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drawings/drawing6.xml" ContentType="application/vnd.openxmlformats-officedocument.drawingml.chartshapes+xml"/>
  <Override PartName="/xl/charts/chart12.xml" ContentType="application/vnd.openxmlformats-officedocument.drawingml.chart+xml"/>
  <Override PartName="/xl/drawings/drawing7.xml" ContentType="application/vnd.openxmlformats-officedocument.drawingml.chartshapes+xml"/>
  <Override PartName="/xl/charts/chart13.xml" ContentType="application/vnd.openxmlformats-officedocument.drawingml.chart+xml"/>
  <Override PartName="/xl/drawings/drawing8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slicers/slicer1.xml" ContentType="application/vnd.ms-excel.slicer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slicers/slicer2.xml" ContentType="application/vnd.ms-excel.slicer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drawings/drawing18.xml" ContentType="application/vnd.openxmlformats-officedocument.drawing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slicers/slicer3.xml" ContentType="application/vnd.ms-excel.slicer+xml"/>
  <Override PartName="/xl/charts/chart2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2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2.xml" ContentType="application/vnd.openxmlformats-officedocument.themeOverride+xml"/>
  <Override PartName="/xl/drawings/drawing22.xml" ContentType="application/vnd.openxmlformats-officedocument.drawing+xml"/>
  <Override PartName="/xl/slicers/slicer4.xml" ContentType="application/vnd.ms-excel.slicer+xml"/>
  <Override PartName="/xl/charts/chart2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2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3.xml" ContentType="application/vnd.openxmlformats-officedocument.themeOverride+xml"/>
  <Override PartName="/xl/drawings/drawing24.xml" ContentType="application/vnd.openxmlformats-officedocument.drawingml.chartshapes+xml"/>
  <Override PartName="/xl/charts/chart3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4.xml" ContentType="application/vnd.openxmlformats-officedocument.themeOverrid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Configuracoes0.png" ContentType="image/.PNG"/>
  <Override PartName="/customUI/images/Planos0.png" ContentType="image/.PNG"/>
  <Override PartName="/customUI/images/Logo_2.0.png" ContentType="image/.PNG"/>
  <Override PartName="/customUI/images/Investimentos0.png" ContentType="image/.PNG"/>
  <Override PartName="/customUI/images/Dashboard0.png" ContentType="image/.PNG"/>
  <Override PartName="/customUI/images/YouTube_x0020_Logo_Small.png" ContentType="image/.PNG"/>
  <Override PartName="/customUI/images/Importar0.png" ContentType="image/.PNG"/>
  <Override PartName="/customUI/images/Simuladores0.png" ContentType="image/.PNG"/>
  <Override PartName="/customUI/images/Controle0.png" ContentType="image/.PNG"/>
  <Override PartName="/customUI/images/Salvar.png" ContentType="image/.PNG"/>
  <Override PartName="/customUI/images/AreaLivreIcon.png" ContentType="image/.PNG"/>
</Types>
</file>

<file path=_rels/.rels><?xml version="1.0" encoding="UTF-8" standalone="yes"?>
<Relationships xmlns="http://schemas.openxmlformats.org/package/2006/relationships"><Relationship Id="R01fceb21316c4a9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EstaPastaDeTrabalho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rodrigoalmeidadeoliveira/Library/CloudStorage/GoogleDrive-rodrigoalmeidadeoliveira@gmail.com/Outros computadores/Notebook/Python/Projetos/Finance/Planilha/"/>
    </mc:Choice>
  </mc:AlternateContent>
  <xr:revisionPtr revIDLastSave="0" documentId="13_ncr:1_{4FEDE4C2-E360-8545-B756-3112462F911B}" xr6:coauthVersionLast="47" xr6:coauthVersionMax="47" xr10:uidLastSave="{00000000-0000-0000-0000-000000000000}"/>
  <bookViews>
    <workbookView showSheetTabs="0" xWindow="0" yWindow="620" windowWidth="38400" windowHeight="20060" tabRatio="892" firstSheet="2" activeTab="2" xr2:uid="{00000000-000D-0000-FFFF-FFFF00000000}"/>
  </bookViews>
  <sheets>
    <sheet name="INICIO" sheetId="41" r:id="rId1"/>
    <sheet name="AREALIVRE" sheetId="49" r:id="rId2"/>
    <sheet name="DASHBOARD" sheetId="32" r:id="rId3"/>
    <sheet name="ANALISEINVESTlMENTOS_IND" sheetId="40" state="veryHidden" r:id="rId4"/>
    <sheet name="DASHBOARD (2)" sheetId="45" r:id="rId5"/>
    <sheet name="DASHBOARD (3)" sheetId="46" r:id="rId6"/>
    <sheet name="CONTROLEFINANCEIRO" sheetId="27" r:id="rId7"/>
    <sheet name="NOMESPESQUISAS" sheetId="51" r:id="rId8"/>
    <sheet name="Sheet1" sheetId="57" r:id="rId9"/>
    <sheet name="FLUXODECAIXA" sheetId="33" r:id="rId10"/>
    <sheet name="PLANEJAMENTORECEITAS" sheetId="50" r:id="rId11"/>
    <sheet name="SALDOSBANCARIOS" sheetId="52" r:id="rId12"/>
    <sheet name="PENDENCIAS" sheetId="54" r:id="rId13"/>
    <sheet name="FCNEGATIVOS" sheetId="53" r:id="rId14"/>
    <sheet name="BANCODEDADOS" sheetId="2" r:id="rId15"/>
    <sheet name="TABELASDINAMICAS" sheetId="13" r:id="rId16"/>
    <sheet name="EXTRATO" sheetId="56" r:id="rId17"/>
    <sheet name="PRINCIPAL" sheetId="1" r:id="rId18"/>
    <sheet name="LTPLANOS" sheetId="11" r:id="rId19"/>
    <sheet name="TDQUITARPLANOS" sheetId="26" r:id="rId20"/>
    <sheet name="LTINVESTIMENTOS" sheetId="15" r:id="rId21"/>
    <sheet name="ANALISEINVESTIMENTOS" sheetId="29" r:id="rId22"/>
    <sheet name="ANALISEINVESTIMENTOS_IND" sheetId="38" r:id="rId23"/>
    <sheet name="SIMULADOR" sheetId="17" r:id="rId24"/>
    <sheet name="SIMULADOR (2)" sheetId="43" r:id="rId25"/>
    <sheet name="SIMULADOR (3)" sheetId="44" r:id="rId26"/>
    <sheet name="LINHADOTEMPOPLANOS" sheetId="12" r:id="rId27"/>
    <sheet name="AUXImportExtrato" sheetId="48" r:id="rId28"/>
    <sheet name="BDPLANOSSOURCE" sheetId="36" r:id="rId29"/>
    <sheet name="BDINVSOURCE" sheetId="37" r:id="rId30"/>
    <sheet name="BDINVESTIMENTOS" sheetId="28" r:id="rId31"/>
    <sheet name="AuxLTPlan" sheetId="31" state="hidden" r:id="rId32"/>
  </sheets>
  <functionGroups builtInGroupCount="19"/>
  <definedNames>
    <definedName name="_xlnm._FilterDatabase" localSheetId="14" hidden="1">BANCODEDADOS!#REF!</definedName>
    <definedName name="_xlnm._FilterDatabase" localSheetId="30" hidden="1">BDINVESTIMENTOS!$A$9:$F$15</definedName>
    <definedName name="_xlnm._FilterDatabase" localSheetId="13" hidden="1">FCNEGATIVOS!$N$2:$V$3</definedName>
    <definedName name="_xlnm._FilterDatabase" localSheetId="26" hidden="1">LINHADOTEMPOPLANOS!$B$25:$F$28</definedName>
    <definedName name="_xlnm._FilterDatabase" localSheetId="20" hidden="1">LTINVESTIMENTOS!$C$11:$N$11</definedName>
    <definedName name="_xlnm._FilterDatabase" localSheetId="18" hidden="1">LTPLANOS!$C$21:$G$22</definedName>
    <definedName name="_xlnm._FilterDatabase" localSheetId="15" hidden="1">TABELASDINAMICAS!$B$2:$E$2</definedName>
    <definedName name="aaaaaaaaaaaaaaaaaaaaaaaaaaaa">BANCODEDADOS!$AV$2,BANCODEDADOS!$AX$2:$AY$2</definedName>
    <definedName name="Anos" localSheetId="0">#REF!</definedName>
    <definedName name="AreaGraficoAno" localSheetId="15">TABELASDINAMICAS!$AZ$4:$BB$5</definedName>
    <definedName name="AreaGraficoMes" localSheetId="15">TABELASDINAMICAS!$AJ$4:$AL$8</definedName>
    <definedName name="AreaGraficoRendAno" localSheetId="15">TABELASDINAMICAS!$BD$4:$BF$5</definedName>
    <definedName name="AreaGraficoRendMes" localSheetId="15">TABELASDINAMICAS!$AN$4:$AP$8</definedName>
    <definedName name="AuxDespesasFCDash" localSheetId="15">TABELASDINAMICAS!$BT$4:$BW$170</definedName>
    <definedName name="AuxLTPlanArea">AuxLTPlan!$A$1:$DM$2</definedName>
    <definedName name="BDNameToFCAlimentação">BANCODEDADOS!$AQ$3:$AQ$6</definedName>
    <definedName name="BDNameToFCClinica">BANCODEDADOS!$AX$3:$AX$6</definedName>
    <definedName name="BDNameToFCDoações">BANCODEDADOS!$AW$3</definedName>
    <definedName name="BDNameToFCEducação">BANCODEDADOS!$AU$3:$AU$8</definedName>
    <definedName name="BDNameToFCGastos_Extras">BANCODEDADOS!$AT$3:$AT$8</definedName>
    <definedName name="BDNameToFCGastos_pessoais">BANCODEDADOS!$AZ$3:$AZ$7</definedName>
    <definedName name="BDNameToFCImpostos">BANCODEDADOS!$AV$3</definedName>
    <definedName name="BDNameToFCInfraestrutra">BANCODEDADOS!$BB$3:$BB$4</definedName>
    <definedName name="BDNameToFCInvestimento">BANCODEDADOS!$BC$3:$BC$5</definedName>
    <definedName name="BDNameToFCLazer">BANCODEDADOS!$BA$3:$BA$4</definedName>
    <definedName name="BDNameToFCMoradia">BANCODEDADOS!$AP$3:$AP$12</definedName>
    <definedName name="BDNameToFCPLANOS_Valor_gasto">BANCODEDADOS!$BG$3</definedName>
    <definedName name="BDNameToFCPLANOS_Valor_guardado">BANCODEDADOS!$BF$3</definedName>
    <definedName name="BDNameToFCPLANOS_Valor_retirado">BANCODEDADOS!$BH$3</definedName>
    <definedName name="BDNameToFCRenda_extra">BANCODEDADOS!$AM$3:$AM$5</definedName>
    <definedName name="BDNameToFCSalário">BANCODEDADOS!$AL$3:$AL$4</definedName>
    <definedName name="BDNameToFCSaúde">BANCODEDADOS!$AS$3:$AS$10</definedName>
    <definedName name="BDNameToFCSeguros">BANCODEDADOS!$AY$3:$AY$4</definedName>
    <definedName name="BDNameToFCTRANSFERÊNCIA_ENTRE_CONTAS">BANCODEDADOS!$BD$3:$BD$4</definedName>
    <definedName name="BDNameToFCTransporte">BANCODEDADOS!$AR$3:$AR$15</definedName>
    <definedName name="BDNameToFCVenda_de_Ações">BANCODEDADOS!$AN$3</definedName>
    <definedName name="CartoesCreditoList">BANCODEDADOS!$AC$3:$AC$5</definedName>
    <definedName name="CFCategoriasBD">BANCODEDADOS!$AK$2:$BH$2</definedName>
    <definedName name="CFCategoriasDespBD">BANCODEDADOS!$AP$2:$BC$2</definedName>
    <definedName name="CFCategoriasRecBD">BANCODEDADOS!$AL$2:$AN$2</definedName>
    <definedName name="CFFormatToCopy" localSheetId="6">CONTROLEFINANCEIRO!$K$9:$K$110</definedName>
    <definedName name="CFFormatToCopy">CONTROLEFINANCEIRO!$K$9:$K$105</definedName>
    <definedName name="ContaQuitar">TDQUITARPLANOS!$C$7:$D$19</definedName>
    <definedName name="DadosInvestimentosGeral">BDINVESTIMENTOS!$A$9:$V$1048576</definedName>
    <definedName name="DESPESAS">BANCODEDADOS!$AO$3</definedName>
    <definedName name="DespesasCategoria">PRINCIPAL!$F$6:$F$10</definedName>
    <definedName name="DespesasGrafico">PRINCIPAL!$F$5:$G$10</definedName>
    <definedName name="DespesasValores">PRINCIPAL!$G$5:$G$10</definedName>
    <definedName name="GraficoFC_Despesas" localSheetId="15">TABELASDINAMICAS!$CB$3:$CF$9</definedName>
    <definedName name="IDPLANOSLINHAS" comment="para calcular qual a ultima linha pra usar na formula de !Total Planos!" localSheetId="26">LINHADOTEMPOPLANOS!$A$29:$A$1048576</definedName>
    <definedName name="InvDeleteBD" localSheetId="0">#REF!</definedName>
    <definedName name="InvestList" localSheetId="0">#REF!</definedName>
    <definedName name="InvestList">BDINVSOURCE!$A$3:$E$3</definedName>
    <definedName name="InvestList2ListBox">BDINVSOURCE!#REF!</definedName>
    <definedName name="ListaInstFinanceiras">BANCODEDADOS!$X$3</definedName>
    <definedName name="ListaInstFinEPart">BANCODEDADOS!$Z$3</definedName>
    <definedName name="LT2PlanArea">LINHADOTEMPOPLANOS!$AG$30:$ES$30</definedName>
    <definedName name="LT2PlanToSave" localSheetId="0">#REF!</definedName>
    <definedName name="LTClearNow" localSheetId="0">#REF!</definedName>
    <definedName name="LTFormatToCopy">LTINVESTIMENTOS!$AH$11:$AH$11</definedName>
    <definedName name="LTPlanArea">LTPLANOS!$J$22:$DV$22</definedName>
    <definedName name="LTPlanAreaWTitle">LTPLANOS!$J$21:$DV$22</definedName>
    <definedName name="LTPlanBeforeEdit">LTPLANOS!$J$21:$KI$28</definedName>
    <definedName name="LTPlanBeforeEditAux">AuxLTPlan!$A$1:$JZ$11</definedName>
    <definedName name="N√O_USAR_CATEGORIAS_ABAIXO">BANCODEDADOS!$AV$3</definedName>
    <definedName name="NÃO_USAR_CATEGORIAS_ABAIXO">BANCODEDADOS!$BE$3</definedName>
    <definedName name="PartQuitar">TDQUITARPLANOS!$L$8:$M$9</definedName>
    <definedName name="PlanAreaToCalculate">LINHADOTEMPOPLANOS!$C$29:$BCX$31</definedName>
    <definedName name="PlanData">BDPLANOSSOURCE!$A$3:$I$3</definedName>
    <definedName name="PlanDeleteBD" localSheetId="0">#REF!</definedName>
    <definedName name="PlanEditNow" localSheetId="28">BDPLANOSSOURCE!$A$3:$T$3</definedName>
    <definedName name="PlanosPegarEmprestado">TABELASDINAMICAS!$B$3:$G$3</definedName>
    <definedName name="PlanosQuitar">TABELASDINAMICAS!$B$3:$G$3</definedName>
    <definedName name="PM_DfltBins">50</definedName>
    <definedName name="PM_MaxBins">50</definedName>
    <definedName name="_xlnm.Print_Area" localSheetId="16">EXTRATO!$B$1:$F$8</definedName>
    <definedName name="RangePivotsQuitar" localSheetId="0">#REF!</definedName>
    <definedName name="RECEITAS">BANCODEDADOS!$AK$3</definedName>
    <definedName name="SegmentaçãodeDados_Anos__Data_de_Efetivação">#N/A</definedName>
    <definedName name="SegmentaçãodeDados_Cartão_de_Crédito">#N/A</definedName>
    <definedName name="SegmentaçãodeDados_Categoria">#N/A</definedName>
    <definedName name="SegmentaçãodeDados_Investimento">#N/A</definedName>
    <definedName name="SegmentaçãodeDados_Meses__Data_de_Efetivação">#N/A</definedName>
    <definedName name="SegmentaçãodeDados_Sub_Categoria">#N/A</definedName>
    <definedName name="SegmentaçãodeDados_Tipo_de_Produto">#N/A</definedName>
    <definedName name="TabelaEntradasBD" localSheetId="14">BANCODEDADOS!$AK$2:$AP$1048576</definedName>
    <definedName name="TabelaFCNegativos" localSheetId="13">OFFSET(FCNEGATIVOS!$N$2, 0, 0, IF(COUNTA(FCNEGATIVOS!$N:$N) &gt; 1, COUNTA(FCNEGATIVOS!$N:$N), 2), 12)</definedName>
    <definedName name="TabelaInvBD">BDINVSOURCE!$A$2:$Q$3</definedName>
    <definedName name="TabelaPlanosBD">BDPLANOSSOURCE!$A$2:$AA$3</definedName>
    <definedName name="TabelaPlanosPRClassif">PRINCIPAL!$A$23:$R$23</definedName>
    <definedName name="TRANSFERÊNCIA_ENTRE_CONTAS">BANCODEDADOS!$AV$3</definedName>
  </definedNames>
  <calcPr calcId="191028"/>
  <pivotCaches>
    <pivotCache cacheId="13" r:id="rId33"/>
    <pivotCache cacheId="20" r:id="rId34"/>
    <pivotCache cacheId="28" r:id="rId35"/>
    <pivotCache cacheId="34" r:id="rId36"/>
    <pivotCache cacheId="39" r:id="rId37"/>
    <pivotCache cacheId="46" r:id="rId38"/>
    <pivotCache cacheId="53" r:id="rId39"/>
    <pivotCache cacheId="74" r:id="rId40"/>
    <pivotCache cacheId="81" r:id="rId41"/>
  </pivotCaches>
  <extLst>
    <ext xmlns:x14="http://schemas.microsoft.com/office/spreadsheetml/2009/9/main" uri="{BBE1A952-AA13-448e-AADC-164F8A28A991}">
      <x14:slicerCaches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6" i="27" l="1"/>
  <c r="H96" i="27"/>
  <c r="G96" i="27"/>
  <c r="I99" i="27"/>
  <c r="H99" i="27"/>
  <c r="G99" i="27"/>
  <c r="I98" i="27"/>
  <c r="H98" i="27"/>
  <c r="G98" i="27"/>
  <c r="I97" i="27"/>
  <c r="H97" i="27"/>
  <c r="G97" i="27"/>
  <c r="I93" i="27"/>
  <c r="H93" i="27"/>
  <c r="G93" i="27"/>
  <c r="I95" i="27"/>
  <c r="H95" i="27"/>
  <c r="G95" i="27"/>
  <c r="I94" i="27"/>
  <c r="H94" i="27"/>
  <c r="G94" i="27"/>
  <c r="I90" i="27"/>
  <c r="H90" i="27"/>
  <c r="G90" i="27"/>
  <c r="I92" i="27"/>
  <c r="H92" i="27"/>
  <c r="G92" i="27"/>
  <c r="I91" i="27"/>
  <c r="H91" i="27"/>
  <c r="G91" i="27"/>
  <c r="I84" i="27"/>
  <c r="H84" i="27"/>
  <c r="G84" i="27"/>
  <c r="I89" i="27"/>
  <c r="H89" i="27"/>
  <c r="G89" i="27"/>
  <c r="I88" i="27"/>
  <c r="H88" i="27"/>
  <c r="G88" i="27"/>
  <c r="I87" i="27"/>
  <c r="H87" i="27"/>
  <c r="G87" i="27"/>
  <c r="I86" i="27"/>
  <c r="H86" i="27"/>
  <c r="G86" i="27"/>
  <c r="I85" i="27"/>
  <c r="H85" i="27"/>
  <c r="G85" i="27"/>
  <c r="I81" i="27"/>
  <c r="H81" i="27"/>
  <c r="G81" i="27"/>
  <c r="I83" i="27"/>
  <c r="H83" i="27"/>
  <c r="G83" i="27"/>
  <c r="I82" i="27"/>
  <c r="H82" i="27"/>
  <c r="G82" i="27"/>
  <c r="I76" i="27"/>
  <c r="H76" i="27"/>
  <c r="G76" i="27"/>
  <c r="I80" i="27"/>
  <c r="H80" i="27"/>
  <c r="G80" i="27"/>
  <c r="I79" i="27"/>
  <c r="H79" i="27"/>
  <c r="G79" i="27"/>
  <c r="I78" i="27"/>
  <c r="H78" i="27"/>
  <c r="G78" i="27"/>
  <c r="I77" i="27"/>
  <c r="H77" i="27"/>
  <c r="G77" i="27"/>
  <c r="I75" i="27"/>
  <c r="H75" i="27"/>
  <c r="G75" i="27"/>
  <c r="I74" i="27"/>
  <c r="H74" i="27"/>
  <c r="G74" i="27"/>
  <c r="I67" i="27"/>
  <c r="H67" i="27"/>
  <c r="G67" i="27"/>
  <c r="I73" i="27"/>
  <c r="H73" i="27"/>
  <c r="G73" i="27"/>
  <c r="I72" i="27"/>
  <c r="H72" i="27"/>
  <c r="G72" i="27"/>
  <c r="I71" i="27"/>
  <c r="H71" i="27"/>
  <c r="G71" i="27"/>
  <c r="I70" i="27"/>
  <c r="H70" i="27"/>
  <c r="G70" i="27"/>
  <c r="I69" i="27"/>
  <c r="H69" i="27"/>
  <c r="G69" i="27"/>
  <c r="I68" i="27"/>
  <c r="H68" i="27"/>
  <c r="G68" i="27"/>
  <c r="I60" i="27"/>
  <c r="H60" i="27"/>
  <c r="G60" i="27"/>
  <c r="I66" i="27"/>
  <c r="H66" i="27"/>
  <c r="G66" i="27"/>
  <c r="I65" i="27"/>
  <c r="H65" i="27"/>
  <c r="G65" i="27"/>
  <c r="I64" i="27"/>
  <c r="H64" i="27"/>
  <c r="G64" i="27"/>
  <c r="I63" i="27"/>
  <c r="H63" i="27"/>
  <c r="G63" i="27"/>
  <c r="I62" i="27"/>
  <c r="H62" i="27"/>
  <c r="G62" i="27"/>
  <c r="I61" i="27"/>
  <c r="H61" i="27"/>
  <c r="G61" i="27"/>
  <c r="I51" i="27"/>
  <c r="H51" i="27"/>
  <c r="G51" i="27"/>
  <c r="I59" i="27"/>
  <c r="H59" i="27"/>
  <c r="G59" i="27"/>
  <c r="I58" i="27"/>
  <c r="H58" i="27"/>
  <c r="G58" i="27"/>
  <c r="I57" i="27"/>
  <c r="H57" i="27"/>
  <c r="G57" i="27"/>
  <c r="I56" i="27"/>
  <c r="H56" i="27"/>
  <c r="G56" i="27"/>
  <c r="I55" i="27"/>
  <c r="H55" i="27"/>
  <c r="G55" i="27"/>
  <c r="I54" i="27"/>
  <c r="H54" i="27"/>
  <c r="G54" i="27"/>
  <c r="I53" i="27"/>
  <c r="H53" i="27"/>
  <c r="G53" i="27"/>
  <c r="I52" i="27"/>
  <c r="H52" i="27"/>
  <c r="G52" i="27"/>
  <c r="I37" i="27"/>
  <c r="H37" i="27"/>
  <c r="G37" i="27"/>
  <c r="I50" i="27"/>
  <c r="H50" i="27"/>
  <c r="G50" i="27"/>
  <c r="I49" i="27"/>
  <c r="H49" i="27"/>
  <c r="G49" i="27"/>
  <c r="I48" i="27"/>
  <c r="H48" i="27"/>
  <c r="G48" i="27"/>
  <c r="I47" i="27"/>
  <c r="H47" i="27"/>
  <c r="G47" i="27"/>
  <c r="I46" i="27"/>
  <c r="H46" i="27"/>
  <c r="G46" i="27"/>
  <c r="I45" i="27"/>
  <c r="H45" i="27"/>
  <c r="G45" i="27"/>
  <c r="I44" i="27"/>
  <c r="H44" i="27"/>
  <c r="G44" i="27"/>
  <c r="I43" i="27"/>
  <c r="H43" i="27"/>
  <c r="G43" i="27"/>
  <c r="I42" i="27"/>
  <c r="H42" i="27"/>
  <c r="G42" i="27"/>
  <c r="I41" i="27"/>
  <c r="H41" i="27"/>
  <c r="G41" i="27"/>
  <c r="I40" i="27"/>
  <c r="H40" i="27"/>
  <c r="G40" i="27"/>
  <c r="I39" i="27"/>
  <c r="H39" i="27"/>
  <c r="G39" i="27"/>
  <c r="I38" i="27"/>
  <c r="H38" i="27"/>
  <c r="G38" i="27"/>
  <c r="I32" i="27"/>
  <c r="H32" i="27"/>
  <c r="G32" i="27"/>
  <c r="I36" i="27"/>
  <c r="H36" i="27"/>
  <c r="G36" i="27"/>
  <c r="I35" i="27"/>
  <c r="H35" i="27"/>
  <c r="G35" i="27"/>
  <c r="I34" i="27"/>
  <c r="H34" i="27"/>
  <c r="G34" i="27"/>
  <c r="I33" i="27"/>
  <c r="H33" i="27"/>
  <c r="G33" i="27"/>
  <c r="I21" i="27"/>
  <c r="H21" i="27"/>
  <c r="G21" i="27"/>
  <c r="I31" i="27"/>
  <c r="H31" i="27"/>
  <c r="G31" i="27"/>
  <c r="I30" i="27"/>
  <c r="H30" i="27"/>
  <c r="G30" i="27"/>
  <c r="I29" i="27"/>
  <c r="H29" i="27"/>
  <c r="G29" i="27"/>
  <c r="I28" i="27"/>
  <c r="H28" i="27"/>
  <c r="G28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18" i="27"/>
  <c r="H18" i="27"/>
  <c r="G18" i="27"/>
  <c r="I14" i="27"/>
  <c r="H14" i="27"/>
  <c r="G14" i="27"/>
  <c r="I17" i="27"/>
  <c r="H17" i="27"/>
  <c r="G17" i="27"/>
  <c r="I16" i="27"/>
  <c r="H16" i="27"/>
  <c r="G16" i="27"/>
  <c r="I15" i="27"/>
  <c r="H15" i="27"/>
  <c r="G15" i="27"/>
  <c r="I11" i="27"/>
  <c r="H11" i="27"/>
  <c r="G11" i="27"/>
  <c r="I13" i="27"/>
  <c r="H13" i="27"/>
  <c r="G13" i="27"/>
  <c r="I12" i="27"/>
  <c r="H12" i="27"/>
  <c r="G12" i="27"/>
  <c r="E1890" i="33"/>
  <c r="G1890" i="33"/>
  <c r="E1889" i="33"/>
  <c r="G1889" i="33"/>
  <c r="E1888" i="33"/>
  <c r="G1888" i="33"/>
  <c r="E1887" i="33"/>
  <c r="G1887" i="33"/>
  <c r="E1886" i="33"/>
  <c r="G1886" i="33"/>
  <c r="E1885" i="33"/>
  <c r="G1885" i="33"/>
  <c r="E1884" i="33"/>
  <c r="G1884" i="33"/>
  <c r="E1883" i="33"/>
  <c r="G1883" i="33"/>
  <c r="E1882" i="33"/>
  <c r="G1882" i="33"/>
  <c r="E1881" i="33"/>
  <c r="G1881" i="33"/>
  <c r="E1880" i="33"/>
  <c r="G1880" i="33"/>
  <c r="E1879" i="33"/>
  <c r="G1879" i="33"/>
  <c r="E1878" i="33"/>
  <c r="G1878" i="33"/>
  <c r="E1877" i="33"/>
  <c r="G1877" i="33"/>
  <c r="E1876" i="33"/>
  <c r="G1876" i="33"/>
  <c r="E1875" i="33"/>
  <c r="G1875" i="33"/>
  <c r="E1874" i="33"/>
  <c r="G1874" i="33"/>
  <c r="E1873" i="33"/>
  <c r="G1873" i="33"/>
  <c r="E1872" i="33"/>
  <c r="G1872" i="33"/>
  <c r="E1871" i="33"/>
  <c r="G1871" i="33"/>
  <c r="E1870" i="33"/>
  <c r="G1870" i="33"/>
  <c r="E1869" i="33"/>
  <c r="G1869" i="33"/>
  <c r="E1868" i="33"/>
  <c r="G1868" i="33"/>
  <c r="E1867" i="33"/>
  <c r="G1867" i="33"/>
  <c r="E1866" i="33"/>
  <c r="G1866" i="33"/>
  <c r="E1865" i="33"/>
  <c r="G1865" i="33"/>
  <c r="E1864" i="33"/>
  <c r="G1864" i="33"/>
  <c r="E1863" i="33"/>
  <c r="G1863" i="33"/>
  <c r="E1862" i="33"/>
  <c r="G1862" i="33"/>
  <c r="E1861" i="33"/>
  <c r="G1861" i="33"/>
  <c r="E1860" i="33"/>
  <c r="G1860" i="33"/>
  <c r="E1859" i="33"/>
  <c r="G1859" i="33"/>
  <c r="E1858" i="33"/>
  <c r="G1858" i="33"/>
  <c r="E1857" i="33"/>
  <c r="G1857" i="33"/>
  <c r="E1856" i="33"/>
  <c r="G1856" i="33"/>
  <c r="E1855" i="33"/>
  <c r="G1855" i="33"/>
  <c r="E1854" i="33"/>
  <c r="G1854" i="33"/>
  <c r="E1853" i="33"/>
  <c r="G1853" i="33"/>
  <c r="E1852" i="33"/>
  <c r="G1852" i="33"/>
  <c r="E1851" i="33"/>
  <c r="G1851" i="33"/>
  <c r="E1850" i="33"/>
  <c r="G1850" i="33"/>
  <c r="E1849" i="33"/>
  <c r="G1849" i="33"/>
  <c r="E1848" i="33"/>
  <c r="G1848" i="33"/>
  <c r="E1847" i="33"/>
  <c r="G1847" i="33"/>
  <c r="E1846" i="33"/>
  <c r="G1846" i="33"/>
  <c r="E1845" i="33"/>
  <c r="G1845" i="33"/>
  <c r="E1844" i="33"/>
  <c r="G1844" i="33"/>
  <c r="E1843" i="33"/>
  <c r="G1843" i="33"/>
  <c r="E1842" i="33"/>
  <c r="G1842" i="33"/>
  <c r="E1841" i="33"/>
  <c r="G1841" i="33"/>
  <c r="E1840" i="33"/>
  <c r="G1840" i="33"/>
  <c r="E1839" i="33"/>
  <c r="G1839" i="33"/>
  <c r="E1838" i="33"/>
  <c r="G1838" i="33"/>
  <c r="E1837" i="33"/>
  <c r="G1837" i="33"/>
  <c r="E1836" i="33"/>
  <c r="G1836" i="33"/>
  <c r="E1835" i="33"/>
  <c r="G1835" i="33"/>
  <c r="E1834" i="33"/>
  <c r="G1834" i="33"/>
  <c r="E1833" i="33"/>
  <c r="G1833" i="33"/>
  <c r="E1832" i="33"/>
  <c r="G1832" i="33"/>
  <c r="E1831" i="33"/>
  <c r="G1831" i="33"/>
  <c r="E1830" i="33"/>
  <c r="G1830" i="33"/>
  <c r="E1829" i="33"/>
  <c r="G1829" i="33"/>
  <c r="E1828" i="33"/>
  <c r="G1828" i="33"/>
  <c r="E1827" i="33"/>
  <c r="G1827" i="33"/>
  <c r="E1826" i="33"/>
  <c r="G1826" i="33"/>
  <c r="E1825" i="33"/>
  <c r="G1825" i="33"/>
  <c r="E1824" i="33"/>
  <c r="G1824" i="33"/>
  <c r="E1823" i="33"/>
  <c r="G1823" i="33"/>
  <c r="E1822" i="33"/>
  <c r="G1822" i="33"/>
  <c r="E1821" i="33"/>
  <c r="G1821" i="33"/>
  <c r="E1820" i="33"/>
  <c r="G1820" i="33"/>
  <c r="E1819" i="33"/>
  <c r="G1819" i="33"/>
  <c r="E1818" i="33"/>
  <c r="G1818" i="33"/>
  <c r="E1817" i="33"/>
  <c r="G1817" i="33"/>
  <c r="E1816" i="33"/>
  <c r="G1816" i="33"/>
  <c r="E1815" i="33"/>
  <c r="G1815" i="33"/>
  <c r="E1814" i="33"/>
  <c r="G1814" i="33"/>
  <c r="E1813" i="33"/>
  <c r="G1813" i="33"/>
  <c r="E1812" i="33"/>
  <c r="G1812" i="33"/>
  <c r="E1811" i="33"/>
  <c r="G1811" i="33"/>
  <c r="E1810" i="33"/>
  <c r="G1810" i="33"/>
  <c r="E1809" i="33"/>
  <c r="G1809" i="33"/>
  <c r="E1808" i="33"/>
  <c r="G1808" i="33"/>
  <c r="E1807" i="33"/>
  <c r="G1807" i="33"/>
  <c r="E1806" i="33"/>
  <c r="G1806" i="33"/>
  <c r="E1698" i="33"/>
  <c r="G1698" i="33"/>
  <c r="E1697" i="33"/>
  <c r="G1697" i="33"/>
  <c r="E1696" i="33"/>
  <c r="G1696" i="33"/>
  <c r="E1695" i="33"/>
  <c r="G1695" i="33"/>
  <c r="E1694" i="33"/>
  <c r="G1694" i="33"/>
  <c r="E1693" i="33"/>
  <c r="G1693" i="33"/>
  <c r="E1692" i="33"/>
  <c r="G1692" i="33"/>
  <c r="E1691" i="33"/>
  <c r="G1691" i="33"/>
  <c r="E1690" i="33"/>
  <c r="G1690" i="33"/>
  <c r="E1689" i="33"/>
  <c r="G1689" i="33"/>
  <c r="E1688" i="33"/>
  <c r="G1688" i="33"/>
  <c r="E1687" i="33"/>
  <c r="G1687" i="33"/>
  <c r="E1686" i="33"/>
  <c r="G1686" i="33"/>
  <c r="E1685" i="33"/>
  <c r="G1685" i="33"/>
  <c r="E1684" i="33"/>
  <c r="G1684" i="33"/>
  <c r="E1683" i="33"/>
  <c r="G1683" i="33"/>
  <c r="E1682" i="33"/>
  <c r="G1682" i="33"/>
  <c r="E1681" i="33"/>
  <c r="G1681" i="33"/>
  <c r="E1680" i="33"/>
  <c r="G1680" i="33"/>
  <c r="E1679" i="33"/>
  <c r="G1679" i="33"/>
  <c r="E1678" i="33"/>
  <c r="G1678" i="33"/>
  <c r="E1677" i="33"/>
  <c r="G1677" i="33"/>
  <c r="E1676" i="33"/>
  <c r="G1676" i="33"/>
  <c r="E1675" i="33"/>
  <c r="G1675" i="33"/>
  <c r="E1674" i="33"/>
  <c r="G1674" i="33"/>
  <c r="E1673" i="33"/>
  <c r="G1673" i="33"/>
  <c r="E1672" i="33"/>
  <c r="G1672" i="33"/>
  <c r="E1671" i="33"/>
  <c r="G1671" i="33"/>
  <c r="E1670" i="33"/>
  <c r="G1670" i="33"/>
  <c r="E1669" i="33"/>
  <c r="G1669" i="33"/>
  <c r="E1668" i="33"/>
  <c r="G1668" i="33"/>
  <c r="E1667" i="33"/>
  <c r="G1667" i="33"/>
  <c r="E1666" i="33"/>
  <c r="G1666" i="33"/>
  <c r="E1665" i="33"/>
  <c r="G1665" i="33"/>
  <c r="E1664" i="33"/>
  <c r="G1664" i="33"/>
  <c r="E1663" i="33"/>
  <c r="G1663" i="33"/>
  <c r="E1662" i="33"/>
  <c r="G1662" i="33"/>
  <c r="E1661" i="33"/>
  <c r="G1661" i="33"/>
  <c r="E1660" i="33"/>
  <c r="G1660" i="33"/>
  <c r="E1659" i="33"/>
  <c r="G1659" i="33"/>
  <c r="E1658" i="33"/>
  <c r="G1658" i="33"/>
  <c r="E1657" i="33"/>
  <c r="G1657" i="33"/>
  <c r="E1656" i="33"/>
  <c r="G1656" i="33"/>
  <c r="E1655" i="33"/>
  <c r="G1655" i="33"/>
  <c r="E1654" i="33"/>
  <c r="G1654" i="33"/>
  <c r="E1653" i="33"/>
  <c r="G1653" i="33"/>
  <c r="E1652" i="33"/>
  <c r="G1652" i="33"/>
  <c r="E1651" i="33"/>
  <c r="G1651" i="33"/>
  <c r="E1650" i="33"/>
  <c r="G1650" i="33"/>
  <c r="E1649" i="33"/>
  <c r="G1649" i="33"/>
  <c r="E1648" i="33"/>
  <c r="G1648" i="33"/>
  <c r="E1647" i="33"/>
  <c r="G1647" i="33"/>
  <c r="E1646" i="33"/>
  <c r="G1646" i="33"/>
  <c r="E1645" i="33"/>
  <c r="G1645" i="33"/>
  <c r="E1644" i="33"/>
  <c r="G1644" i="33"/>
  <c r="E1643" i="33"/>
  <c r="G1643" i="33"/>
  <c r="E1642" i="33"/>
  <c r="G1642" i="33"/>
  <c r="E1641" i="33"/>
  <c r="G1641" i="33"/>
  <c r="E1640" i="33"/>
  <c r="G1640" i="33"/>
  <c r="E1639" i="33"/>
  <c r="G1639" i="33"/>
  <c r="E1638" i="33"/>
  <c r="G1638" i="33"/>
  <c r="E1637" i="33"/>
  <c r="G1637" i="33"/>
  <c r="E1636" i="33"/>
  <c r="G1636" i="33"/>
  <c r="E1635" i="33"/>
  <c r="G1635" i="33"/>
  <c r="E1634" i="33"/>
  <c r="G1634" i="33"/>
  <c r="E1633" i="33"/>
  <c r="G1633" i="33"/>
  <c r="E1632" i="33"/>
  <c r="G1632" i="33"/>
  <c r="E1631" i="33"/>
  <c r="G1631" i="33"/>
  <c r="E1630" i="33"/>
  <c r="G1630" i="33"/>
  <c r="E1629" i="33"/>
  <c r="G1629" i="33"/>
  <c r="E7" i="33"/>
  <c r="G7" i="33"/>
  <c r="E540" i="33"/>
  <c r="G540" i="33"/>
  <c r="E1772" i="33"/>
  <c r="G1772" i="33"/>
  <c r="E1768" i="33"/>
  <c r="G1768" i="33"/>
  <c r="E1769" i="33"/>
  <c r="G1769" i="33"/>
  <c r="E1770" i="33"/>
  <c r="G1770" i="33"/>
  <c r="E1766" i="33"/>
  <c r="G1766" i="33"/>
  <c r="E1765" i="33"/>
  <c r="G1765" i="33"/>
  <c r="E1764" i="33"/>
  <c r="G1764" i="33"/>
  <c r="E1767" i="33"/>
  <c r="G1767" i="33"/>
  <c r="E1761" i="33"/>
  <c r="G1761" i="33"/>
  <c r="E1763" i="33"/>
  <c r="G1763" i="33"/>
  <c r="E1762" i="33"/>
  <c r="G1762" i="33"/>
  <c r="E1760" i="33"/>
  <c r="G1760" i="33"/>
  <c r="E1759" i="33"/>
  <c r="G1759" i="33"/>
  <c r="E1758" i="33"/>
  <c r="G1758" i="33"/>
  <c r="E1757" i="33"/>
  <c r="G1757" i="33"/>
  <c r="E1756" i="33"/>
  <c r="G1756" i="33"/>
  <c r="E1755" i="33"/>
  <c r="G1755" i="33"/>
  <c r="E1754" i="33"/>
  <c r="G1754" i="33"/>
  <c r="E1753" i="33"/>
  <c r="G1753" i="33"/>
  <c r="E1752" i="33"/>
  <c r="G1752" i="33"/>
  <c r="E1751" i="33"/>
  <c r="G1751" i="33"/>
  <c r="E1749" i="33"/>
  <c r="G1749" i="33"/>
  <c r="E1747" i="33"/>
  <c r="G1747" i="33"/>
  <c r="E1748" i="33"/>
  <c r="G1748" i="33"/>
  <c r="E1750" i="33"/>
  <c r="G1750" i="33"/>
  <c r="E1745" i="33"/>
  <c r="G1745" i="33"/>
  <c r="E1741" i="33"/>
  <c r="G1741" i="33"/>
  <c r="E1743" i="33"/>
  <c r="G1743" i="33"/>
  <c r="E1744" i="33"/>
  <c r="G1744" i="33"/>
  <c r="E1746" i="33"/>
  <c r="G1746" i="33"/>
  <c r="E1742" i="33"/>
  <c r="G1742" i="33"/>
  <c r="E1740" i="33"/>
  <c r="G1740" i="33"/>
  <c r="E1738" i="33"/>
  <c r="G1738" i="33"/>
  <c r="E1739" i="33"/>
  <c r="G1739" i="33"/>
  <c r="E1737" i="33"/>
  <c r="G1737" i="33"/>
  <c r="E1736" i="33"/>
  <c r="G1736" i="33"/>
  <c r="E1735" i="33"/>
  <c r="G1735" i="33"/>
  <c r="E1733" i="33"/>
  <c r="G1733" i="33"/>
  <c r="E1731" i="33"/>
  <c r="G1731" i="33"/>
  <c r="E1734" i="33"/>
  <c r="G1734" i="33"/>
  <c r="E1732" i="33"/>
  <c r="G1732" i="33"/>
  <c r="E1730" i="33"/>
  <c r="G1730" i="33"/>
  <c r="E1729" i="33"/>
  <c r="G1729" i="33"/>
  <c r="E1720" i="33"/>
  <c r="G1720" i="33"/>
  <c r="E1725" i="33"/>
  <c r="G1725" i="33"/>
  <c r="E1719" i="33"/>
  <c r="G1719" i="33"/>
  <c r="E1727" i="33"/>
  <c r="G1727" i="33"/>
  <c r="E1721" i="33"/>
  <c r="G1721" i="33"/>
  <c r="E1728" i="33"/>
  <c r="G1728" i="33"/>
  <c r="E1724" i="33"/>
  <c r="G1724" i="33"/>
  <c r="E1718" i="33"/>
  <c r="G1718" i="33"/>
  <c r="E1723" i="33"/>
  <c r="G1723" i="33"/>
  <c r="E1715" i="33"/>
  <c r="G1715" i="33"/>
  <c r="E1726" i="33"/>
  <c r="G1726" i="33"/>
  <c r="E1722" i="33"/>
  <c r="G1722" i="33"/>
  <c r="E1716" i="33"/>
  <c r="G1716" i="33"/>
  <c r="E1717" i="33"/>
  <c r="G1717" i="33"/>
  <c r="E1713" i="33"/>
  <c r="G1713" i="33"/>
  <c r="E1711" i="33"/>
  <c r="G1711" i="33"/>
  <c r="E1712" i="33"/>
  <c r="G1712" i="33"/>
  <c r="E1706" i="33"/>
  <c r="G1706" i="33"/>
  <c r="E1708" i="33"/>
  <c r="G1708" i="33"/>
  <c r="E1709" i="33"/>
  <c r="G1709" i="33"/>
  <c r="E1707" i="33"/>
  <c r="G1707" i="33"/>
  <c r="E1710" i="33"/>
  <c r="G1710" i="33"/>
  <c r="E1705" i="33"/>
  <c r="G1705" i="33"/>
  <c r="E1704" i="33"/>
  <c r="G1704" i="33"/>
  <c r="E1702" i="33"/>
  <c r="G1702" i="33"/>
  <c r="E1701" i="33"/>
  <c r="G1701" i="33"/>
  <c r="E1703" i="33"/>
  <c r="G1703" i="33"/>
  <c r="E1700" i="33"/>
  <c r="G1700" i="33"/>
  <c r="E1699" i="33"/>
  <c r="G1699" i="33"/>
  <c r="E1626" i="33"/>
  <c r="G1626" i="33"/>
  <c r="E1625" i="33"/>
  <c r="G1625" i="33"/>
  <c r="E1620" i="33"/>
  <c r="G1620" i="33"/>
  <c r="E1616" i="33"/>
  <c r="G1616" i="33"/>
  <c r="E1617" i="33"/>
  <c r="G1617" i="33"/>
  <c r="E1623" i="33"/>
  <c r="G1623" i="33"/>
  <c r="E1622" i="33"/>
  <c r="G1622" i="33"/>
  <c r="E1614" i="33"/>
  <c r="G1614" i="33"/>
  <c r="E1619" i="33"/>
  <c r="G1619" i="33"/>
  <c r="E1618" i="33"/>
  <c r="G1618" i="33"/>
  <c r="E1615" i="33"/>
  <c r="G1615" i="33"/>
  <c r="E1628" i="33"/>
  <c r="G1628" i="33"/>
  <c r="E1607" i="33"/>
  <c r="G1607" i="33"/>
  <c r="E1608" i="33"/>
  <c r="G1608" i="33"/>
  <c r="E1606" i="33"/>
  <c r="G1606" i="33"/>
  <c r="E1609" i="33"/>
  <c r="G1609" i="33"/>
  <c r="E1610" i="33"/>
  <c r="G1610" i="33"/>
  <c r="E1604" i="33"/>
  <c r="G1604" i="33"/>
  <c r="E1605" i="33"/>
  <c r="G1605" i="33"/>
  <c r="E1602" i="33"/>
  <c r="G1602" i="33"/>
  <c r="E1603" i="33"/>
  <c r="G1603" i="33"/>
  <c r="E1601" i="33"/>
  <c r="G1601" i="33"/>
  <c r="E1598" i="33"/>
  <c r="G1598" i="33"/>
  <c r="E1600" i="33"/>
  <c r="G1600" i="33"/>
  <c r="E1599" i="33"/>
  <c r="G1599" i="33"/>
  <c r="E1595" i="33"/>
  <c r="G1595" i="33"/>
  <c r="E1593" i="33"/>
  <c r="G1593" i="33"/>
  <c r="E1592" i="33"/>
  <c r="G1592" i="33"/>
  <c r="E1594" i="33"/>
  <c r="G1594" i="33"/>
  <c r="E1591" i="33"/>
  <c r="G1591" i="33"/>
  <c r="E1590" i="33"/>
  <c r="G1590" i="33"/>
  <c r="E1588" i="33"/>
  <c r="G1588" i="33"/>
  <c r="E1589" i="33"/>
  <c r="G1589" i="33"/>
  <c r="E1587" i="33"/>
  <c r="G1587" i="33"/>
  <c r="E1585" i="33"/>
  <c r="G1585" i="33"/>
  <c r="E1586" i="33"/>
  <c r="G1586" i="33"/>
  <c r="E1583" i="33"/>
  <c r="G1583" i="33"/>
  <c r="E1582" i="33"/>
  <c r="G1582" i="33"/>
  <c r="E1584" i="33"/>
  <c r="G1584" i="33"/>
  <c r="E1581" i="33"/>
  <c r="G1581" i="33"/>
  <c r="E1580" i="33"/>
  <c r="G1580" i="33"/>
  <c r="E1578" i="33"/>
  <c r="G1578" i="33"/>
  <c r="E1575" i="33"/>
  <c r="G1575" i="33"/>
  <c r="E1577" i="33"/>
  <c r="G1577" i="33"/>
  <c r="E1576" i="33"/>
  <c r="G1576" i="33"/>
  <c r="E1579" i="33"/>
  <c r="G1579" i="33"/>
  <c r="E1573" i="33"/>
  <c r="G1573" i="33"/>
  <c r="E1572" i="33"/>
  <c r="G1572" i="33"/>
  <c r="E1574" i="33"/>
  <c r="G1574" i="33"/>
  <c r="E1571" i="33"/>
  <c r="G1571" i="33"/>
  <c r="E1565" i="33"/>
  <c r="G1565" i="33"/>
  <c r="E1567" i="33"/>
  <c r="G1567" i="33"/>
  <c r="E1569" i="33"/>
  <c r="G1569" i="33"/>
  <c r="E1562" i="33"/>
  <c r="G1562" i="33"/>
  <c r="E1568" i="33"/>
  <c r="G1568" i="33"/>
  <c r="E1566" i="33"/>
  <c r="G1566" i="33"/>
  <c r="E1563" i="33"/>
  <c r="G1563" i="33"/>
  <c r="E1564" i="33"/>
  <c r="G1564" i="33"/>
  <c r="E1561" i="33"/>
  <c r="G1561" i="33"/>
  <c r="E1559" i="33"/>
  <c r="G1559" i="33"/>
  <c r="E1560" i="33"/>
  <c r="G1560" i="33"/>
  <c r="E1558" i="33"/>
  <c r="G1558" i="33"/>
  <c r="E1557" i="33"/>
  <c r="G1557" i="33"/>
  <c r="E1547" i="33"/>
  <c r="G1547" i="33"/>
  <c r="E1549" i="33"/>
  <c r="G1549" i="33"/>
  <c r="E1550" i="33"/>
  <c r="G1550" i="33"/>
  <c r="E1554" i="33"/>
  <c r="G1554" i="33"/>
  <c r="E1551" i="33"/>
  <c r="G1551" i="33"/>
  <c r="E1556" i="33"/>
  <c r="G1556" i="33"/>
  <c r="E1553" i="33"/>
  <c r="G1553" i="33"/>
  <c r="E1552" i="33"/>
  <c r="G1552" i="33"/>
  <c r="E1555" i="33"/>
  <c r="G1555" i="33"/>
  <c r="E1548" i="33"/>
  <c r="G1548" i="33"/>
  <c r="E1530" i="33"/>
  <c r="G1530" i="33"/>
  <c r="E1497" i="33"/>
  <c r="G1497" i="33"/>
  <c r="E1471" i="33"/>
  <c r="G1471" i="33"/>
  <c r="E1527" i="33"/>
  <c r="G1527" i="33"/>
  <c r="E1546" i="33"/>
  <c r="G1546" i="33"/>
  <c r="E1545" i="33"/>
  <c r="G1545" i="33"/>
  <c r="E1539" i="33"/>
  <c r="G1539" i="33"/>
  <c r="E1542" i="33"/>
  <c r="G1542" i="33"/>
  <c r="E1459" i="33"/>
  <c r="G1459" i="33"/>
  <c r="E1446" i="33"/>
  <c r="G1446" i="33"/>
  <c r="E1448" i="33"/>
  <c r="G1448" i="33"/>
  <c r="E1447" i="33"/>
  <c r="G1447" i="33"/>
  <c r="E1445" i="33"/>
  <c r="G1445" i="33"/>
  <c r="E1444" i="33"/>
  <c r="G1444" i="33"/>
  <c r="E1441" i="33"/>
  <c r="G1441" i="33"/>
  <c r="E1439" i="33"/>
  <c r="G1439" i="33"/>
  <c r="E1440" i="33"/>
  <c r="G1440" i="33"/>
  <c r="E1429" i="33"/>
  <c r="G1429" i="33"/>
  <c r="E1424" i="33"/>
  <c r="G1424" i="33"/>
  <c r="F1877" i="33"/>
  <c r="F1813" i="33"/>
  <c r="F1871" i="33"/>
  <c r="F1807" i="33"/>
  <c r="F1828" i="33"/>
  <c r="F1889" i="33"/>
  <c r="F1870" i="33"/>
  <c r="F1806" i="33"/>
  <c r="F1827" i="33"/>
  <c r="F1864" i="33"/>
  <c r="F1874" i="33"/>
  <c r="F1661" i="33"/>
  <c r="F1657" i="33"/>
  <c r="F1688" i="33"/>
  <c r="F1642" i="33"/>
  <c r="F1695" i="33"/>
  <c r="F1631" i="33"/>
  <c r="F1651" i="33"/>
  <c r="F1660" i="33"/>
  <c r="F1640" i="33"/>
  <c r="F1733" i="33"/>
  <c r="F1761" i="33"/>
  <c r="F1626" i="33"/>
  <c r="F1720" i="33"/>
  <c r="F1757" i="33"/>
  <c r="F1622" i="33"/>
  <c r="F1730" i="33"/>
  <c r="F1759" i="33"/>
  <c r="F1617" i="33"/>
  <c r="F1769" i="33"/>
  <c r="F1601" i="33"/>
  <c r="F1609" i="33"/>
  <c r="F1562" i="33"/>
  <c r="F1563" i="33"/>
  <c r="F1586" i="33"/>
  <c r="F1578" i="33"/>
  <c r="F1590" i="33"/>
  <c r="F1571" i="33"/>
  <c r="F1594" i="33"/>
  <c r="F1588" i="33"/>
  <c r="F1862" i="33"/>
  <c r="F1819" i="33"/>
  <c r="F1856" i="33"/>
  <c r="F1653" i="33"/>
  <c r="F1649" i="33"/>
  <c r="F1698" i="33"/>
  <c r="F1634" i="33"/>
  <c r="F1687" i="33"/>
  <c r="F1643" i="33"/>
  <c r="F1652" i="33"/>
  <c r="F1632" i="33"/>
  <c r="F1755" i="33"/>
  <c r="F1747" i="33"/>
  <c r="F1751" i="33"/>
  <c r="F1741" i="33"/>
  <c r="F1564" i="33"/>
  <c r="F1530" i="33"/>
  <c r="F1858" i="33"/>
  <c r="F1854" i="33"/>
  <c r="F1848" i="33"/>
  <c r="F1686" i="33"/>
  <c r="F1638" i="33"/>
  <c r="F1665" i="33"/>
  <c r="F7" i="33"/>
  <c r="F1610" i="33"/>
  <c r="F1598" i="33"/>
  <c r="F1603" i="33"/>
  <c r="F1553" i="33"/>
  <c r="F1573" i="33"/>
  <c r="F1869" i="33"/>
  <c r="F1882" i="33"/>
  <c r="F1863" i="33"/>
  <c r="F1884" i="33"/>
  <c r="F1820" i="33"/>
  <c r="F1881" i="33"/>
  <c r="F1883" i="33"/>
  <c r="F1842" i="33"/>
  <c r="F1697" i="33"/>
  <c r="F1549" i="33"/>
  <c r="F1861" i="33"/>
  <c r="F1853" i="33"/>
  <c r="F1850" i="33"/>
  <c r="F1847" i="33"/>
  <c r="F1868" i="33"/>
  <c r="F1849" i="33"/>
  <c r="F1865" i="33"/>
  <c r="F1846" i="33"/>
  <c r="F1867" i="33"/>
  <c r="F1866" i="33"/>
  <c r="F1840" i="33"/>
  <c r="F1810" i="33"/>
  <c r="F1637" i="33"/>
  <c r="F1678" i="33"/>
  <c r="F1682" i="33"/>
  <c r="F1675" i="33"/>
  <c r="F1671" i="33"/>
  <c r="F1641" i="33"/>
  <c r="F1648" i="33"/>
  <c r="F1636" i="33"/>
  <c r="F540" i="33"/>
  <c r="F1708" i="33"/>
  <c r="F1738" i="33"/>
  <c r="F1770" i="33"/>
  <c r="F1702" i="33"/>
  <c r="F1731" i="33"/>
  <c r="F1768" i="33"/>
  <c r="F1705" i="33"/>
  <c r="F1735" i="33"/>
  <c r="F1721" i="33"/>
  <c r="F1737" i="33"/>
  <c r="F1756" i="33"/>
  <c r="F1704" i="33"/>
  <c r="F1546" i="33"/>
  <c r="F1441" i="33"/>
  <c r="F1559" i="33"/>
  <c r="F1424" i="33"/>
  <c r="F1568" i="33"/>
  <c r="F1439" i="33"/>
  <c r="F1569" i="33"/>
  <c r="F1547" i="33"/>
  <c r="F1859" i="33"/>
  <c r="F1826" i="33"/>
  <c r="F1693" i="33"/>
  <c r="F1629" i="33"/>
  <c r="F1670" i="33"/>
  <c r="F1674" i="33"/>
  <c r="F1667" i="33"/>
  <c r="F1633" i="33"/>
  <c r="F1692" i="33"/>
  <c r="F1691" i="33"/>
  <c r="F1765" i="33"/>
  <c r="F1703" i="33"/>
  <c r="F1732" i="33"/>
  <c r="F1760" i="33"/>
  <c r="F1727" i="33"/>
  <c r="F1763" i="33"/>
  <c r="F1625" i="33"/>
  <c r="F1725" i="33"/>
  <c r="F1716" i="33"/>
  <c r="F1718" i="33"/>
  <c r="F1748" i="33"/>
  <c r="F1620" i="33"/>
  <c r="F1595" i="33"/>
  <c r="F1551" i="33"/>
  <c r="F1555" i="33"/>
  <c r="F1557" i="33"/>
  <c r="F1572" i="33"/>
  <c r="F1560" i="33"/>
  <c r="F1565" i="33"/>
  <c r="F1729" i="33"/>
  <c r="F1550" i="33"/>
  <c r="F1566" i="33"/>
  <c r="F1845" i="33"/>
  <c r="F1818" i="33"/>
  <c r="F1839" i="33"/>
  <c r="F1860" i="33"/>
  <c r="F1841" i="33"/>
  <c r="F1857" i="33"/>
  <c r="F1838" i="33"/>
  <c r="F1832" i="33"/>
  <c r="F1663" i="33"/>
  <c r="F1616" i="33"/>
  <c r="F1445" i="33"/>
  <c r="F1837" i="33"/>
  <c r="F1890" i="33"/>
  <c r="F1831" i="33"/>
  <c r="F1852" i="33"/>
  <c r="F1833" i="33"/>
  <c r="F1825" i="33"/>
  <c r="F1830" i="33"/>
  <c r="F1851" i="33"/>
  <c r="F1888" i="33"/>
  <c r="F1824" i="33"/>
  <c r="F1685" i="33"/>
  <c r="F1689" i="33"/>
  <c r="F1662" i="33"/>
  <c r="F1666" i="33"/>
  <c r="F1635" i="33"/>
  <c r="F1655" i="33"/>
  <c r="F1694" i="33"/>
  <c r="F1684" i="33"/>
  <c r="F1683" i="33"/>
  <c r="F1758" i="33"/>
  <c r="F1623" i="33"/>
  <c r="F1728" i="33"/>
  <c r="F1752" i="33"/>
  <c r="F1628" i="33"/>
  <c r="F1722" i="33"/>
  <c r="F1754" i="33"/>
  <c r="F1618" i="33"/>
  <c r="F1715" i="33"/>
  <c r="F1707" i="33"/>
  <c r="F1711" i="33"/>
  <c r="F1740" i="33"/>
  <c r="F1591" i="33"/>
  <c r="F1589" i="33"/>
  <c r="F1542" i="33"/>
  <c r="F1471" i="33"/>
  <c r="F1429" i="33"/>
  <c r="F1552" i="33"/>
  <c r="F1539" i="33"/>
  <c r="F1556" i="33"/>
  <c r="F1497" i="33"/>
  <c r="F1879" i="33"/>
  <c r="F1809" i="33"/>
  <c r="F1814" i="33"/>
  <c r="F1872" i="33"/>
  <c r="F1669" i="33"/>
  <c r="F1646" i="33"/>
  <c r="F1656" i="33"/>
  <c r="F1659" i="33"/>
  <c r="F1672" i="33"/>
  <c r="F1772" i="33"/>
  <c r="F1736" i="33"/>
  <c r="F1700" i="33"/>
  <c r="F1766" i="33"/>
  <c r="F1600" i="33"/>
  <c r="F1614" i="33"/>
  <c r="F1574" i="33"/>
  <c r="F1587" i="33"/>
  <c r="F1444" i="33"/>
  <c r="F1447" i="33"/>
  <c r="F1719" i="33"/>
  <c r="F1723" i="33"/>
  <c r="F1724" i="33"/>
  <c r="F1762" i="33"/>
  <c r="F1558" i="33"/>
  <c r="F1584" i="33"/>
  <c r="F1581" i="33"/>
  <c r="F1876" i="33"/>
  <c r="F1873" i="33"/>
  <c r="F1811" i="33"/>
  <c r="F1834" i="33"/>
  <c r="F1690" i="33"/>
  <c r="F1696" i="33"/>
  <c r="F1726" i="33"/>
  <c r="F1712" i="33"/>
  <c r="F1744" i="33"/>
  <c r="F1767" i="33"/>
  <c r="F1567" i="33"/>
  <c r="F1576" i="33"/>
  <c r="F1829" i="33"/>
  <c r="F1887" i="33"/>
  <c r="F1823" i="33"/>
  <c r="F1844" i="33"/>
  <c r="F1817" i="33"/>
  <c r="F1886" i="33"/>
  <c r="F1822" i="33"/>
  <c r="F1843" i="33"/>
  <c r="F1880" i="33"/>
  <c r="F1816" i="33"/>
  <c r="F1677" i="33"/>
  <c r="F1681" i="33"/>
  <c r="F1654" i="33"/>
  <c r="F1658" i="33"/>
  <c r="F1664" i="33"/>
  <c r="F1647" i="33"/>
  <c r="F1630" i="33"/>
  <c r="F1676" i="33"/>
  <c r="F1680" i="33"/>
  <c r="F1749" i="33"/>
  <c r="F1608" i="33"/>
  <c r="F1717" i="33"/>
  <c r="F1743" i="33"/>
  <c r="F1602" i="33"/>
  <c r="F1709" i="33"/>
  <c r="F1745" i="33"/>
  <c r="F1604" i="33"/>
  <c r="F1706" i="33"/>
  <c r="F1699" i="33"/>
  <c r="F1615" i="33"/>
  <c r="F1734" i="33"/>
  <c r="F1582" i="33"/>
  <c r="F1580" i="33"/>
  <c r="F1561" i="33"/>
  <c r="F1448" i="33"/>
  <c r="F1593" i="33"/>
  <c r="F1545" i="33"/>
  <c r="F1585" i="33"/>
  <c r="F1527" i="33"/>
  <c r="F1446" i="33"/>
  <c r="F1821" i="33"/>
  <c r="F1815" i="33"/>
  <c r="F1836" i="33"/>
  <c r="F1878" i="33"/>
  <c r="F1835" i="33"/>
  <c r="F1808" i="33"/>
  <c r="F1673" i="33"/>
  <c r="F1650" i="33"/>
  <c r="F1639" i="33"/>
  <c r="F1668" i="33"/>
  <c r="F1746" i="33"/>
  <c r="F1710" i="33"/>
  <c r="F1764" i="33"/>
  <c r="F1739" i="33"/>
  <c r="F1701" i="33"/>
  <c r="F1605" i="33"/>
  <c r="F1579" i="33"/>
  <c r="F1592" i="33"/>
  <c r="F1575" i="33"/>
  <c r="F1554" i="33"/>
  <c r="F1440" i="33"/>
  <c r="F1619" i="33"/>
  <c r="F1606" i="33"/>
  <c r="F1607" i="33"/>
  <c r="F1599" i="33"/>
  <c r="F1577" i="33"/>
  <c r="F1583" i="33"/>
  <c r="F1855" i="33"/>
  <c r="F1812" i="33"/>
  <c r="F1875" i="33"/>
  <c r="F1645" i="33"/>
  <c r="F1679" i="33"/>
  <c r="F1644" i="33"/>
  <c r="F1750" i="33"/>
  <c r="F1742" i="33"/>
  <c r="F1713" i="33"/>
  <c r="F1753" i="33"/>
  <c r="F1548" i="33"/>
  <c r="F1459" i="33"/>
  <c r="F1885" i="33"/>
  <c r="E1442" i="33" l="1"/>
  <c r="G1442" i="33"/>
  <c r="E1443" i="33"/>
  <c r="G1443" i="33"/>
  <c r="E1436" i="33"/>
  <c r="G1436" i="33"/>
  <c r="E1437" i="33"/>
  <c r="G1437" i="33"/>
  <c r="E1435" i="33"/>
  <c r="G1435" i="33"/>
  <c r="E1434" i="33"/>
  <c r="G1434" i="33"/>
  <c r="E1438" i="33"/>
  <c r="G1438" i="33"/>
  <c r="E1432" i="33"/>
  <c r="G1432" i="33"/>
  <c r="E1431" i="33"/>
  <c r="G1431" i="33"/>
  <c r="E1433" i="33"/>
  <c r="G1433" i="33"/>
  <c r="E1425" i="33"/>
  <c r="G1425" i="33"/>
  <c r="E1430" i="33"/>
  <c r="G1430" i="33"/>
  <c r="E1427" i="33"/>
  <c r="G1427" i="33"/>
  <c r="E1428" i="33"/>
  <c r="G1428" i="33"/>
  <c r="E1426" i="33"/>
  <c r="G1426" i="33"/>
  <c r="E1423" i="33"/>
  <c r="G1423" i="33"/>
  <c r="E1478" i="33"/>
  <c r="G1478" i="33"/>
  <c r="E1508" i="33"/>
  <c r="G1508" i="33"/>
  <c r="E1521" i="33"/>
  <c r="G1521" i="33"/>
  <c r="E1499" i="33"/>
  <c r="G1499" i="33"/>
  <c r="E1504" i="33"/>
  <c r="G1504" i="33"/>
  <c r="E1500" i="33"/>
  <c r="G1500" i="33"/>
  <c r="E1525" i="33"/>
  <c r="G1525" i="33"/>
  <c r="E1483" i="33"/>
  <c r="G1483" i="33"/>
  <c r="E1470" i="33"/>
  <c r="G1470" i="33"/>
  <c r="E1474" i="33"/>
  <c r="G1474" i="33"/>
  <c r="E1538" i="33"/>
  <c r="G1538" i="33"/>
  <c r="E1526" i="33"/>
  <c r="G1526" i="33"/>
  <c r="E1473" i="33"/>
  <c r="G1473" i="33"/>
  <c r="E1495" i="33"/>
  <c r="G1495" i="33"/>
  <c r="E1462" i="33"/>
  <c r="G1462" i="33"/>
  <c r="E1511" i="33"/>
  <c r="G1511" i="33"/>
  <c r="E1486" i="33"/>
  <c r="G1486" i="33"/>
  <c r="E1477" i="33"/>
  <c r="G1477" i="33"/>
  <c r="E1488" i="33"/>
  <c r="G1488" i="33"/>
  <c r="E1484" i="33"/>
  <c r="G1484" i="33"/>
  <c r="E1535" i="33"/>
  <c r="G1535" i="33"/>
  <c r="E1540" i="33"/>
  <c r="G1540" i="33"/>
  <c r="E1524" i="33"/>
  <c r="G1524" i="33"/>
  <c r="E1482" i="33"/>
  <c r="G1482" i="33"/>
  <c r="E1451" i="33"/>
  <c r="G1451" i="33"/>
  <c r="E1472" i="33"/>
  <c r="G1472" i="33"/>
  <c r="E1533" i="33"/>
  <c r="G1533" i="33"/>
  <c r="E1487" i="33"/>
  <c r="G1487" i="33"/>
  <c r="E1518" i="33"/>
  <c r="G1518" i="33"/>
  <c r="E1452" i="33"/>
  <c r="G1452" i="33"/>
  <c r="E1468" i="33"/>
  <c r="G1468" i="33"/>
  <c r="E1522" i="33"/>
  <c r="G1522" i="33"/>
  <c r="E1532" i="33"/>
  <c r="G1532" i="33"/>
  <c r="E1529" i="33"/>
  <c r="G1529" i="33"/>
  <c r="E1506" i="33"/>
  <c r="G1506" i="33"/>
  <c r="E1480" i="33"/>
  <c r="G1480" i="33"/>
  <c r="E1513" i="33"/>
  <c r="G1513" i="33"/>
  <c r="E1528" i="33"/>
  <c r="G1528" i="33"/>
  <c r="E1456" i="33"/>
  <c r="G1456" i="33"/>
  <c r="E1534" i="33"/>
  <c r="G1534" i="33"/>
  <c r="E1464" i="33"/>
  <c r="G1464" i="33"/>
  <c r="E1496" i="33"/>
  <c r="G1496" i="33"/>
  <c r="E1458" i="33"/>
  <c r="G1458" i="33"/>
  <c r="E1531" i="33"/>
  <c r="G1531" i="33"/>
  <c r="E1536" i="33"/>
  <c r="G1536" i="33"/>
  <c r="E1514" i="33"/>
  <c r="G1514" i="33"/>
  <c r="E1493" i="33"/>
  <c r="G1493" i="33"/>
  <c r="E1489" i="33"/>
  <c r="G1489" i="33"/>
  <c r="E1492" i="33"/>
  <c r="G1492" i="33"/>
  <c r="E1457" i="33"/>
  <c r="G1457" i="33"/>
  <c r="E1507" i="33"/>
  <c r="G1507" i="33"/>
  <c r="E1463" i="33"/>
  <c r="G1463" i="33"/>
  <c r="E1479" i="33"/>
  <c r="G1479" i="33"/>
  <c r="E1491" i="33"/>
  <c r="G1491" i="33"/>
  <c r="E1494" i="33"/>
  <c r="G1494" i="33"/>
  <c r="E1461" i="33"/>
  <c r="G1461" i="33"/>
  <c r="E1541" i="33"/>
  <c r="G1541" i="33"/>
  <c r="E1503" i="33"/>
  <c r="G1503" i="33"/>
  <c r="E1519" i="33"/>
  <c r="G1519" i="33"/>
  <c r="E1544" i="33"/>
  <c r="G1544" i="33"/>
  <c r="E1505" i="33"/>
  <c r="G1505" i="33"/>
  <c r="E1501" i="33"/>
  <c r="G1501" i="33"/>
  <c r="E1515" i="33"/>
  <c r="G1515" i="33"/>
  <c r="E1498" i="33"/>
  <c r="G1498" i="33"/>
  <c r="E1537" i="33"/>
  <c r="G1537" i="33"/>
  <c r="E1516" i="33"/>
  <c r="G1516" i="33"/>
  <c r="E1469" i="33"/>
  <c r="G1469" i="33"/>
  <c r="E1454" i="33"/>
  <c r="G1454" i="33"/>
  <c r="E1490" i="33"/>
  <c r="G1490" i="33"/>
  <c r="E1512" i="33"/>
  <c r="G1512" i="33"/>
  <c r="E1523" i="33"/>
  <c r="G1523" i="33"/>
  <c r="E1517" i="33"/>
  <c r="G1517" i="33"/>
  <c r="E1476" i="33"/>
  <c r="G1476" i="33"/>
  <c r="E1475" i="33"/>
  <c r="G1475" i="33"/>
  <c r="E1466" i="33"/>
  <c r="G1466" i="33"/>
  <c r="E1509" i="33"/>
  <c r="G1509" i="33"/>
  <c r="E1543" i="33"/>
  <c r="G1543" i="33"/>
  <c r="E1485" i="33"/>
  <c r="G1485" i="33"/>
  <c r="E1467" i="33"/>
  <c r="G1467" i="33"/>
  <c r="E1502" i="33"/>
  <c r="G1502" i="33"/>
  <c r="E1520" i="33"/>
  <c r="G1520" i="33"/>
  <c r="E1465" i="33"/>
  <c r="G1465" i="33"/>
  <c r="E1453" i="33"/>
  <c r="G1453" i="33"/>
  <c r="E1460" i="33"/>
  <c r="G1460" i="33"/>
  <c r="E1510" i="33"/>
  <c r="G1510" i="33"/>
  <c r="E1455" i="33"/>
  <c r="G1455" i="33"/>
  <c r="E1481" i="33"/>
  <c r="G1481" i="33"/>
  <c r="E1267" i="33"/>
  <c r="G1267" i="33"/>
  <c r="E1322" i="33"/>
  <c r="G1322" i="33"/>
  <c r="E1302" i="33"/>
  <c r="G1302" i="33"/>
  <c r="E1307" i="33"/>
  <c r="G1307" i="33"/>
  <c r="E1325" i="33"/>
  <c r="G1325" i="33"/>
  <c r="E1242" i="33"/>
  <c r="G1242" i="33"/>
  <c r="E1275" i="33"/>
  <c r="G1275" i="33"/>
  <c r="E1254" i="33"/>
  <c r="G1254" i="33"/>
  <c r="E1257" i="33"/>
  <c r="G1257" i="33"/>
  <c r="E1241" i="33"/>
  <c r="G1241" i="33"/>
  <c r="E1326" i="33"/>
  <c r="G1326" i="33"/>
  <c r="E1233" i="33"/>
  <c r="G1233" i="33"/>
  <c r="E1269" i="33"/>
  <c r="G1269" i="33"/>
  <c r="E1256" i="33"/>
  <c r="G1256" i="33"/>
  <c r="E1288" i="33"/>
  <c r="G1288" i="33"/>
  <c r="E1340" i="33"/>
  <c r="G1340" i="33"/>
  <c r="E1316" i="33"/>
  <c r="G1316" i="33"/>
  <c r="E1279" i="33"/>
  <c r="G1279" i="33"/>
  <c r="E1255" i="33"/>
  <c r="G1255" i="33"/>
  <c r="E1290" i="33"/>
  <c r="G1290" i="33"/>
  <c r="E1273" i="33"/>
  <c r="G1273" i="33"/>
  <c r="E1261" i="33"/>
  <c r="G1261" i="33"/>
  <c r="E1323" i="33"/>
  <c r="G1323" i="33"/>
  <c r="E1306" i="33"/>
  <c r="G1306" i="33"/>
  <c r="E1238" i="33"/>
  <c r="G1238" i="33"/>
  <c r="E1245" i="33"/>
  <c r="G1245" i="33"/>
  <c r="E1250" i="33"/>
  <c r="G1250" i="33"/>
  <c r="E1240" i="33"/>
  <c r="G1240" i="33"/>
  <c r="E1295" i="33"/>
  <c r="G1295" i="33"/>
  <c r="E1231" i="33"/>
  <c r="G1231" i="33"/>
  <c r="E1321" i="33"/>
  <c r="G1321" i="33"/>
  <c r="E1334" i="33"/>
  <c r="G1334" i="33"/>
  <c r="E1228" i="33"/>
  <c r="G1228" i="33"/>
  <c r="E1237" i="33"/>
  <c r="G1237" i="33"/>
  <c r="E1283" i="33"/>
  <c r="G1283" i="33"/>
  <c r="E1249" i="33"/>
  <c r="G1249" i="33"/>
  <c r="E1329" i="33"/>
  <c r="G1329" i="33"/>
  <c r="E1251" i="33"/>
  <c r="G1251" i="33"/>
  <c r="E1338" i="33"/>
  <c r="G1338" i="33"/>
  <c r="E1300" i="33"/>
  <c r="G1300" i="33"/>
  <c r="E1274" i="33"/>
  <c r="G1274" i="33"/>
  <c r="E1298" i="33"/>
  <c r="G1298" i="33"/>
  <c r="E1301" i="33"/>
  <c r="G1301" i="33"/>
  <c r="E1312" i="33"/>
  <c r="G1312" i="33"/>
  <c r="E1258" i="33"/>
  <c r="G1258" i="33"/>
  <c r="E1289" i="33"/>
  <c r="G1289" i="33"/>
  <c r="E1243" i="33"/>
  <c r="G1243" i="33"/>
  <c r="E1335" i="33"/>
  <c r="G1335" i="33"/>
  <c r="E1328" i="33"/>
  <c r="G1328" i="33"/>
  <c r="E1342" i="33"/>
  <c r="G1342" i="33"/>
  <c r="E1234" i="33"/>
  <c r="G1234" i="33"/>
  <c r="E1252" i="33"/>
  <c r="G1252" i="33"/>
  <c r="E1263" i="33"/>
  <c r="G1263" i="33"/>
  <c r="E1278" i="33"/>
  <c r="G1278" i="33"/>
  <c r="E1310" i="33"/>
  <c r="G1310" i="33"/>
  <c r="E1264" i="33"/>
  <c r="G1264" i="33"/>
  <c r="E1315" i="33"/>
  <c r="G1315" i="33"/>
  <c r="E1270" i="33"/>
  <c r="G1270" i="33"/>
  <c r="E1324" i="33"/>
  <c r="G1324" i="33"/>
  <c r="E1296" i="33"/>
  <c r="G1296" i="33"/>
  <c r="E1277" i="33"/>
  <c r="G1277" i="33"/>
  <c r="E1291" i="33"/>
  <c r="G1291" i="33"/>
  <c r="E1305" i="33"/>
  <c r="G1305" i="33"/>
  <c r="E1271" i="33"/>
  <c r="G1271" i="33"/>
  <c r="E1272" i="33"/>
  <c r="G1272" i="33"/>
  <c r="E1320" i="33"/>
  <c r="G1320" i="33"/>
  <c r="E1314" i="33"/>
  <c r="G1314" i="33"/>
  <c r="E1311" i="33"/>
  <c r="G1311" i="33"/>
  <c r="E1313" i="33"/>
  <c r="G1313" i="33"/>
  <c r="E1304" i="33"/>
  <c r="G1304" i="33"/>
  <c r="E1299" i="33"/>
  <c r="G1299" i="33"/>
  <c r="E1248" i="33"/>
  <c r="G1248" i="33"/>
  <c r="E1333" i="33"/>
  <c r="G1333" i="33"/>
  <c r="E1317" i="33"/>
  <c r="G1317" i="33"/>
  <c r="E1268" i="33"/>
  <c r="G1268" i="33"/>
  <c r="E1319" i="33"/>
  <c r="G1319" i="33"/>
  <c r="E1244" i="33"/>
  <c r="G1244" i="33"/>
  <c r="E1280" i="33"/>
  <c r="G1280" i="33"/>
  <c r="E1262" i="33"/>
  <c r="G1262" i="33"/>
  <c r="E1330" i="33"/>
  <c r="G1330" i="33"/>
  <c r="E1253" i="33"/>
  <c r="G1253" i="33"/>
  <c r="E1259" i="33"/>
  <c r="G1259" i="33"/>
  <c r="E1308" i="33"/>
  <c r="G1308" i="33"/>
  <c r="E1266" i="33"/>
  <c r="G1266" i="33"/>
  <c r="E1303" i="33"/>
  <c r="G1303" i="33"/>
  <c r="E1332" i="33"/>
  <c r="G1332" i="33"/>
  <c r="E1287" i="33"/>
  <c r="G1287" i="33"/>
  <c r="E1294" i="33"/>
  <c r="G1294" i="33"/>
  <c r="E1247" i="33"/>
  <c r="G1247" i="33"/>
  <c r="E1239" i="33"/>
  <c r="G1239" i="33"/>
  <c r="E1309" i="33"/>
  <c r="G1309" i="33"/>
  <c r="E1339" i="33"/>
  <c r="G1339" i="33"/>
  <c r="E1318" i="33"/>
  <c r="G1318" i="33"/>
  <c r="E1232" i="33"/>
  <c r="G1232" i="33"/>
  <c r="E1236" i="33"/>
  <c r="G1236" i="33"/>
  <c r="E1282" i="33"/>
  <c r="G1282" i="33"/>
  <c r="E1230" i="33"/>
  <c r="G1230" i="33"/>
  <c r="E1297" i="33"/>
  <c r="G1297" i="33"/>
  <c r="E1229" i="33"/>
  <c r="G1229" i="33"/>
  <c r="E1293" i="33"/>
  <c r="G1293" i="33"/>
  <c r="E1227" i="33"/>
  <c r="G1227" i="33"/>
  <c r="E1420" i="33"/>
  <c r="G1420" i="33"/>
  <c r="E1421" i="33"/>
  <c r="G1421" i="33"/>
  <c r="E1419" i="33"/>
  <c r="G1419" i="33"/>
  <c r="E1417" i="33"/>
  <c r="G1417" i="33"/>
  <c r="E1416" i="33"/>
  <c r="G1416" i="33"/>
  <c r="E1415" i="33"/>
  <c r="G1415" i="33"/>
  <c r="E1413" i="33"/>
  <c r="G1413" i="33"/>
  <c r="E1408" i="33"/>
  <c r="G1408" i="33"/>
  <c r="E1407" i="33"/>
  <c r="G1407" i="33"/>
  <c r="E1411" i="33"/>
  <c r="G1411" i="33"/>
  <c r="E1409" i="33"/>
  <c r="G1409" i="33"/>
  <c r="E1410" i="33"/>
  <c r="G1410" i="33"/>
  <c r="E1414" i="33"/>
  <c r="G1414" i="33"/>
  <c r="E1412" i="33"/>
  <c r="G1412" i="33"/>
  <c r="E1404" i="33"/>
  <c r="G1404" i="33"/>
  <c r="E1405" i="33"/>
  <c r="G1405" i="33"/>
  <c r="E1406" i="33"/>
  <c r="G1406" i="33"/>
  <c r="E1403" i="33"/>
  <c r="G1403" i="33"/>
  <c r="E1402" i="33"/>
  <c r="G1402" i="33"/>
  <c r="E1399" i="33"/>
  <c r="G1399" i="33"/>
  <c r="E1400" i="33"/>
  <c r="G1400" i="33"/>
  <c r="E1401" i="33"/>
  <c r="G1401" i="33"/>
  <c r="E1398" i="33"/>
  <c r="G1398" i="33"/>
  <c r="E1396" i="33"/>
  <c r="G1396" i="33"/>
  <c r="E1395" i="33"/>
  <c r="G1395" i="33"/>
  <c r="E1397" i="33"/>
  <c r="G1397" i="33"/>
  <c r="E1394" i="33"/>
  <c r="G1394" i="33"/>
  <c r="E1392" i="33"/>
  <c r="G1392" i="33"/>
  <c r="E1393" i="33"/>
  <c r="G1393" i="33"/>
  <c r="E1391" i="33"/>
  <c r="G1391" i="33"/>
  <c r="E1389" i="33"/>
  <c r="G1389" i="33"/>
  <c r="E1390" i="33"/>
  <c r="G1390" i="33"/>
  <c r="E1382" i="33"/>
  <c r="G1382" i="33"/>
  <c r="E1387" i="33"/>
  <c r="G1387" i="33"/>
  <c r="E1383" i="33"/>
  <c r="G1383" i="33"/>
  <c r="E1385" i="33"/>
  <c r="G1385" i="33"/>
  <c r="E1384" i="33"/>
  <c r="G1384" i="33"/>
  <c r="E1386" i="33"/>
  <c r="G1386" i="33"/>
  <c r="E1388" i="33"/>
  <c r="G1388" i="33"/>
  <c r="E1377" i="33"/>
  <c r="G1377" i="33"/>
  <c r="E1379" i="33"/>
  <c r="G1379" i="33"/>
  <c r="E1378" i="33"/>
  <c r="G1378" i="33"/>
  <c r="E1380" i="33"/>
  <c r="G1380" i="33"/>
  <c r="E1368" i="33"/>
  <c r="G1368" i="33"/>
  <c r="E1367" i="33"/>
  <c r="G1367" i="33"/>
  <c r="E1372" i="33"/>
  <c r="G1372" i="33"/>
  <c r="E1374" i="33"/>
  <c r="G1374" i="33"/>
  <c r="E1376" i="33"/>
  <c r="G1376" i="33"/>
  <c r="E1369" i="33"/>
  <c r="G1369" i="33"/>
  <c r="E1375" i="33"/>
  <c r="G1375" i="33"/>
  <c r="E1373" i="33"/>
  <c r="G1373" i="33"/>
  <c r="E1370" i="33"/>
  <c r="G1370" i="33"/>
  <c r="E1371" i="33"/>
  <c r="G1371" i="33"/>
  <c r="E1381" i="33"/>
  <c r="G1381" i="33"/>
  <c r="E1365" i="33"/>
  <c r="G1365" i="33"/>
  <c r="E1366" i="33"/>
  <c r="G1366" i="33"/>
  <c r="E1364" i="33"/>
  <c r="G1364" i="33"/>
  <c r="E1352" i="33"/>
  <c r="G1352" i="33"/>
  <c r="E1353" i="33"/>
  <c r="G1353" i="33"/>
  <c r="E1356" i="33"/>
  <c r="G1356" i="33"/>
  <c r="E1354" i="33"/>
  <c r="G1354" i="33"/>
  <c r="E1358" i="33"/>
  <c r="G1358" i="33"/>
  <c r="E1362" i="33"/>
  <c r="G1362" i="33"/>
  <c r="E1359" i="33"/>
  <c r="G1359" i="33"/>
  <c r="E1357" i="33"/>
  <c r="G1357" i="33"/>
  <c r="E1355" i="33"/>
  <c r="G1355" i="33"/>
  <c r="E1360" i="33"/>
  <c r="G1360" i="33"/>
  <c r="E1361" i="33"/>
  <c r="G1361" i="33"/>
  <c r="E1351" i="33"/>
  <c r="G1351" i="33"/>
  <c r="E1349" i="33"/>
  <c r="G1349" i="33"/>
  <c r="E1350" i="33"/>
  <c r="G1350" i="33"/>
  <c r="E1348" i="33"/>
  <c r="G1348" i="33"/>
  <c r="E1346" i="33"/>
  <c r="G1346" i="33"/>
  <c r="E1344" i="33"/>
  <c r="G1344" i="33"/>
  <c r="E1327" i="33"/>
  <c r="G1327" i="33"/>
  <c r="E1336" i="33"/>
  <c r="G1336" i="33"/>
  <c r="E1337" i="33"/>
  <c r="G1337" i="33"/>
  <c r="E1343" i="33"/>
  <c r="G1343" i="33"/>
  <c r="E1246" i="33"/>
  <c r="G1246" i="33"/>
  <c r="E1345" i="33"/>
  <c r="G1345" i="33"/>
  <c r="E1347" i="33"/>
  <c r="G1347" i="33"/>
  <c r="E1226" i="33"/>
  <c r="G1226" i="33"/>
  <c r="E1225" i="33"/>
  <c r="G1225" i="33"/>
  <c r="E1222" i="33"/>
  <c r="G1222" i="33"/>
  <c r="E1223" i="33"/>
  <c r="G1223" i="33"/>
  <c r="E1221" i="33"/>
  <c r="G1221" i="33"/>
  <c r="E1224" i="33"/>
  <c r="G1224" i="33"/>
  <c r="E8" i="33"/>
  <c r="G8" i="33"/>
  <c r="F70" i="27"/>
  <c r="E1217" i="33"/>
  <c r="G1217" i="33"/>
  <c r="E1220" i="33"/>
  <c r="G1220" i="33"/>
  <c r="E1215" i="33"/>
  <c r="G1215" i="33"/>
  <c r="E1214" i="33"/>
  <c r="G1214" i="33"/>
  <c r="E1213" i="33"/>
  <c r="G1213" i="33"/>
  <c r="E1208" i="33"/>
  <c r="G1208" i="33"/>
  <c r="E1211" i="33"/>
  <c r="G1211" i="33"/>
  <c r="E1209" i="33"/>
  <c r="G1209" i="33"/>
  <c r="E1210" i="33"/>
  <c r="G1210" i="33"/>
  <c r="E1207" i="33"/>
  <c r="G1207" i="33"/>
  <c r="E1206" i="33"/>
  <c r="G1206" i="33"/>
  <c r="E1204" i="33"/>
  <c r="G1204" i="33"/>
  <c r="E1203" i="33"/>
  <c r="G1203" i="33"/>
  <c r="E1205" i="33"/>
  <c r="G1205" i="33"/>
  <c r="E1196" i="33"/>
  <c r="G1196" i="33"/>
  <c r="E1199" i="33"/>
  <c r="G1199" i="33"/>
  <c r="E1197" i="33"/>
  <c r="G1197" i="33"/>
  <c r="E1200" i="33"/>
  <c r="G1200" i="33"/>
  <c r="E1198" i="33"/>
  <c r="G1198" i="33"/>
  <c r="E1201" i="33"/>
  <c r="G1201" i="33"/>
  <c r="E1195" i="33"/>
  <c r="G1195" i="33"/>
  <c r="E1192" i="33"/>
  <c r="G1192" i="33"/>
  <c r="E1193" i="33"/>
  <c r="G1193" i="33"/>
  <c r="E1194" i="33"/>
  <c r="G1194" i="33"/>
  <c r="E1191" i="33"/>
  <c r="G1191" i="33"/>
  <c r="E1187" i="33"/>
  <c r="G1187" i="33"/>
  <c r="E1190" i="33"/>
  <c r="G1190" i="33"/>
  <c r="E1185" i="33"/>
  <c r="G1185" i="33"/>
  <c r="E1189" i="33"/>
  <c r="G1189" i="33"/>
  <c r="E1188" i="33"/>
  <c r="G1188" i="33"/>
  <c r="E1186" i="33"/>
  <c r="G1186" i="33"/>
  <c r="E1182" i="33"/>
  <c r="G1182" i="33"/>
  <c r="E1183" i="33"/>
  <c r="G1183" i="33"/>
  <c r="E1180" i="33"/>
  <c r="G1180" i="33"/>
  <c r="E1181" i="33"/>
  <c r="G1181" i="33"/>
  <c r="E1171" i="33"/>
  <c r="G1171" i="33"/>
  <c r="E1172" i="33"/>
  <c r="G1172" i="33"/>
  <c r="E1173" i="33"/>
  <c r="G1173" i="33"/>
  <c r="E1179" i="33"/>
  <c r="G1179" i="33"/>
  <c r="E1174" i="33"/>
  <c r="G1174" i="33"/>
  <c r="E1178" i="33"/>
  <c r="G1178" i="33"/>
  <c r="E1176" i="33"/>
  <c r="G1176" i="33"/>
  <c r="E1175" i="33"/>
  <c r="G1175" i="33"/>
  <c r="E1177" i="33"/>
  <c r="G1177" i="33"/>
  <c r="E1170" i="33"/>
  <c r="G1170" i="33"/>
  <c r="E1169" i="33"/>
  <c r="G1169" i="33"/>
  <c r="E1150" i="33"/>
  <c r="G1150" i="33"/>
  <c r="E1115" i="33"/>
  <c r="G1115" i="33"/>
  <c r="F87" i="27" l="1"/>
  <c r="E1341" i="33"/>
  <c r="G1341" i="33"/>
  <c r="E1260" i="33"/>
  <c r="G1260" i="33"/>
  <c r="E1276" i="33"/>
  <c r="G1276" i="33"/>
  <c r="E1235" i="33"/>
  <c r="G1235" i="33"/>
  <c r="E1284" i="33"/>
  <c r="G1284" i="33"/>
  <c r="E1285" i="33"/>
  <c r="G1285" i="33"/>
  <c r="E1286" i="33"/>
  <c r="G1286" i="33"/>
  <c r="E1281" i="33"/>
  <c r="G1281" i="33"/>
  <c r="E1265" i="33"/>
  <c r="G1265" i="33"/>
  <c r="E1292" i="33"/>
  <c r="G1292" i="33"/>
  <c r="E1331" i="33"/>
  <c r="G1331" i="33"/>
  <c r="E1110" i="33"/>
  <c r="G1110" i="33"/>
  <c r="E1090" i="33"/>
  <c r="G1090" i="33"/>
  <c r="E1144" i="33"/>
  <c r="G1144" i="33"/>
  <c r="E1145" i="33"/>
  <c r="G1145" i="33"/>
  <c r="E1070" i="33"/>
  <c r="G1070" i="33"/>
  <c r="E1111" i="33"/>
  <c r="G1111" i="33"/>
  <c r="E1077" i="33"/>
  <c r="G1077" i="33"/>
  <c r="E1151" i="33"/>
  <c r="G1151" i="33"/>
  <c r="E1069" i="33"/>
  <c r="G1069" i="33"/>
  <c r="E1084" i="33"/>
  <c r="G1084" i="33"/>
  <c r="E1121" i="33"/>
  <c r="G1121" i="33"/>
  <c r="E1093" i="33"/>
  <c r="G1093" i="33"/>
  <c r="E1081" i="33"/>
  <c r="G1081" i="33"/>
  <c r="E1104" i="33"/>
  <c r="G1104" i="33"/>
  <c r="E1163" i="33"/>
  <c r="G1163" i="33"/>
  <c r="E1066" i="33"/>
  <c r="G1066" i="33"/>
  <c r="E1079" i="33"/>
  <c r="G1079" i="33"/>
  <c r="E1112" i="33"/>
  <c r="G1112" i="33"/>
  <c r="E1113" i="33"/>
  <c r="G1113" i="33"/>
  <c r="E1075" i="33"/>
  <c r="G1075" i="33"/>
  <c r="E1082" i="33"/>
  <c r="G1082" i="33"/>
  <c r="E1083" i="33"/>
  <c r="G1083" i="33"/>
  <c r="E1141" i="33"/>
  <c r="G1141" i="33"/>
  <c r="E1128" i="33"/>
  <c r="G1128" i="33"/>
  <c r="E1118" i="33"/>
  <c r="G1118" i="33"/>
  <c r="E1073" i="33"/>
  <c r="G1073" i="33"/>
  <c r="E1116" i="33"/>
  <c r="G1116" i="33"/>
  <c r="E1067" i="33"/>
  <c r="G1067" i="33"/>
  <c r="E1076" i="33"/>
  <c r="G1076" i="33"/>
  <c r="E1103" i="33"/>
  <c r="G1103" i="33"/>
  <c r="E1154" i="33"/>
  <c r="G1154" i="33"/>
  <c r="E1157" i="33"/>
  <c r="G1157" i="33"/>
  <c r="E1063" i="33"/>
  <c r="G1063" i="33"/>
  <c r="E1072" i="33"/>
  <c r="G1072" i="33"/>
  <c r="E1107" i="33"/>
  <c r="G1107" i="33"/>
  <c r="E1097" i="33"/>
  <c r="G1097" i="33"/>
  <c r="E1054" i="33"/>
  <c r="G1054" i="33"/>
  <c r="E1109" i="33"/>
  <c r="G1109" i="33"/>
  <c r="E1140" i="33"/>
  <c r="G1140" i="33"/>
  <c r="E1129" i="33"/>
  <c r="G1129" i="33"/>
  <c r="E1155" i="33"/>
  <c r="G1155" i="33"/>
  <c r="E1108" i="33"/>
  <c r="G1108" i="33"/>
  <c r="E1134" i="33"/>
  <c r="G1134" i="33"/>
  <c r="E1100" i="33"/>
  <c r="G1100" i="33"/>
  <c r="E1065" i="33"/>
  <c r="G1065" i="33"/>
  <c r="E1153" i="33"/>
  <c r="G1153" i="33"/>
  <c r="E1125" i="33"/>
  <c r="G1125" i="33"/>
  <c r="E1056" i="33"/>
  <c r="G1056" i="33"/>
  <c r="E1161" i="33"/>
  <c r="G1161" i="33"/>
  <c r="E1149" i="33"/>
  <c r="G1149" i="33"/>
  <c r="E1057" i="33"/>
  <c r="G1057" i="33"/>
  <c r="E1101" i="33"/>
  <c r="G1101" i="33"/>
  <c r="E1092" i="33"/>
  <c r="G1092" i="33"/>
  <c r="E1078" i="33"/>
  <c r="G1078" i="33"/>
  <c r="E1124" i="33"/>
  <c r="G1124" i="33"/>
  <c r="E1133" i="33"/>
  <c r="G1133" i="33"/>
  <c r="E1089" i="33"/>
  <c r="G1089" i="33"/>
  <c r="E1098" i="33"/>
  <c r="G1098" i="33"/>
  <c r="E1061" i="33"/>
  <c r="G1061" i="33"/>
  <c r="E1095" i="33"/>
  <c r="G1095" i="33"/>
  <c r="E1096" i="33"/>
  <c r="G1096" i="33"/>
  <c r="E1142" i="33"/>
  <c r="G1142" i="33"/>
  <c r="E1138" i="33"/>
  <c r="G1138" i="33"/>
  <c r="E1132" i="33"/>
  <c r="G1132" i="33"/>
  <c r="E1126" i="33"/>
  <c r="G1126" i="33"/>
  <c r="E1137" i="33"/>
  <c r="G1137" i="33"/>
  <c r="E1091" i="33"/>
  <c r="G1091" i="33"/>
  <c r="E1050" i="33"/>
  <c r="G1050" i="33"/>
  <c r="E1051" i="33"/>
  <c r="G1051" i="33"/>
  <c r="E1052" i="33"/>
  <c r="G1052" i="33"/>
  <c r="E1143" i="33"/>
  <c r="G1143" i="33"/>
  <c r="E1055" i="33"/>
  <c r="G1055" i="33"/>
  <c r="E1106" i="33"/>
  <c r="G1106" i="33"/>
  <c r="E1158" i="33"/>
  <c r="G1158" i="33"/>
  <c r="E1102" i="33"/>
  <c r="G1102" i="33"/>
  <c r="E1131" i="33"/>
  <c r="G1131" i="33"/>
  <c r="E1159" i="33"/>
  <c r="G1159" i="33"/>
  <c r="E1087" i="33"/>
  <c r="G1087" i="33"/>
  <c r="E1068" i="33"/>
  <c r="G1068" i="33"/>
  <c r="E1130" i="33"/>
  <c r="G1130" i="33"/>
  <c r="E1139" i="33"/>
  <c r="G1139" i="33"/>
  <c r="E1099" i="33"/>
  <c r="G1099" i="33"/>
  <c r="E1062" i="33"/>
  <c r="G1062" i="33"/>
  <c r="E1086" i="33"/>
  <c r="G1086" i="33"/>
  <c r="E1080" i="33"/>
  <c r="G1080" i="33"/>
  <c r="E1127" i="33"/>
  <c r="G1127" i="33"/>
  <c r="E1117" i="33"/>
  <c r="G1117" i="33"/>
  <c r="E1059" i="33"/>
  <c r="G1059" i="33"/>
  <c r="E1152" i="33"/>
  <c r="G1152" i="33"/>
  <c r="E1122" i="33"/>
  <c r="G1122" i="33"/>
  <c r="E1105" i="33"/>
  <c r="G1105" i="33"/>
  <c r="E1071" i="33"/>
  <c r="G1071" i="33"/>
  <c r="E1064" i="33"/>
  <c r="G1064" i="33"/>
  <c r="F48" i="27"/>
  <c r="F15" i="27"/>
  <c r="E1160" i="33"/>
  <c r="G1160" i="33"/>
  <c r="E1167" i="33"/>
  <c r="G1167" i="33"/>
  <c r="E1164" i="33"/>
  <c r="G1164" i="33"/>
  <c r="E1165" i="33"/>
  <c r="G1165" i="33"/>
  <c r="E1147" i="33"/>
  <c r="G1147" i="33"/>
  <c r="E1162" i="33"/>
  <c r="G1162" i="33"/>
  <c r="E1166" i="33"/>
  <c r="G1166" i="33"/>
  <c r="E1168" i="33"/>
  <c r="G1168" i="33"/>
  <c r="E1114" i="33"/>
  <c r="G1114" i="33"/>
  <c r="E1074" i="33"/>
  <c r="G1074" i="33"/>
  <c r="E1048" i="33"/>
  <c r="G1048" i="33"/>
  <c r="E1045" i="33"/>
  <c r="G1045" i="33"/>
  <c r="E1043" i="33"/>
  <c r="G1043" i="33"/>
  <c r="E1044" i="33"/>
  <c r="G1044" i="33"/>
  <c r="E1042" i="33"/>
  <c r="G1042" i="33"/>
  <c r="E1041" i="33"/>
  <c r="G1041" i="33"/>
  <c r="E1040" i="33"/>
  <c r="G1040" i="33"/>
  <c r="E1039" i="33"/>
  <c r="G1039" i="33"/>
  <c r="E1036" i="33"/>
  <c r="G1036" i="33"/>
  <c r="E1034" i="33"/>
  <c r="G1034" i="33"/>
  <c r="E1038" i="33"/>
  <c r="G1038" i="33"/>
  <c r="E1037" i="33"/>
  <c r="G1037" i="33"/>
  <c r="E1035" i="33"/>
  <c r="G1035" i="33"/>
  <c r="E1033" i="33"/>
  <c r="G1033" i="33"/>
  <c r="E1032" i="33"/>
  <c r="G1032" i="33"/>
  <c r="E1031" i="33"/>
  <c r="G1031" i="33"/>
  <c r="E1029" i="33"/>
  <c r="G1029" i="33"/>
  <c r="E1028" i="33"/>
  <c r="G1028" i="33"/>
  <c r="E1027" i="33"/>
  <c r="G1027" i="33"/>
  <c r="E1026" i="33"/>
  <c r="G1026" i="33"/>
  <c r="E1020" i="33"/>
  <c r="G1020" i="33"/>
  <c r="E1024" i="33"/>
  <c r="G1024" i="33"/>
  <c r="E1014" i="33"/>
  <c r="G1014" i="33"/>
  <c r="E1023" i="33"/>
  <c r="G1023" i="33"/>
  <c r="E1016" i="33"/>
  <c r="G1016" i="33"/>
  <c r="E1018" i="33"/>
  <c r="G1018" i="33"/>
  <c r="E1010" i="33"/>
  <c r="G1010" i="33"/>
  <c r="E1012" i="33"/>
  <c r="G1012" i="33"/>
  <c r="E1011" i="33"/>
  <c r="G1011" i="33"/>
  <c r="E993" i="33"/>
  <c r="G993" i="33"/>
  <c r="E991" i="33"/>
  <c r="G991" i="33"/>
  <c r="E988" i="33"/>
  <c r="G988" i="33"/>
  <c r="E990" i="33"/>
  <c r="G990" i="33"/>
  <c r="E976" i="33"/>
  <c r="G976" i="33"/>
  <c r="E975" i="33"/>
  <c r="G975" i="33"/>
  <c r="E973" i="33"/>
  <c r="G973" i="33"/>
  <c r="E981" i="33"/>
  <c r="G981" i="33"/>
  <c r="E984" i="33"/>
  <c r="G984" i="33"/>
  <c r="E979" i="33"/>
  <c r="G979" i="33"/>
  <c r="E982" i="33"/>
  <c r="G982" i="33"/>
  <c r="E985" i="33"/>
  <c r="G985" i="33"/>
  <c r="E983" i="33"/>
  <c r="G983" i="33"/>
  <c r="E970" i="33"/>
  <c r="G970" i="33"/>
  <c r="E959" i="33"/>
  <c r="G959" i="33"/>
  <c r="E968" i="33"/>
  <c r="G968" i="33"/>
  <c r="E903" i="33"/>
  <c r="G903" i="33"/>
  <c r="E899" i="33"/>
  <c r="G899" i="33"/>
  <c r="E900" i="33"/>
  <c r="G900" i="33"/>
  <c r="E901" i="33"/>
  <c r="G901" i="33"/>
  <c r="E896" i="33"/>
  <c r="G896" i="33"/>
  <c r="E893" i="33"/>
  <c r="G893" i="33"/>
  <c r="E898" i="33"/>
  <c r="G898" i="33"/>
  <c r="E1025" i="33"/>
  <c r="G1025" i="33"/>
  <c r="E1019" i="33"/>
  <c r="G1019" i="33"/>
  <c r="E1013" i="33"/>
  <c r="G1013" i="33"/>
  <c r="E1022" i="33"/>
  <c r="G1022" i="33"/>
  <c r="E1021" i="33"/>
  <c r="G1021" i="33"/>
  <c r="E1015" i="33"/>
  <c r="G1015" i="33"/>
  <c r="E1017" i="33"/>
  <c r="G1017" i="33"/>
  <c r="E1003" i="33"/>
  <c r="G1003" i="33"/>
  <c r="E1006" i="33"/>
  <c r="G1006" i="33"/>
  <c r="E1005" i="33"/>
  <c r="G1005" i="33"/>
  <c r="E1000" i="33"/>
  <c r="G1000" i="33"/>
  <c r="E1008" i="33"/>
  <c r="G1008" i="33"/>
  <c r="E1004" i="33"/>
  <c r="G1004" i="33"/>
  <c r="E1009" i="33"/>
  <c r="G1009" i="33"/>
  <c r="E1007" i="33"/>
  <c r="G1007" i="33"/>
  <c r="E1001" i="33"/>
  <c r="G1001" i="33"/>
  <c r="E1002" i="33"/>
  <c r="G1002" i="33"/>
  <c r="E998" i="33"/>
  <c r="G998" i="33"/>
  <c r="E996" i="33"/>
  <c r="G996" i="33"/>
  <c r="E997" i="33"/>
  <c r="G997" i="33"/>
  <c r="E999" i="33"/>
  <c r="G999" i="33"/>
  <c r="E995" i="33"/>
  <c r="G995" i="33"/>
  <c r="E992" i="33"/>
  <c r="G992" i="33"/>
  <c r="E989" i="33"/>
  <c r="G989" i="33"/>
  <c r="E987" i="33"/>
  <c r="G987" i="33"/>
  <c r="E986" i="33"/>
  <c r="G986" i="33"/>
  <c r="E971" i="33"/>
  <c r="G971" i="33"/>
  <c r="E974" i="33"/>
  <c r="G974" i="33"/>
  <c r="E977" i="33"/>
  <c r="G977" i="33"/>
  <c r="E972" i="33"/>
  <c r="G972" i="33"/>
  <c r="E978" i="33"/>
  <c r="G978" i="33"/>
  <c r="E980" i="33"/>
  <c r="G980" i="33"/>
  <c r="E969" i="33"/>
  <c r="G969" i="33"/>
  <c r="E958" i="33"/>
  <c r="G958" i="33"/>
  <c r="E902" i="33"/>
  <c r="G902" i="33"/>
  <c r="E895" i="33"/>
  <c r="G895" i="33"/>
  <c r="E1803" i="33"/>
  <c r="G1803" i="33"/>
  <c r="E1793" i="33"/>
  <c r="G1793" i="33"/>
  <c r="E1780" i="33"/>
  <c r="G1780" i="33"/>
  <c r="E1627" i="33"/>
  <c r="G1627" i="33"/>
  <c r="E1146" i="33"/>
  <c r="G1146" i="33"/>
  <c r="E1060" i="33"/>
  <c r="G1060" i="33"/>
  <c r="E1088" i="33"/>
  <c r="G1088" i="33"/>
  <c r="E1120" i="33"/>
  <c r="G1120" i="33"/>
  <c r="E1135" i="33"/>
  <c r="G1135" i="33"/>
  <c r="E1123" i="33"/>
  <c r="G1123" i="33"/>
  <c r="E1058" i="33"/>
  <c r="G1058" i="33"/>
  <c r="E1119" i="33"/>
  <c r="G1119" i="33"/>
  <c r="E1053" i="33"/>
  <c r="G1053" i="33"/>
  <c r="E1085" i="33"/>
  <c r="G1085" i="33"/>
  <c r="E1094" i="33"/>
  <c r="G1094" i="33"/>
  <c r="E1136" i="33"/>
  <c r="G1136" i="33"/>
  <c r="E1148" i="33"/>
  <c r="G1148" i="33"/>
  <c r="E897" i="33"/>
  <c r="G897" i="33"/>
  <c r="E894" i="33"/>
  <c r="G894" i="33"/>
  <c r="E892" i="33" l="1"/>
  <c r="G892" i="33"/>
  <c r="E886" i="33"/>
  <c r="G886" i="33"/>
  <c r="E885" i="33"/>
  <c r="G885" i="33"/>
  <c r="E889" i="33"/>
  <c r="G889" i="33"/>
  <c r="E887" i="33"/>
  <c r="G887" i="33"/>
  <c r="E888" i="33"/>
  <c r="G888" i="33"/>
  <c r="E884" i="33"/>
  <c r="G884" i="33"/>
  <c r="E882" i="33"/>
  <c r="G882" i="33"/>
  <c r="E881" i="33"/>
  <c r="G881" i="33"/>
  <c r="E883" i="33"/>
  <c r="G883" i="33"/>
  <c r="E879" i="33"/>
  <c r="G879" i="33"/>
  <c r="E876" i="33"/>
  <c r="G876" i="33"/>
  <c r="E874" i="33"/>
  <c r="G874" i="33"/>
  <c r="E880" i="33"/>
  <c r="G880" i="33"/>
  <c r="E920" i="33"/>
  <c r="G920" i="33"/>
  <c r="E937" i="33"/>
  <c r="G937" i="33"/>
  <c r="E955" i="33"/>
  <c r="G955" i="33"/>
  <c r="E910" i="33"/>
  <c r="G910" i="33"/>
  <c r="E935" i="33"/>
  <c r="G935" i="33"/>
  <c r="E909" i="33"/>
  <c r="G909" i="33"/>
  <c r="E923" i="33"/>
  <c r="G923" i="33"/>
  <c r="E916" i="33"/>
  <c r="G916" i="33"/>
  <c r="E961" i="33"/>
  <c r="G961" i="33"/>
  <c r="E905" i="33"/>
  <c r="G905" i="33"/>
  <c r="E908" i="33"/>
  <c r="G908" i="33"/>
  <c r="E954" i="33"/>
  <c r="G954" i="33"/>
  <c r="E925" i="33"/>
  <c r="G925" i="33"/>
  <c r="E926" i="33"/>
  <c r="G926" i="33"/>
  <c r="E934" i="33"/>
  <c r="G934" i="33"/>
  <c r="E950" i="33"/>
  <c r="G950" i="33"/>
  <c r="E944" i="33"/>
  <c r="G944" i="33"/>
  <c r="E933" i="33"/>
  <c r="G933" i="33"/>
  <c r="E904" i="33"/>
  <c r="G904" i="33"/>
  <c r="E942" i="33"/>
  <c r="G942" i="33"/>
  <c r="E927" i="33"/>
  <c r="G927" i="33"/>
  <c r="E946" i="33"/>
  <c r="G946" i="33"/>
  <c r="E957" i="33"/>
  <c r="G957" i="33"/>
  <c r="E960" i="33"/>
  <c r="G960" i="33"/>
  <c r="E962" i="33"/>
  <c r="G962" i="33"/>
  <c r="H22" i="11"/>
  <c r="G22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BN18" i="11"/>
  <c r="BM18" i="11"/>
  <c r="BL18" i="11"/>
  <c r="BK18" i="11"/>
  <c r="BJ18" i="11"/>
  <c r="BI18" i="11"/>
  <c r="BH18" i="11"/>
  <c r="BG18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E877" i="33"/>
  <c r="G877" i="33"/>
  <c r="E878" i="33"/>
  <c r="G878" i="33"/>
  <c r="E875" i="33"/>
  <c r="G875" i="33"/>
  <c r="E873" i="33"/>
  <c r="G873" i="33"/>
  <c r="E872" i="33"/>
  <c r="G872" i="33"/>
  <c r="E869" i="33"/>
  <c r="G869" i="33"/>
  <c r="E870" i="33"/>
  <c r="G870" i="33"/>
  <c r="E866" i="33"/>
  <c r="G866" i="33"/>
  <c r="E868" i="33"/>
  <c r="G868" i="33"/>
  <c r="E871" i="33"/>
  <c r="G871" i="33"/>
  <c r="E867" i="33"/>
  <c r="G867" i="33"/>
  <c r="E863" i="33"/>
  <c r="G863" i="33"/>
  <c r="E865" i="33"/>
  <c r="G865" i="33"/>
  <c r="E864" i="33"/>
  <c r="G864" i="33"/>
  <c r="E855" i="33"/>
  <c r="G855" i="33"/>
  <c r="E856" i="33"/>
  <c r="G856" i="33"/>
  <c r="E853" i="33"/>
  <c r="G853" i="33"/>
  <c r="E852" i="33"/>
  <c r="G852" i="33"/>
  <c r="E858" i="33"/>
  <c r="G858" i="33"/>
  <c r="E854" i="33"/>
  <c r="G854" i="33"/>
  <c r="E857" i="33"/>
  <c r="G857" i="33"/>
  <c r="E861" i="33"/>
  <c r="G861" i="33"/>
  <c r="E849" i="33"/>
  <c r="G849" i="33"/>
  <c r="E850" i="33"/>
  <c r="G850" i="33"/>
  <c r="E848" i="33"/>
  <c r="G848" i="33"/>
  <c r="E851" i="33"/>
  <c r="G851" i="33"/>
  <c r="E859" i="33"/>
  <c r="G859" i="33"/>
  <c r="E860" i="33"/>
  <c r="G860" i="33"/>
  <c r="E862" i="33"/>
  <c r="G862" i="33"/>
  <c r="E847" i="33"/>
  <c r="G847" i="33"/>
  <c r="E842" i="33"/>
  <c r="G842" i="33"/>
  <c r="E844" i="33"/>
  <c r="G844" i="33"/>
  <c r="E846" i="33"/>
  <c r="G846" i="33"/>
  <c r="E839" i="33"/>
  <c r="G839" i="33"/>
  <c r="E845" i="33"/>
  <c r="G845" i="33"/>
  <c r="E843" i="33"/>
  <c r="G843" i="33"/>
  <c r="E840" i="33"/>
  <c r="G840" i="33"/>
  <c r="E841" i="33"/>
  <c r="G841" i="33"/>
  <c r="E835" i="33"/>
  <c r="G835" i="33"/>
  <c r="E836" i="33"/>
  <c r="G836" i="33"/>
  <c r="E838" i="33"/>
  <c r="G838" i="33"/>
  <c r="E1798" i="33"/>
  <c r="G1798" i="33"/>
  <c r="E1785" i="33"/>
  <c r="G1785" i="33"/>
  <c r="E1775" i="33"/>
  <c r="G1775" i="33"/>
  <c r="E1613" i="33"/>
  <c r="G1613" i="33"/>
  <c r="E1796" i="33"/>
  <c r="G1796" i="33"/>
  <c r="E1783" i="33"/>
  <c r="G1783" i="33"/>
  <c r="E1773" i="33"/>
  <c r="G1773" i="33"/>
  <c r="E1611" i="33"/>
  <c r="G1611" i="33"/>
  <c r="E1049" i="33"/>
  <c r="G1049" i="33"/>
  <c r="E1802" i="33"/>
  <c r="G1802" i="33"/>
  <c r="E1792" i="33"/>
  <c r="G1792" i="33"/>
  <c r="E1789" i="33"/>
  <c r="G1789" i="33"/>
  <c r="E1779" i="33"/>
  <c r="G1779" i="33"/>
  <c r="E1624" i="33"/>
  <c r="G1624" i="33"/>
  <c r="E1450" i="33"/>
  <c r="G1450" i="33"/>
  <c r="E1156" i="33"/>
  <c r="G1156" i="33"/>
  <c r="E1797" i="33"/>
  <c r="G1797" i="33"/>
  <c r="E1784" i="33"/>
  <c r="G1784" i="33"/>
  <c r="E1774" i="33"/>
  <c r="G1774" i="33"/>
  <c r="E1612" i="33"/>
  <c r="G1612" i="33"/>
  <c r="E1799" i="33"/>
  <c r="G1799" i="33"/>
  <c r="E1786" i="33"/>
  <c r="G1786" i="33"/>
  <c r="E1776" i="33"/>
  <c r="G1776" i="33"/>
  <c r="E1800" i="33"/>
  <c r="G1800" i="33"/>
  <c r="E1787" i="33"/>
  <c r="G1787" i="33"/>
  <c r="E1777" i="33"/>
  <c r="G1777" i="33"/>
  <c r="E1794" i="33"/>
  <c r="G1794" i="33"/>
  <c r="E1790" i="33"/>
  <c r="G1790" i="33"/>
  <c r="E1781" i="33"/>
  <c r="G1781" i="33"/>
  <c r="E1714" i="33"/>
  <c r="G1714" i="33"/>
  <c r="E1570" i="33"/>
  <c r="G1570" i="33"/>
  <c r="E1363" i="33"/>
  <c r="G1363" i="33"/>
  <c r="E1184" i="33"/>
  <c r="G1184" i="33"/>
  <c r="E994" i="33"/>
  <c r="G994" i="33"/>
  <c r="E837" i="33"/>
  <c r="G837" i="33"/>
  <c r="E1804" i="33"/>
  <c r="G1804" i="33"/>
  <c r="E1795" i="33"/>
  <c r="G1795" i="33"/>
  <c r="E1791" i="33"/>
  <c r="G1791" i="33"/>
  <c r="E1782" i="33"/>
  <c r="G1782" i="33"/>
  <c r="E1771" i="33"/>
  <c r="G1771" i="33"/>
  <c r="E1597" i="33"/>
  <c r="G1597" i="33"/>
  <c r="E1422" i="33"/>
  <c r="G1422" i="33"/>
  <c r="E1219" i="33"/>
  <c r="G1219" i="33"/>
  <c r="E891" i="33"/>
  <c r="G891" i="33"/>
  <c r="E536" i="33"/>
  <c r="G536" i="33"/>
  <c r="E359" i="33"/>
  <c r="G359" i="33"/>
  <c r="E9" i="33"/>
  <c r="G9" i="33"/>
  <c r="E712" i="33"/>
  <c r="G712" i="33"/>
  <c r="E890" i="33"/>
  <c r="G890" i="33"/>
  <c r="E1046" i="33"/>
  <c r="G1046" i="33"/>
  <c r="E1596" i="33"/>
  <c r="G1596" i="33"/>
  <c r="E1418" i="33"/>
  <c r="G1418" i="33"/>
  <c r="E1218" i="33"/>
  <c r="G1218" i="33"/>
  <c r="E1047" i="33"/>
  <c r="G1047" i="33"/>
  <c r="E1216" i="33"/>
  <c r="G1216" i="33"/>
  <c r="E1212" i="33"/>
  <c r="G1212" i="33"/>
  <c r="E1202" i="33"/>
  <c r="G1202" i="33"/>
  <c r="E1030" i="33"/>
  <c r="G1030" i="33"/>
  <c r="E964" i="33"/>
  <c r="G964" i="33"/>
  <c r="E931" i="33"/>
  <c r="G931" i="33"/>
  <c r="E924" i="33"/>
  <c r="G924" i="33"/>
  <c r="E914" i="33"/>
  <c r="G914" i="33"/>
  <c r="E832" i="33"/>
  <c r="G832" i="33"/>
  <c r="E833" i="33"/>
  <c r="G833" i="33"/>
  <c r="E830" i="33"/>
  <c r="G830" i="33"/>
  <c r="E831" i="33"/>
  <c r="G831" i="33"/>
  <c r="E834" i="33"/>
  <c r="G834" i="33"/>
  <c r="E823" i="33"/>
  <c r="G823" i="33"/>
  <c r="E824" i="33"/>
  <c r="G824" i="33"/>
  <c r="E825" i="33"/>
  <c r="G825" i="33"/>
  <c r="E826" i="33"/>
  <c r="G826" i="33"/>
  <c r="E828" i="33"/>
  <c r="G828" i="33"/>
  <c r="E827" i="33"/>
  <c r="G827" i="33"/>
  <c r="E829" i="33"/>
  <c r="G829" i="33"/>
  <c r="E741" i="33"/>
  <c r="G741" i="33"/>
  <c r="E814" i="33"/>
  <c r="G814" i="33"/>
  <c r="E815" i="33"/>
  <c r="G815" i="33"/>
  <c r="E821" i="33"/>
  <c r="G821" i="33"/>
  <c r="E822" i="33"/>
  <c r="G822" i="33"/>
  <c r="E805" i="33"/>
  <c r="G805" i="33"/>
  <c r="E820" i="33"/>
  <c r="G820" i="33"/>
  <c r="E817" i="33"/>
  <c r="G817" i="33"/>
  <c r="E711" i="33"/>
  <c r="G711" i="33"/>
  <c r="E963" i="33"/>
  <c r="G963" i="33"/>
  <c r="E915" i="33"/>
  <c r="G915" i="33"/>
  <c r="E938" i="33"/>
  <c r="G938" i="33"/>
  <c r="E936" i="33"/>
  <c r="G936" i="33"/>
  <c r="E913" i="33"/>
  <c r="G913" i="33"/>
  <c r="E949" i="33"/>
  <c r="G949" i="33"/>
  <c r="E912" i="33"/>
  <c r="G912" i="33"/>
  <c r="E907" i="33"/>
  <c r="G907" i="33"/>
  <c r="E919" i="33"/>
  <c r="G919" i="33"/>
  <c r="E930" i="33"/>
  <c r="G930" i="33"/>
  <c r="E965" i="33"/>
  <c r="G965" i="33"/>
  <c r="E918" i="33"/>
  <c r="G918" i="33"/>
  <c r="E911" i="33"/>
  <c r="G911" i="33"/>
  <c r="E939" i="33"/>
  <c r="G939" i="33"/>
  <c r="E967" i="33"/>
  <c r="G967" i="33"/>
  <c r="E928" i="33"/>
  <c r="G928" i="33"/>
  <c r="E906" i="33"/>
  <c r="G906" i="33"/>
  <c r="E922" i="33"/>
  <c r="G922" i="33"/>
  <c r="E945" i="33"/>
  <c r="G945" i="33"/>
  <c r="E917" i="33"/>
  <c r="G917" i="33"/>
  <c r="E947" i="33"/>
  <c r="G947" i="33"/>
  <c r="E952" i="33"/>
  <c r="G952" i="33"/>
  <c r="E953" i="33"/>
  <c r="G953" i="33"/>
  <c r="E951" i="33"/>
  <c r="G951" i="33"/>
  <c r="E941" i="33"/>
  <c r="G941" i="33"/>
  <c r="E921" i="33"/>
  <c r="G921" i="33"/>
  <c r="E943" i="33"/>
  <c r="G943" i="33"/>
  <c r="E956" i="33"/>
  <c r="G956" i="33"/>
  <c r="E929" i="33"/>
  <c r="G929" i="33"/>
  <c r="E948" i="33"/>
  <c r="G948" i="33"/>
  <c r="E932" i="33"/>
  <c r="G932" i="33"/>
  <c r="E940" i="33"/>
  <c r="G940" i="33"/>
  <c r="E966" i="33"/>
  <c r="G966" i="33"/>
  <c r="F72" i="27"/>
  <c r="E728" i="33"/>
  <c r="G728" i="33"/>
  <c r="E726" i="33"/>
  <c r="G726" i="33"/>
  <c r="E727" i="33"/>
  <c r="G727" i="33"/>
  <c r="E722" i="33"/>
  <c r="G722" i="33"/>
  <c r="E723" i="33"/>
  <c r="G723" i="33"/>
  <c r="E724" i="33"/>
  <c r="G724" i="33"/>
  <c r="E725" i="33"/>
  <c r="G725" i="33"/>
  <c r="E720" i="33"/>
  <c r="G720" i="33"/>
  <c r="E719" i="33"/>
  <c r="G719" i="33"/>
  <c r="E717" i="33"/>
  <c r="G717" i="33"/>
  <c r="E718" i="33"/>
  <c r="G718" i="33"/>
  <c r="E721" i="33"/>
  <c r="G721" i="33"/>
  <c r="E714" i="33"/>
  <c r="G714" i="33"/>
  <c r="E715" i="33"/>
  <c r="G715" i="33"/>
  <c r="E716" i="33"/>
  <c r="G716" i="33"/>
  <c r="E713" i="33"/>
  <c r="G713" i="33"/>
  <c r="F61" i="27"/>
  <c r="E710" i="33"/>
  <c r="G710" i="33"/>
  <c r="E709" i="33"/>
  <c r="G709" i="33"/>
  <c r="E708" i="33"/>
  <c r="G708" i="33"/>
  <c r="E707" i="33"/>
  <c r="G707" i="33"/>
  <c r="E706" i="33"/>
  <c r="G706" i="33"/>
  <c r="E704" i="33"/>
  <c r="G704" i="33"/>
  <c r="E705" i="33"/>
  <c r="G705" i="33"/>
  <c r="E703" i="33"/>
  <c r="G703" i="33"/>
  <c r="E702" i="33"/>
  <c r="G702" i="33"/>
  <c r="E701" i="33"/>
  <c r="G701" i="33"/>
  <c r="E700" i="33"/>
  <c r="G700" i="33"/>
  <c r="E699" i="33"/>
  <c r="G699" i="33"/>
  <c r="E698" i="33"/>
  <c r="G698" i="33"/>
  <c r="E696" i="33"/>
  <c r="G696" i="33"/>
  <c r="E695" i="33"/>
  <c r="G695" i="33"/>
  <c r="E697" i="33"/>
  <c r="G697" i="33"/>
  <c r="E1805" i="33"/>
  <c r="G1805" i="33"/>
  <c r="E1801" i="33"/>
  <c r="G1801" i="33"/>
  <c r="E1788" i="33"/>
  <c r="G1788" i="33"/>
  <c r="E1778" i="33"/>
  <c r="G1778" i="33"/>
  <c r="E1621" i="33"/>
  <c r="G1621" i="33"/>
  <c r="E1449" i="33"/>
  <c r="G1449" i="33"/>
  <c r="F27" i="27"/>
  <c r="E800" i="33"/>
  <c r="G800" i="33"/>
  <c r="E760" i="33"/>
  <c r="G760" i="33"/>
  <c r="E744" i="33"/>
  <c r="G744" i="33"/>
  <c r="E774" i="33"/>
  <c r="G774" i="33"/>
  <c r="E764" i="33"/>
  <c r="G764" i="33"/>
  <c r="E812" i="33"/>
  <c r="G812" i="33"/>
  <c r="E743" i="33"/>
  <c r="G743" i="33"/>
  <c r="E801" i="33"/>
  <c r="G801" i="33"/>
  <c r="E779" i="33"/>
  <c r="G779" i="33"/>
  <c r="E737" i="33"/>
  <c r="G737" i="33"/>
  <c r="E752" i="33"/>
  <c r="G752" i="33"/>
  <c r="E796" i="33"/>
  <c r="G796" i="33"/>
  <c r="E808" i="33"/>
  <c r="G808" i="33"/>
  <c r="E777" i="33"/>
  <c r="G777" i="33"/>
  <c r="E753" i="33"/>
  <c r="G753" i="33"/>
  <c r="E731" i="33"/>
  <c r="G731" i="33"/>
  <c r="E763" i="33"/>
  <c r="G763" i="33"/>
  <c r="E807" i="33"/>
  <c r="G807" i="33"/>
  <c r="E810" i="33"/>
  <c r="G810" i="33"/>
  <c r="E792" i="33"/>
  <c r="G792" i="33"/>
  <c r="E781" i="33"/>
  <c r="G781" i="33"/>
  <c r="E809" i="33"/>
  <c r="G809" i="33"/>
  <c r="E798" i="33"/>
  <c r="G798" i="33"/>
  <c r="E755" i="33"/>
  <c r="G755" i="33"/>
  <c r="E740" i="33"/>
  <c r="G740" i="33"/>
  <c r="E766" i="33"/>
  <c r="G766" i="33"/>
  <c r="E736" i="33"/>
  <c r="G736" i="33"/>
  <c r="E759" i="33"/>
  <c r="G759" i="33"/>
  <c r="E780" i="33"/>
  <c r="G780" i="33"/>
  <c r="E790" i="33"/>
  <c r="G790" i="33"/>
  <c r="E806" i="33"/>
  <c r="G806" i="33"/>
  <c r="E799" i="33"/>
  <c r="G799" i="33"/>
  <c r="E750" i="33"/>
  <c r="G750" i="33"/>
  <c r="E789" i="33"/>
  <c r="G789" i="33"/>
  <c r="E754" i="33"/>
  <c r="G754" i="33"/>
  <c r="E797" i="33"/>
  <c r="G797" i="33"/>
  <c r="E788" i="33"/>
  <c r="G788" i="33"/>
  <c r="E745" i="33"/>
  <c r="G745" i="33"/>
  <c r="E813" i="33"/>
  <c r="G813" i="33"/>
  <c r="E757" i="33"/>
  <c r="G757" i="33"/>
  <c r="E811" i="33"/>
  <c r="G811" i="33"/>
  <c r="E778" i="33"/>
  <c r="G778" i="33"/>
  <c r="E803" i="33"/>
  <c r="G803" i="33"/>
  <c r="E818" i="33"/>
  <c r="G818" i="33"/>
  <c r="E746" i="33"/>
  <c r="G746" i="33"/>
  <c r="E733" i="33"/>
  <c r="G733" i="33"/>
  <c r="E758" i="33"/>
  <c r="G758" i="33"/>
  <c r="E729" i="33"/>
  <c r="G729" i="33"/>
  <c r="E791" i="33"/>
  <c r="G791" i="33"/>
  <c r="E749" i="33"/>
  <c r="G749" i="33"/>
  <c r="E802" i="33"/>
  <c r="G802" i="33"/>
  <c r="E783" i="33"/>
  <c r="G783" i="33"/>
  <c r="E734" i="33"/>
  <c r="G734" i="33"/>
  <c r="E787" i="33"/>
  <c r="G787" i="33"/>
  <c r="E793" i="33"/>
  <c r="G793" i="33"/>
  <c r="E762" i="33"/>
  <c r="G762" i="33"/>
  <c r="E782" i="33"/>
  <c r="G782" i="33"/>
  <c r="E794" i="33"/>
  <c r="G794" i="33"/>
  <c r="E795" i="33"/>
  <c r="G795" i="33"/>
  <c r="E784" i="33"/>
  <c r="G784" i="33"/>
  <c r="E751" i="33"/>
  <c r="G751" i="33"/>
  <c r="E776" i="33"/>
  <c r="G776" i="33"/>
  <c r="E786" i="33"/>
  <c r="G786" i="33"/>
  <c r="E785" i="33"/>
  <c r="G785" i="33"/>
  <c r="E773" i="33"/>
  <c r="G773" i="33"/>
  <c r="E756" i="33"/>
  <c r="G756" i="33"/>
  <c r="E772" i="33"/>
  <c r="G772" i="33"/>
  <c r="E730" i="33"/>
  <c r="G730" i="33"/>
  <c r="E819" i="33"/>
  <c r="G819" i="33"/>
  <c r="E735" i="33"/>
  <c r="G735" i="33"/>
  <c r="E732" i="33"/>
  <c r="G732" i="33"/>
  <c r="E761" i="33"/>
  <c r="G761" i="33"/>
  <c r="E738" i="33"/>
  <c r="G738" i="33"/>
  <c r="E739" i="33"/>
  <c r="G739" i="33"/>
  <c r="E769" i="33"/>
  <c r="G769" i="33"/>
  <c r="E747" i="33"/>
  <c r="G747" i="33"/>
  <c r="E748" i="33"/>
  <c r="G748" i="33"/>
  <c r="E816" i="33"/>
  <c r="G816" i="33"/>
  <c r="E775" i="33"/>
  <c r="G775" i="33"/>
  <c r="E767" i="33"/>
  <c r="G767" i="33"/>
  <c r="E770" i="33"/>
  <c r="G770" i="33"/>
  <c r="E742" i="33"/>
  <c r="G742" i="33"/>
  <c r="E768" i="33"/>
  <c r="G768" i="33"/>
  <c r="E765" i="33"/>
  <c r="G765" i="33"/>
  <c r="E804" i="33"/>
  <c r="G804" i="33"/>
  <c r="E771" i="33"/>
  <c r="G771" i="33"/>
  <c r="F44" i="27"/>
  <c r="E692" i="33"/>
  <c r="G692" i="33"/>
  <c r="E690" i="33"/>
  <c r="G690" i="33"/>
  <c r="E691" i="33"/>
  <c r="G691" i="33"/>
  <c r="E693" i="33"/>
  <c r="G693" i="33"/>
  <c r="E689" i="33"/>
  <c r="G689" i="33"/>
  <c r="E694" i="33"/>
  <c r="G694" i="33"/>
  <c r="E688" i="33"/>
  <c r="G688" i="33"/>
  <c r="E687" i="33"/>
  <c r="G687" i="33"/>
  <c r="E684" i="33"/>
  <c r="G684" i="33"/>
  <c r="E685" i="33"/>
  <c r="G685" i="33"/>
  <c r="E680" i="33"/>
  <c r="G680" i="33"/>
  <c r="E686" i="33"/>
  <c r="G686" i="33"/>
  <c r="E683" i="33"/>
  <c r="G683" i="33"/>
  <c r="E681" i="33"/>
  <c r="G681" i="33"/>
  <c r="E682" i="33"/>
  <c r="G682" i="33"/>
  <c r="E675" i="33"/>
  <c r="G675" i="33"/>
  <c r="E679" i="33"/>
  <c r="G679" i="33"/>
  <c r="E678" i="33"/>
  <c r="G678" i="33"/>
  <c r="E674" i="33"/>
  <c r="G674" i="33"/>
  <c r="E676" i="33"/>
  <c r="G676" i="33"/>
  <c r="E677" i="33"/>
  <c r="G677" i="33"/>
  <c r="E673" i="33"/>
  <c r="G673" i="33"/>
  <c r="E670" i="33"/>
  <c r="G670" i="33"/>
  <c r="E672" i="33"/>
  <c r="G672" i="33"/>
  <c r="E669" i="33"/>
  <c r="G669" i="33"/>
  <c r="F46" i="27"/>
  <c r="E668" i="33"/>
  <c r="G668" i="33"/>
  <c r="E671" i="33"/>
  <c r="G671" i="33"/>
  <c r="E657" i="33"/>
  <c r="G657" i="33"/>
  <c r="E658" i="33"/>
  <c r="G658" i="33"/>
  <c r="E659" i="33"/>
  <c r="G659" i="33"/>
  <c r="E664" i="33"/>
  <c r="G664" i="33"/>
  <c r="E667" i="33"/>
  <c r="G667" i="33"/>
  <c r="E665" i="33"/>
  <c r="G665" i="33"/>
  <c r="E662" i="33"/>
  <c r="G662" i="33"/>
  <c r="E660" i="33"/>
  <c r="G660" i="33"/>
  <c r="E661" i="33"/>
  <c r="G661" i="33"/>
  <c r="E663" i="33"/>
  <c r="G663" i="33"/>
  <c r="E666" i="33"/>
  <c r="G666" i="33"/>
  <c r="E656" i="33"/>
  <c r="G656" i="33"/>
  <c r="E655" i="33"/>
  <c r="G655" i="33"/>
  <c r="E652" i="33"/>
  <c r="G652" i="33"/>
  <c r="E576" i="33"/>
  <c r="G576" i="33"/>
  <c r="E635" i="33"/>
  <c r="G635" i="33"/>
  <c r="E594" i="33"/>
  <c r="G594" i="33"/>
  <c r="E653" i="33"/>
  <c r="G653" i="33"/>
  <c r="E642" i="33"/>
  <c r="G642" i="33"/>
  <c r="E646" i="33"/>
  <c r="G646" i="33"/>
  <c r="E649" i="33"/>
  <c r="G649" i="33"/>
  <c r="E545" i="33"/>
  <c r="G545" i="33"/>
  <c r="E654" i="33"/>
  <c r="G654" i="33"/>
  <c r="E538" i="33"/>
  <c r="G538" i="33"/>
  <c r="E539" i="33"/>
  <c r="G539" i="33"/>
  <c r="E537" i="33"/>
  <c r="G537" i="33"/>
  <c r="E534" i="33"/>
  <c r="G534" i="33"/>
  <c r="E535" i="33"/>
  <c r="G535" i="33"/>
  <c r="E533" i="33"/>
  <c r="G533" i="33"/>
  <c r="E632" i="33"/>
  <c r="G632" i="33"/>
  <c r="E597" i="33"/>
  <c r="G597" i="33"/>
  <c r="E578" i="33"/>
  <c r="G578" i="33"/>
  <c r="E624" i="33"/>
  <c r="G624" i="33"/>
  <c r="E558" i="33"/>
  <c r="G558" i="33"/>
  <c r="E588" i="33"/>
  <c r="G588" i="33"/>
  <c r="E611" i="33"/>
  <c r="G611" i="33"/>
  <c r="E550" i="33"/>
  <c r="G550" i="33"/>
  <c r="E568" i="33"/>
  <c r="G568" i="33"/>
  <c r="E585" i="33"/>
  <c r="G585" i="33"/>
  <c r="E556" i="33"/>
  <c r="G556" i="33"/>
  <c r="E633" i="33"/>
  <c r="G633" i="33"/>
  <c r="E605" i="33"/>
  <c r="G605" i="33"/>
  <c r="E570" i="33"/>
  <c r="G570" i="33"/>
  <c r="E572" i="33"/>
  <c r="G572" i="33"/>
  <c r="E593" i="33"/>
  <c r="G593" i="33"/>
  <c r="E575" i="33"/>
  <c r="G575" i="33"/>
  <c r="E573" i="33"/>
  <c r="G573" i="33"/>
  <c r="E544" i="33"/>
  <c r="G544" i="33"/>
  <c r="E543" i="33"/>
  <c r="G543" i="33"/>
  <c r="E641" i="33"/>
  <c r="G641" i="33"/>
  <c r="E583" i="33"/>
  <c r="G583" i="33"/>
  <c r="E639" i="33"/>
  <c r="G639" i="33"/>
  <c r="E563" i="33"/>
  <c r="G563" i="33"/>
  <c r="E620" i="33"/>
  <c r="G620" i="33"/>
  <c r="E634" i="33"/>
  <c r="G634" i="33"/>
  <c r="E626" i="33"/>
  <c r="G626" i="33"/>
  <c r="E596" i="33"/>
  <c r="G596" i="33"/>
  <c r="E618" i="33"/>
  <c r="G618" i="33"/>
  <c r="E547" i="33"/>
  <c r="G547" i="33"/>
  <c r="E644" i="33"/>
  <c r="G644" i="33"/>
  <c r="E628" i="33"/>
  <c r="G628" i="33"/>
  <c r="E645" i="33"/>
  <c r="G645" i="33"/>
  <c r="E546" i="33"/>
  <c r="G546" i="33"/>
  <c r="E614" i="33"/>
  <c r="G614" i="33"/>
  <c r="E622" i="33"/>
  <c r="G622" i="33"/>
  <c r="E650" i="33"/>
  <c r="G650" i="33"/>
  <c r="E589" i="33"/>
  <c r="G589" i="33"/>
  <c r="E643" i="33"/>
  <c r="G643" i="33"/>
  <c r="E557" i="33"/>
  <c r="G557" i="33"/>
  <c r="E574" i="33"/>
  <c r="G574" i="33"/>
  <c r="E638" i="33"/>
  <c r="G638" i="33"/>
  <c r="E600" i="33"/>
  <c r="G600" i="33"/>
  <c r="E579" i="33"/>
  <c r="G579" i="33"/>
  <c r="E625" i="33"/>
  <c r="G625" i="33"/>
  <c r="E647" i="33"/>
  <c r="G647" i="33"/>
  <c r="E601" i="33"/>
  <c r="G601" i="33"/>
  <c r="E565" i="33"/>
  <c r="G565" i="33"/>
  <c r="E604" i="33"/>
  <c r="G604" i="33"/>
  <c r="E542" i="33"/>
  <c r="G542" i="33"/>
  <c r="E559" i="33"/>
  <c r="G559" i="33"/>
  <c r="E586" i="33"/>
  <c r="G586" i="33"/>
  <c r="E567" i="33"/>
  <c r="G567" i="33"/>
  <c r="E651" i="33"/>
  <c r="G651" i="33"/>
  <c r="E591" i="33"/>
  <c r="G591" i="33"/>
  <c r="E636" i="33"/>
  <c r="G636" i="33"/>
  <c r="E587" i="33"/>
  <c r="G587" i="33"/>
  <c r="E584" i="33"/>
  <c r="G584" i="33"/>
  <c r="E571" i="33"/>
  <c r="G571" i="33"/>
  <c r="E621" i="33"/>
  <c r="G621" i="33"/>
  <c r="E549" i="33"/>
  <c r="G549" i="33"/>
  <c r="E631" i="33"/>
  <c r="G631" i="33"/>
  <c r="E577" i="33"/>
  <c r="G577" i="33"/>
  <c r="E640" i="33"/>
  <c r="G640" i="33"/>
  <c r="E552" i="33"/>
  <c r="G552" i="33"/>
  <c r="E548" i="33"/>
  <c r="G548" i="33"/>
  <c r="E608" i="33"/>
  <c r="G608" i="33"/>
  <c r="E580" i="33"/>
  <c r="G580" i="33"/>
  <c r="E561" i="33"/>
  <c r="G561" i="33"/>
  <c r="E564" i="33"/>
  <c r="G564" i="33"/>
  <c r="E590" i="33"/>
  <c r="G590" i="33"/>
  <c r="E613" i="33"/>
  <c r="G613" i="33"/>
  <c r="E627" i="33"/>
  <c r="G627" i="33"/>
  <c r="E598" i="33"/>
  <c r="G598" i="33"/>
  <c r="E607" i="33"/>
  <c r="G607" i="33"/>
  <c r="E592" i="33"/>
  <c r="G592" i="33"/>
  <c r="E606" i="33"/>
  <c r="G606" i="33"/>
  <c r="E629" i="33"/>
  <c r="G629" i="33"/>
  <c r="E612" i="33"/>
  <c r="G612" i="33"/>
  <c r="E566" i="33"/>
  <c r="G566" i="33"/>
  <c r="E603" i="33"/>
  <c r="G603" i="33"/>
  <c r="E610" i="33"/>
  <c r="G610" i="33"/>
  <c r="E609" i="33"/>
  <c r="G609" i="33"/>
  <c r="E623" i="33"/>
  <c r="G623" i="33"/>
  <c r="E541" i="33"/>
  <c r="G541" i="33"/>
  <c r="E582" i="33"/>
  <c r="G582" i="33"/>
  <c r="E555" i="33"/>
  <c r="G555" i="33"/>
  <c r="E602" i="33"/>
  <c r="G602" i="33"/>
  <c r="E619" i="33"/>
  <c r="G619" i="33"/>
  <c r="E599" i="33"/>
  <c r="G599" i="33"/>
  <c r="E616" i="33"/>
  <c r="G616" i="33"/>
  <c r="E648" i="33"/>
  <c r="G648" i="33"/>
  <c r="E554" i="33"/>
  <c r="G554" i="33"/>
  <c r="E630" i="33"/>
  <c r="G630" i="33"/>
  <c r="E615" i="33"/>
  <c r="G615" i="33"/>
  <c r="E637" i="33"/>
  <c r="G637" i="33"/>
  <c r="E617" i="33"/>
  <c r="G617" i="33"/>
  <c r="E551" i="33"/>
  <c r="G551" i="33"/>
  <c r="E569" i="33"/>
  <c r="G569" i="33"/>
  <c r="E562" i="33"/>
  <c r="G562" i="33"/>
  <c r="E595" i="33"/>
  <c r="G595" i="33"/>
  <c r="E560" i="33"/>
  <c r="G560" i="33"/>
  <c r="E581" i="33"/>
  <c r="G581" i="33"/>
  <c r="E553" i="33"/>
  <c r="G553" i="33"/>
  <c r="F33" i="27"/>
  <c r="F1233" i="33"/>
  <c r="F1401" i="33"/>
  <c r="F1543" i="33"/>
  <c r="F1198" i="33"/>
  <c r="F1511" i="33"/>
  <c r="F1427" i="33"/>
  <c r="F1303" i="33"/>
  <c r="F1359" i="33"/>
  <c r="F1225" i="33"/>
  <c r="F1194" i="33"/>
  <c r="F1221" i="33"/>
  <c r="F1520" i="33"/>
  <c r="F1481" i="33"/>
  <c r="F1521" i="33"/>
  <c r="F1526" i="33"/>
  <c r="F1480" i="33"/>
  <c r="F1442" i="33"/>
  <c r="F1476" i="33"/>
  <c r="F1354" i="33"/>
  <c r="F1330" i="33"/>
  <c r="F1372" i="33"/>
  <c r="F1376" i="33"/>
  <c r="F1215" i="33"/>
  <c r="F1505" i="33"/>
  <c r="F1510" i="33"/>
  <c r="F1517" i="33"/>
  <c r="F1297" i="33"/>
  <c r="F1226" i="33"/>
  <c r="F1346" i="33"/>
  <c r="F1478" i="33"/>
  <c r="F1179" i="33"/>
  <c r="F1186" i="33"/>
  <c r="F1210" i="33"/>
  <c r="F1277" i="33"/>
  <c r="F1214" i="33"/>
  <c r="F1206" i="33"/>
  <c r="F1404" i="33"/>
  <c r="F1332" i="33"/>
  <c r="F1528" i="33"/>
  <c r="F1467" i="33"/>
  <c r="F1349" i="33"/>
  <c r="F1251" i="33"/>
  <c r="F1489" i="33"/>
  <c r="F1019" i="33"/>
  <c r="F1107" i="33"/>
  <c r="F1137" i="33"/>
  <c r="F1130" i="33"/>
  <c r="F979" i="33"/>
  <c r="F1051" i="33"/>
  <c r="F1112" i="33"/>
  <c r="F1102" i="33"/>
  <c r="F959" i="33"/>
  <c r="F1136" i="33"/>
  <c r="F1285" i="33"/>
  <c r="F1021" i="33"/>
  <c r="F893" i="33"/>
  <c r="F990" i="33"/>
  <c r="F1073" i="33"/>
  <c r="F1068" i="33"/>
  <c r="F1071" i="33"/>
  <c r="F1117" i="33"/>
  <c r="F1780" i="33"/>
  <c r="F999" i="33"/>
  <c r="F1018" i="33"/>
  <c r="F1111" i="33"/>
  <c r="F902" i="33"/>
  <c r="F1331" i="33"/>
  <c r="F1031" i="33"/>
  <c r="F1069" i="33"/>
  <c r="F1005" i="33"/>
  <c r="F1119" i="33"/>
  <c r="F1146" i="33"/>
  <c r="F1007" i="33"/>
  <c r="F984" i="33"/>
  <c r="F1159" i="33"/>
  <c r="F1353" i="33"/>
  <c r="F1201" i="33"/>
  <c r="F1351" i="33"/>
  <c r="F1453" i="33"/>
  <c r="F1296" i="33"/>
  <c r="F1438" i="33"/>
  <c r="F1356" i="33"/>
  <c r="F1384" i="33"/>
  <c r="F1016" i="33"/>
  <c r="F1151" i="33"/>
  <c r="F1001" i="33"/>
  <c r="F1106" i="33"/>
  <c r="F1164" i="33"/>
  <c r="F1145" i="33"/>
  <c r="F975" i="33"/>
  <c r="F1426" i="33"/>
  <c r="F1412" i="33"/>
  <c r="F1365" i="33"/>
  <c r="F1250" i="33"/>
  <c r="F1504" i="33"/>
  <c r="F958" i="33"/>
  <c r="F1276" i="33"/>
  <c r="F1108" i="33"/>
  <c r="F1126" i="33"/>
  <c r="F1127" i="33"/>
  <c r="F1077" i="33"/>
  <c r="F1237" i="33"/>
  <c r="F1458" i="33"/>
  <c r="F1269" i="33"/>
  <c r="F1472" i="33"/>
  <c r="F1381" i="33"/>
  <c r="F1199" i="33"/>
  <c r="F1279" i="33"/>
  <c r="F1537" i="33"/>
  <c r="F1174" i="33"/>
  <c r="F1307" i="33"/>
  <c r="F1162" i="33"/>
  <c r="F983" i="33"/>
  <c r="F897" i="33"/>
  <c r="F997" i="33"/>
  <c r="F1092" i="33"/>
  <c r="F1142" i="33"/>
  <c r="F1402" i="33"/>
  <c r="F1474" i="33"/>
  <c r="F1273" i="33"/>
  <c r="F1436" i="33"/>
  <c r="F1535" i="33"/>
  <c r="F1420" i="33"/>
  <c r="F1358" i="33"/>
  <c r="F1515" i="33"/>
  <c r="F1325" i="33"/>
  <c r="F1397" i="33"/>
  <c r="F1301" i="33"/>
  <c r="F1388" i="33"/>
  <c r="F1311" i="33"/>
  <c r="F1373" i="33"/>
  <c r="F1322" i="33"/>
  <c r="F1536" i="33"/>
  <c r="F1491" i="33"/>
  <c r="F1501" i="33"/>
  <c r="F1355" i="33"/>
  <c r="F1455" i="33"/>
  <c r="F1409" i="33"/>
  <c r="F1173" i="33"/>
  <c r="F1308" i="33"/>
  <c r="F1344" i="33"/>
  <c r="F1326" i="33"/>
  <c r="F1282" i="33"/>
  <c r="F1231" i="33"/>
  <c r="F1264" i="33"/>
  <c r="F1533" i="33"/>
  <c r="F1352" i="33"/>
  <c r="F1408" i="33"/>
  <c r="F1249" i="33"/>
  <c r="F1463" i="33"/>
  <c r="F1385" i="33"/>
  <c r="F1319" i="33"/>
  <c r="F1278" i="33"/>
  <c r="F1192" i="33"/>
  <c r="F1454" i="33"/>
  <c r="F1410" i="33"/>
  <c r="F1241" i="33"/>
  <c r="F1242" i="33"/>
  <c r="F1247" i="33"/>
  <c r="F1334" i="33"/>
  <c r="F1170" i="33"/>
  <c r="F1398" i="33"/>
  <c r="F1217" i="33"/>
  <c r="F1538" i="33"/>
  <c r="F1382" i="33"/>
  <c r="F1523" i="33"/>
  <c r="F1299" i="33"/>
  <c r="F1343" i="33"/>
  <c r="F1470" i="33"/>
  <c r="F1000" i="33"/>
  <c r="F1118" i="33"/>
  <c r="F1067" i="33"/>
  <c r="F1091" i="33"/>
  <c r="F1052" i="33"/>
  <c r="F1167" i="33"/>
  <c r="F1141" i="33"/>
  <c r="F1070" i="33"/>
  <c r="F1286" i="33"/>
  <c r="F1022" i="33"/>
  <c r="F903" i="33"/>
  <c r="F1078" i="33"/>
  <c r="F1098" i="33"/>
  <c r="F974" i="33"/>
  <c r="F1080" i="33"/>
  <c r="F992" i="33"/>
  <c r="F1028" i="33"/>
  <c r="F1059" i="33"/>
  <c r="F996" i="33"/>
  <c r="F987" i="33"/>
  <c r="F1097" i="33"/>
  <c r="F1058" i="33"/>
  <c r="F1065" i="33"/>
  <c r="F1153" i="33"/>
  <c r="F1066" i="33"/>
  <c r="F1093" i="33"/>
  <c r="F1456" i="33"/>
  <c r="F1177" i="33"/>
  <c r="F1317" i="33"/>
  <c r="F1227" i="33"/>
  <c r="F1259" i="33"/>
  <c r="F1178" i="33"/>
  <c r="F1335" i="33"/>
  <c r="F1509" i="33"/>
  <c r="F1274" i="33"/>
  <c r="F1057" i="33"/>
  <c r="F899" i="33"/>
  <c r="F1013" i="33"/>
  <c r="F1168" i="33"/>
  <c r="F977" i="33"/>
  <c r="F1121" i="33"/>
  <c r="F976" i="33"/>
  <c r="F1175" i="33"/>
  <c r="F1519" i="33"/>
  <c r="F1496" i="33"/>
  <c r="F1340" i="33"/>
  <c r="F1062" i="33"/>
  <c r="F1048" i="33"/>
  <c r="F1088" i="33"/>
  <c r="F986" i="33"/>
  <c r="F1010" i="33"/>
  <c r="F1076" i="33"/>
  <c r="F1139" i="33"/>
  <c r="F1287" i="33"/>
  <c r="F1182" i="33"/>
  <c r="F1262" i="33"/>
  <c r="F1183" i="33"/>
  <c r="F1248" i="33"/>
  <c r="F1320" i="33"/>
  <c r="F1360" i="33"/>
  <c r="F1209" i="33"/>
  <c r="F1525" i="33"/>
  <c r="F1083" i="33"/>
  <c r="F1042" i="33"/>
  <c r="F1009" i="33"/>
  <c r="F1096" i="33"/>
  <c r="F1038" i="33"/>
  <c r="F1079" i="33"/>
  <c r="F1224" i="33"/>
  <c r="F1203" i="33"/>
  <c r="F1263" i="33"/>
  <c r="F1399" i="33"/>
  <c r="F1522" i="33"/>
  <c r="F1312" i="33"/>
  <c r="F1298" i="33"/>
  <c r="F1181" i="33"/>
  <c r="F1223" i="33"/>
  <c r="F1457" i="33"/>
  <c r="F1161" i="33"/>
  <c r="F1246" i="33"/>
  <c r="F1514" i="33"/>
  <c r="F1512" i="33"/>
  <c r="F1492" i="33"/>
  <c r="F1336" i="33"/>
  <c r="F1333" i="33"/>
  <c r="F1348" i="33"/>
  <c r="F1461" i="33"/>
  <c r="F1466" i="33"/>
  <c r="F1502" i="33"/>
  <c r="F1482" i="33"/>
  <c r="F1367" i="33"/>
  <c r="F1417" i="33"/>
  <c r="F1432" i="33"/>
  <c r="F1268" i="33"/>
  <c r="F1415" i="33"/>
  <c r="F1357" i="33"/>
  <c r="F1115" i="33"/>
  <c r="F1207" i="33"/>
  <c r="F1200" i="33"/>
  <c r="F1189" i="33"/>
  <c r="F1300" i="33"/>
  <c r="F1288" i="33"/>
  <c r="F1304" i="33"/>
  <c r="F1386" i="33"/>
  <c r="F1375" i="33"/>
  <c r="F1411" i="33"/>
  <c r="F1191" i="33"/>
  <c r="F1294" i="33"/>
  <c r="F1380" i="33"/>
  <c r="F1460" i="33"/>
  <c r="F1205" i="33"/>
  <c r="F1211" i="33"/>
  <c r="F1369" i="33"/>
  <c r="F1477" i="33"/>
  <c r="F1238" i="33"/>
  <c r="F1499" i="33"/>
  <c r="F1437" i="33"/>
  <c r="F1245" i="33"/>
  <c r="F1169" i="33"/>
  <c r="F1400" i="33"/>
  <c r="F1493" i="33"/>
  <c r="F971" i="33"/>
  <c r="F995" i="33"/>
  <c r="F1060" i="33"/>
  <c r="F1002" i="33"/>
  <c r="F1034" i="33"/>
  <c r="F1140" i="33"/>
  <c r="F1157" i="33"/>
  <c r="F1235" i="33"/>
  <c r="F1082" i="33"/>
  <c r="F1053" i="33"/>
  <c r="F1075" i="33"/>
  <c r="F894" i="33"/>
  <c r="F1029" i="33"/>
  <c r="F969" i="33"/>
  <c r="F1044" i="33"/>
  <c r="F1122" i="33"/>
  <c r="F1116" i="33"/>
  <c r="F1081" i="33"/>
  <c r="F1041" i="33"/>
  <c r="F1144" i="33"/>
  <c r="F1033" i="33"/>
  <c r="F1037" i="33"/>
  <c r="F1284" i="33"/>
  <c r="F1148" i="33"/>
  <c r="F1017" i="33"/>
  <c r="F1462" i="33"/>
  <c r="F1503" i="33"/>
  <c r="F1195" i="33"/>
  <c r="F1394" i="33"/>
  <c r="F1479" i="33"/>
  <c r="F1434" i="33"/>
  <c r="F1293" i="33"/>
  <c r="F1314" i="33"/>
  <c r="F1012" i="33"/>
  <c r="F1123" i="33"/>
  <c r="F1086" i="33"/>
  <c r="F1085" i="33"/>
  <c r="F1040" i="33"/>
  <c r="F972" i="33"/>
  <c r="F1133" i="33"/>
  <c r="F1006" i="33"/>
  <c r="F1435" i="33"/>
  <c r="F1185" i="33"/>
  <c r="F1188" i="33"/>
  <c r="F1405" i="33"/>
  <c r="F1155" i="33"/>
  <c r="F1054" i="33"/>
  <c r="F1165" i="33"/>
  <c r="F1154" i="33"/>
  <c r="F1113" i="33"/>
  <c r="F1089" i="33"/>
  <c r="F1020" i="33"/>
  <c r="F1258" i="33"/>
  <c r="F1488" i="33"/>
  <c r="F1266" i="33"/>
  <c r="F1254" i="33"/>
  <c r="F1495" i="33"/>
  <c r="F1473" i="33"/>
  <c r="F1383" i="33"/>
  <c r="F1433" i="33"/>
  <c r="F1329" i="33"/>
  <c r="F1313" i="33"/>
  <c r="F1265" i="33"/>
  <c r="F1114" i="33"/>
  <c r="F1341" i="33"/>
  <c r="F1043" i="33"/>
  <c r="F1135" i="33"/>
  <c r="F1125" i="33"/>
  <c r="F1291" i="33"/>
  <c r="F1342" i="33"/>
  <c r="F1190" i="33"/>
  <c r="F1321" i="33"/>
  <c r="F1244" i="33"/>
  <c r="F1229" i="33"/>
  <c r="F1323" i="33"/>
  <c r="F1337" i="33"/>
  <c r="F1257" i="33"/>
  <c r="F1260" i="33"/>
  <c r="F1176" i="33"/>
  <c r="F1534" i="33"/>
  <c r="F1498" i="33"/>
  <c r="F1507" i="33"/>
  <c r="F1253" i="33"/>
  <c r="F1318" i="33"/>
  <c r="F1327" i="33"/>
  <c r="F1338" i="33"/>
  <c r="F1220" i="33"/>
  <c r="F1305" i="33"/>
  <c r="F1275" i="33"/>
  <c r="F1506" i="33"/>
  <c r="F1541" i="33"/>
  <c r="F1392" i="33"/>
  <c r="F1345" i="33"/>
  <c r="F1529" i="33"/>
  <c r="F1197" i="33"/>
  <c r="F991" i="33"/>
  <c r="F1406" i="33"/>
  <c r="F1452" i="33"/>
  <c r="F1147" i="33"/>
  <c r="F1003" i="33"/>
  <c r="F1228" i="33"/>
  <c r="F1518" i="33"/>
  <c r="F1524" i="33"/>
  <c r="F1393" i="33"/>
  <c r="F1243" i="33"/>
  <c r="F1315" i="33"/>
  <c r="F1208" i="33"/>
  <c r="F1414" i="33"/>
  <c r="F1486" i="33"/>
  <c r="F1464" i="33"/>
  <c r="F1487" i="33"/>
  <c r="F1416" i="33"/>
  <c r="F1396" i="33"/>
  <c r="F1484" i="33"/>
  <c r="F1295" i="33"/>
  <c r="F1490" i="33"/>
  <c r="F1413" i="33"/>
  <c r="F1377" i="33"/>
  <c r="F1230" i="33"/>
  <c r="F1236" i="33"/>
  <c r="F1280" i="33"/>
  <c r="F1371" i="33"/>
  <c r="F1272" i="33"/>
  <c r="F1508" i="33"/>
  <c r="F1180" i="33"/>
  <c r="F1364" i="33"/>
  <c r="F1362" i="33"/>
  <c r="F1045" i="33"/>
  <c r="F1171" i="33"/>
  <c r="F1513" i="33"/>
  <c r="F1803" i="33"/>
  <c r="F973" i="33"/>
  <c r="F1430" i="33"/>
  <c r="F1193" i="33"/>
  <c r="F1387" i="33"/>
  <c r="F1516" i="33"/>
  <c r="F1172" i="33"/>
  <c r="F1425" i="33"/>
  <c r="F1232" i="33"/>
  <c r="F1540" i="33"/>
  <c r="F1370" i="33"/>
  <c r="F1234" i="33"/>
  <c r="F1271" i="33"/>
  <c r="F1407" i="33"/>
  <c r="F1347" i="33"/>
  <c r="F8" i="33"/>
  <c r="F1389" i="33"/>
  <c r="F1290" i="33"/>
  <c r="F1213" i="33"/>
  <c r="F1403" i="33"/>
  <c r="F1361" i="33"/>
  <c r="F1366" i="33"/>
  <c r="F1196" i="33"/>
  <c r="F1465" i="33"/>
  <c r="F1252" i="33"/>
  <c r="F1239" i="33"/>
  <c r="F1390" i="33"/>
  <c r="F1222" i="33"/>
  <c r="F1423" i="33"/>
  <c r="F1500" i="33"/>
  <c r="F1485" i="33"/>
  <c r="F1374" i="33"/>
  <c r="F1187" i="33"/>
  <c r="F1256" i="33"/>
  <c r="F1368" i="33"/>
  <c r="F1451" i="33"/>
  <c r="F1310" i="33"/>
  <c r="F1350" i="33"/>
  <c r="F1283" i="33"/>
  <c r="F1531" i="33"/>
  <c r="F1204" i="33"/>
  <c r="F1324" i="33"/>
  <c r="F1255" i="33"/>
  <c r="F1469" i="33"/>
  <c r="F1339" i="33"/>
  <c r="F1316" i="33"/>
  <c r="F1150" i="33"/>
  <c r="F1494" i="33"/>
  <c r="F993" i="33"/>
  <c r="F1105" i="33"/>
  <c r="F1032" i="33"/>
  <c r="F1063" i="33"/>
  <c r="F1061" i="33"/>
  <c r="F1281" i="33"/>
  <c r="F970" i="33"/>
  <c r="F1090" i="33"/>
  <c r="F1014" i="33"/>
  <c r="F988" i="33"/>
  <c r="F1099" i="33"/>
  <c r="F1056" i="33"/>
  <c r="F1163" i="33"/>
  <c r="F978" i="33"/>
  <c r="F900" i="33"/>
  <c r="F998" i="33"/>
  <c r="F1160" i="33"/>
  <c r="F1025" i="33"/>
  <c r="F1132" i="33"/>
  <c r="F1095" i="33"/>
  <c r="F980" i="33"/>
  <c r="F1158" i="33"/>
  <c r="F1015" i="33"/>
  <c r="F896" i="33"/>
  <c r="F1149" i="33"/>
  <c r="F1074" i="33"/>
  <c r="F1011" i="33"/>
  <c r="F1109" i="33"/>
  <c r="F982" i="33"/>
  <c r="F1110" i="33"/>
  <c r="F1064" i="33"/>
  <c r="F1039" i="33"/>
  <c r="F1391" i="33"/>
  <c r="F1419" i="33"/>
  <c r="F1379" i="33"/>
  <c r="F1428" i="33"/>
  <c r="F1004" i="33"/>
  <c r="F1094" i="33"/>
  <c r="F1101" i="33"/>
  <c r="F1008" i="33"/>
  <c r="F1131" i="33"/>
  <c r="F1084" i="33"/>
  <c r="F1100" i="33"/>
  <c r="F1378" i="33"/>
  <c r="F1261" i="33"/>
  <c r="F1475" i="33"/>
  <c r="F1240" i="33"/>
  <c r="F1443" i="33"/>
  <c r="F1328" i="33"/>
  <c r="F1532" i="33"/>
  <c r="F1395" i="33"/>
  <c r="F1309" i="33"/>
  <c r="F1270" i="33"/>
  <c r="F1166" i="33"/>
  <c r="F1124" i="33"/>
  <c r="F1138" i="33"/>
  <c r="F1023" i="33"/>
  <c r="F1129" i="33"/>
  <c r="F1143" i="33"/>
  <c r="F1431" i="33"/>
  <c r="F1302" i="33"/>
  <c r="F1306" i="33"/>
  <c r="F1267" i="33"/>
  <c r="F1483" i="33"/>
  <c r="F1421" i="33"/>
  <c r="F1544" i="33"/>
  <c r="F1468" i="33"/>
  <c r="F1289" i="33"/>
  <c r="F1072" i="33"/>
  <c r="F1627" i="33"/>
  <c r="F1027" i="33"/>
  <c r="F1087" i="33"/>
  <c r="F1134" i="33"/>
  <c r="F1120" i="33"/>
  <c r="F968" i="33"/>
  <c r="F898" i="33"/>
  <c r="F989" i="33"/>
  <c r="F1055" i="33"/>
  <c r="F1104" i="33"/>
  <c r="F1026" i="33"/>
  <c r="F901" i="33"/>
  <c r="F895" i="33"/>
  <c r="F1292" i="33"/>
  <c r="F1036" i="33"/>
  <c r="F1793" i="33"/>
  <c r="F1128" i="33"/>
  <c r="F1152" i="33"/>
  <c r="F1035" i="33"/>
  <c r="F985" i="33"/>
  <c r="F1050" i="33"/>
  <c r="F1024" i="33"/>
  <c r="F981" i="33"/>
  <c r="F1103" i="33"/>
  <c r="F885" i="33"/>
  <c r="F877" i="33"/>
  <c r="F836" i="33"/>
  <c r="F962" i="33"/>
  <c r="F935" i="33"/>
  <c r="F863" i="33"/>
  <c r="F846" i="33"/>
  <c r="F934" i="33"/>
  <c r="F852" i="33"/>
  <c r="F871" i="33"/>
  <c r="F879" i="33"/>
  <c r="F865" i="33"/>
  <c r="F851" i="33"/>
  <c r="F843" i="33"/>
  <c r="F933" i="33"/>
  <c r="F937" i="33"/>
  <c r="F857" i="33"/>
  <c r="F844" i="33"/>
  <c r="F910" i="33"/>
  <c r="F887" i="33"/>
  <c r="F839" i="33"/>
  <c r="F840" i="33"/>
  <c r="F916" i="33"/>
  <c r="F961" i="33"/>
  <c r="F845" i="33"/>
  <c r="F859" i="33"/>
  <c r="F838" i="33"/>
  <c r="F883" i="33"/>
  <c r="F867" i="33"/>
  <c r="F942" i="33"/>
  <c r="F849" i="33"/>
  <c r="F848" i="33"/>
  <c r="F908" i="33"/>
  <c r="F892" i="33"/>
  <c r="F909" i="33"/>
  <c r="F870" i="33"/>
  <c r="F925" i="33"/>
  <c r="F861" i="33"/>
  <c r="F954" i="33"/>
  <c r="F875" i="33"/>
  <c r="F858" i="33"/>
  <c r="F923" i="33"/>
  <c r="F927" i="33"/>
  <c r="F920" i="33"/>
  <c r="F873" i="33"/>
  <c r="F886" i="33"/>
  <c r="F868" i="33"/>
  <c r="F835" i="33"/>
  <c r="F864" i="33"/>
  <c r="F881" i="33"/>
  <c r="F869" i="33"/>
  <c r="F955" i="33"/>
  <c r="F862" i="33"/>
  <c r="F889" i="33"/>
  <c r="F876" i="33"/>
  <c r="F856" i="33"/>
  <c r="F878" i="33"/>
  <c r="F946" i="33"/>
  <c r="F888" i="33"/>
  <c r="F957" i="33"/>
  <c r="F850" i="33"/>
  <c r="F960" i="33"/>
  <c r="F853" i="33"/>
  <c r="F854" i="33"/>
  <c r="F855" i="33"/>
  <c r="F884" i="33"/>
  <c r="F882" i="33"/>
  <c r="F874" i="33"/>
  <c r="F866" i="33"/>
  <c r="F950" i="33"/>
  <c r="F904" i="33"/>
  <c r="F905" i="33"/>
  <c r="F926" i="33"/>
  <c r="F944" i="33"/>
  <c r="F847" i="33"/>
  <c r="F872" i="33"/>
  <c r="F860" i="33"/>
  <c r="F841" i="33"/>
  <c r="F842" i="33"/>
  <c r="F880" i="33"/>
  <c r="E531" i="33" l="1"/>
  <c r="G531" i="33"/>
  <c r="E532" i="33"/>
  <c r="G532" i="33"/>
  <c r="E530" i="33"/>
  <c r="G530" i="33"/>
  <c r="E528" i="33"/>
  <c r="G528" i="33"/>
  <c r="E529" i="33"/>
  <c r="G529" i="33"/>
  <c r="E527" i="33"/>
  <c r="G527" i="33"/>
  <c r="E523" i="33"/>
  <c r="G523" i="33"/>
  <c r="E525" i="33"/>
  <c r="G525" i="33"/>
  <c r="E526" i="33"/>
  <c r="G526" i="33"/>
  <c r="E524" i="33" l="1"/>
  <c r="G524" i="33"/>
  <c r="E522" i="33"/>
  <c r="G522" i="33"/>
  <c r="E521" i="33"/>
  <c r="G521" i="33"/>
  <c r="E518" i="33"/>
  <c r="G518" i="33"/>
  <c r="E519" i="33"/>
  <c r="G519" i="33"/>
  <c r="E516" i="33"/>
  <c r="G516" i="33"/>
  <c r="E520" i="33"/>
  <c r="G520" i="33"/>
  <c r="E517" i="33"/>
  <c r="G517" i="33"/>
  <c r="E515" i="33"/>
  <c r="G515" i="33"/>
  <c r="E514" i="33"/>
  <c r="G514" i="33"/>
  <c r="E509" i="33"/>
  <c r="G509" i="33"/>
  <c r="E510" i="33"/>
  <c r="G510" i="33"/>
  <c r="E513" i="33"/>
  <c r="G513" i="33"/>
  <c r="E512" i="33"/>
  <c r="G512" i="33"/>
  <c r="E511" i="33"/>
  <c r="G511" i="33"/>
  <c r="E508" i="33"/>
  <c r="G508" i="33"/>
  <c r="E501" i="33"/>
  <c r="G501" i="33"/>
  <c r="E503" i="33"/>
  <c r="G503" i="33"/>
  <c r="E504" i="33"/>
  <c r="G504" i="33"/>
  <c r="E507" i="33"/>
  <c r="G507" i="33"/>
  <c r="E505" i="33"/>
  <c r="G505" i="33"/>
  <c r="E506" i="33"/>
  <c r="G506" i="33"/>
  <c r="E502" i="33"/>
  <c r="G502" i="33"/>
  <c r="E492" i="33"/>
  <c r="G492" i="33"/>
  <c r="E491" i="33"/>
  <c r="G491" i="33"/>
  <c r="E495" i="33"/>
  <c r="G495" i="33"/>
  <c r="E497" i="33"/>
  <c r="G497" i="33"/>
  <c r="E499" i="33"/>
  <c r="G499" i="33"/>
  <c r="E493" i="33"/>
  <c r="G493" i="33"/>
  <c r="E498" i="33"/>
  <c r="G498" i="33"/>
  <c r="E496" i="33"/>
  <c r="G496" i="33"/>
  <c r="E494" i="33"/>
  <c r="G494" i="33"/>
  <c r="E500" i="33"/>
  <c r="G500" i="33"/>
  <c r="E488" i="33"/>
  <c r="G488" i="33"/>
  <c r="E489" i="33"/>
  <c r="G489" i="33"/>
  <c r="E490" i="33"/>
  <c r="G490" i="33"/>
  <c r="E483" i="33"/>
  <c r="G483" i="33"/>
  <c r="E486" i="33"/>
  <c r="G486" i="33"/>
  <c r="E485" i="33"/>
  <c r="G485" i="33"/>
  <c r="E484" i="33"/>
  <c r="G484" i="33"/>
  <c r="E482" i="33"/>
  <c r="G482" i="33"/>
  <c r="E481" i="33"/>
  <c r="G481" i="33"/>
  <c r="E487" i="33"/>
  <c r="G487" i="33"/>
  <c r="E472" i="33"/>
  <c r="G472" i="33"/>
  <c r="E474" i="33"/>
  <c r="G474" i="33"/>
  <c r="E476" i="33"/>
  <c r="G476" i="33"/>
  <c r="E477" i="33"/>
  <c r="G477" i="33"/>
  <c r="E473" i="33"/>
  <c r="G473" i="33"/>
  <c r="E475" i="33"/>
  <c r="G475" i="33"/>
  <c r="E479" i="33"/>
  <c r="G479" i="33"/>
  <c r="E478" i="33"/>
  <c r="G478" i="33"/>
  <c r="E480" i="33"/>
  <c r="G480" i="33"/>
  <c r="E471" i="33"/>
  <c r="G471" i="33"/>
  <c r="E468" i="33"/>
  <c r="G468" i="33"/>
  <c r="E467" i="33"/>
  <c r="G467" i="33"/>
  <c r="E466" i="33"/>
  <c r="G466" i="33"/>
  <c r="E470" i="33"/>
  <c r="G470" i="33"/>
  <c r="E465" i="33"/>
  <c r="G465" i="33"/>
  <c r="E464" i="33"/>
  <c r="G464" i="33"/>
  <c r="E469" i="33"/>
  <c r="G469" i="33"/>
  <c r="E372" i="33"/>
  <c r="G372" i="33"/>
  <c r="E373" i="33"/>
  <c r="G373" i="33"/>
  <c r="E371" i="33"/>
  <c r="G371" i="33"/>
  <c r="E370" i="33"/>
  <c r="G370" i="33"/>
  <c r="E369" i="33"/>
  <c r="G369" i="33"/>
  <c r="E368" i="33"/>
  <c r="G368" i="33"/>
  <c r="E367" i="33"/>
  <c r="G367" i="33"/>
  <c r="E366" i="33"/>
  <c r="G366" i="33"/>
  <c r="E365" i="33"/>
  <c r="G365" i="33"/>
  <c r="E362" i="33"/>
  <c r="G362" i="33"/>
  <c r="E364" i="33"/>
  <c r="G364" i="33"/>
  <c r="E363" i="33"/>
  <c r="G363" i="33"/>
  <c r="E360" i="33"/>
  <c r="G360" i="33"/>
  <c r="E361" i="33"/>
  <c r="G361" i="33"/>
  <c r="BA5" i="13"/>
  <c r="BE5" i="13" s="1"/>
  <c r="AO5" i="13"/>
  <c r="E358" i="33"/>
  <c r="G358" i="33"/>
  <c r="E355" i="33"/>
  <c r="G355" i="33"/>
  <c r="E354" i="33"/>
  <c r="G354" i="33"/>
  <c r="E356" i="33"/>
  <c r="G356" i="33"/>
  <c r="E357" i="33"/>
  <c r="G357" i="33"/>
  <c r="E353" i="33"/>
  <c r="G353" i="33"/>
  <c r="E351" i="33"/>
  <c r="G351" i="33"/>
  <c r="E352" i="33"/>
  <c r="G352" i="33"/>
  <c r="E346" i="33"/>
  <c r="G346" i="33"/>
  <c r="E345" i="33"/>
  <c r="G345" i="33"/>
  <c r="E343" i="33"/>
  <c r="G343" i="33"/>
  <c r="E350" i="33"/>
  <c r="G350" i="33"/>
  <c r="E347" i="33"/>
  <c r="G347" i="33"/>
  <c r="E348" i="33"/>
  <c r="G348" i="33"/>
  <c r="E349" i="33"/>
  <c r="G349" i="33"/>
  <c r="E344" i="33"/>
  <c r="G344" i="33"/>
  <c r="E341" i="33"/>
  <c r="G341" i="33"/>
  <c r="E342" i="33"/>
  <c r="G342" i="33"/>
  <c r="E340" i="33"/>
  <c r="G340" i="33"/>
  <c r="F98" i="27"/>
  <c r="F97" i="27"/>
  <c r="F99" i="27"/>
  <c r="F96" i="27"/>
  <c r="E333" i="33"/>
  <c r="G333" i="33"/>
  <c r="E334" i="33"/>
  <c r="G334" i="33"/>
  <c r="E324" i="33"/>
  <c r="G324" i="33"/>
  <c r="E326" i="33"/>
  <c r="G326" i="33"/>
  <c r="E320" i="33"/>
  <c r="G320" i="33"/>
  <c r="E322" i="33"/>
  <c r="G322" i="33"/>
  <c r="E302" i="33"/>
  <c r="G302" i="33"/>
  <c r="E308" i="33"/>
  <c r="G308" i="33"/>
  <c r="E306" i="33"/>
  <c r="G306" i="33"/>
  <c r="E310" i="33"/>
  <c r="G310" i="33"/>
  <c r="E307" i="33"/>
  <c r="G307" i="33"/>
  <c r="E312" i="33"/>
  <c r="G312" i="33"/>
  <c r="E313" i="33"/>
  <c r="G313" i="33"/>
  <c r="E305" i="33"/>
  <c r="G305" i="33"/>
  <c r="E222" i="33"/>
  <c r="G222" i="33"/>
  <c r="E224" i="33"/>
  <c r="G224" i="33"/>
  <c r="E219" i="33"/>
  <c r="G219" i="33"/>
  <c r="E209" i="33"/>
  <c r="G209" i="33"/>
  <c r="E204" i="33"/>
  <c r="G204" i="33"/>
  <c r="E199" i="33"/>
  <c r="G199" i="33"/>
  <c r="E454" i="33"/>
  <c r="G454" i="33"/>
  <c r="E418" i="33"/>
  <c r="G418" i="33"/>
  <c r="E451" i="33"/>
  <c r="G451" i="33"/>
  <c r="E403" i="33"/>
  <c r="G403" i="33"/>
  <c r="E445" i="33"/>
  <c r="G445" i="33"/>
  <c r="E423" i="33"/>
  <c r="G423" i="33"/>
  <c r="E420" i="33"/>
  <c r="G420" i="33"/>
  <c r="E389" i="33"/>
  <c r="G389" i="33"/>
  <c r="E409" i="33"/>
  <c r="G409" i="33"/>
  <c r="E439" i="33"/>
  <c r="G439" i="33"/>
  <c r="E378" i="33"/>
  <c r="G378" i="33"/>
  <c r="E398" i="33"/>
  <c r="G398" i="33"/>
  <c r="E406" i="33"/>
  <c r="G406" i="33"/>
  <c r="E463" i="33"/>
  <c r="G463" i="33"/>
  <c r="E429" i="33"/>
  <c r="G429" i="33"/>
  <c r="E399" i="33"/>
  <c r="G399" i="33"/>
  <c r="E405" i="33"/>
  <c r="G405" i="33"/>
  <c r="E391" i="33"/>
  <c r="G391" i="33"/>
  <c r="E376" i="33"/>
  <c r="G376" i="33"/>
  <c r="E449" i="33"/>
  <c r="G449" i="33"/>
  <c r="E393" i="33"/>
  <c r="G393" i="33"/>
  <c r="E450" i="33"/>
  <c r="G450" i="33"/>
  <c r="E404" i="33"/>
  <c r="G404" i="33"/>
  <c r="E407" i="33"/>
  <c r="G407" i="33"/>
  <c r="E430" i="33"/>
  <c r="G430" i="33"/>
  <c r="E375" i="33"/>
  <c r="G375" i="33"/>
  <c r="E455" i="33"/>
  <c r="G455" i="33"/>
  <c r="E411" i="33"/>
  <c r="G411" i="33"/>
  <c r="E421" i="33"/>
  <c r="G421" i="33"/>
  <c r="E374" i="33"/>
  <c r="G374" i="33"/>
  <c r="E433" i="33"/>
  <c r="G433" i="33"/>
  <c r="E436" i="33"/>
  <c r="G436" i="33"/>
  <c r="E435" i="33"/>
  <c r="G435" i="33"/>
  <c r="E414" i="33"/>
  <c r="G414" i="33"/>
  <c r="E402" i="33"/>
  <c r="G402" i="33"/>
  <c r="E446" i="33"/>
  <c r="G446" i="33"/>
  <c r="E408" i="33"/>
  <c r="G408" i="33"/>
  <c r="E448" i="33"/>
  <c r="G448" i="33"/>
  <c r="E442" i="33"/>
  <c r="G442" i="33"/>
  <c r="E456" i="33"/>
  <c r="G456" i="33"/>
  <c r="E462" i="33"/>
  <c r="G462" i="33"/>
  <c r="E452" i="33"/>
  <c r="G452" i="33"/>
  <c r="E426" i="33"/>
  <c r="G426" i="33"/>
  <c r="E427" i="33"/>
  <c r="G427" i="33"/>
  <c r="E441" i="33"/>
  <c r="G441" i="33"/>
  <c r="E443" i="33"/>
  <c r="G443" i="33"/>
  <c r="E447" i="33"/>
  <c r="G447" i="33"/>
  <c r="E419" i="33"/>
  <c r="G419" i="33"/>
  <c r="E416" i="33"/>
  <c r="G416" i="33"/>
  <c r="E422" i="33"/>
  <c r="G422" i="33"/>
  <c r="E432" i="33"/>
  <c r="G432" i="33"/>
  <c r="E412" i="33"/>
  <c r="G412" i="33"/>
  <c r="E431" i="33"/>
  <c r="G431" i="33"/>
  <c r="E440" i="33"/>
  <c r="G440" i="33"/>
  <c r="E428" i="33"/>
  <c r="G428" i="33"/>
  <c r="E438" i="33"/>
  <c r="G438" i="33"/>
  <c r="E397" i="33"/>
  <c r="G397" i="33"/>
  <c r="E437" i="33"/>
  <c r="G437" i="33"/>
  <c r="E444" i="33"/>
  <c r="G444" i="33"/>
  <c r="E458" i="33"/>
  <c r="G458" i="33"/>
  <c r="E386" i="33"/>
  <c r="G386" i="33"/>
  <c r="E395" i="33"/>
  <c r="G395" i="33"/>
  <c r="E453" i="33"/>
  <c r="G453" i="33"/>
  <c r="E379" i="33"/>
  <c r="G379" i="33"/>
  <c r="E382" i="33"/>
  <c r="G382" i="33"/>
  <c r="E410" i="33"/>
  <c r="G410" i="33"/>
  <c r="E390" i="33"/>
  <c r="G390" i="33"/>
  <c r="E415" i="33"/>
  <c r="G415" i="33"/>
  <c r="E385" i="33"/>
  <c r="G385" i="33"/>
  <c r="E380" i="33"/>
  <c r="G380" i="33"/>
  <c r="E459" i="33"/>
  <c r="G459" i="33"/>
  <c r="E413" i="33"/>
  <c r="G413" i="33"/>
  <c r="E425" i="33"/>
  <c r="G425" i="33"/>
  <c r="E457" i="33"/>
  <c r="G457" i="33"/>
  <c r="E388" i="33"/>
  <c r="G388" i="33"/>
  <c r="E401" i="33"/>
  <c r="G401" i="33"/>
  <c r="E396" i="33"/>
  <c r="G396" i="33"/>
  <c r="E387" i="33"/>
  <c r="G387" i="33"/>
  <c r="E424" i="33"/>
  <c r="G424" i="33"/>
  <c r="E460" i="33"/>
  <c r="G460" i="33"/>
  <c r="E461" i="33"/>
  <c r="G461" i="33"/>
  <c r="E377" i="33"/>
  <c r="G377" i="33"/>
  <c r="E392" i="33"/>
  <c r="G392" i="33"/>
  <c r="E400" i="33"/>
  <c r="G400" i="33"/>
  <c r="E434" i="33"/>
  <c r="G434" i="33"/>
  <c r="E417" i="33"/>
  <c r="G417" i="33"/>
  <c r="E381" i="33"/>
  <c r="G381" i="33"/>
  <c r="E383" i="33"/>
  <c r="G383" i="33"/>
  <c r="E384" i="33"/>
  <c r="G384" i="33"/>
  <c r="E394" i="33"/>
  <c r="G394" i="33"/>
  <c r="F94" i="27"/>
  <c r="E338" i="33"/>
  <c r="G338" i="33"/>
  <c r="E336" i="33"/>
  <c r="G336" i="33"/>
  <c r="E337" i="33"/>
  <c r="G337" i="33"/>
  <c r="E339" i="33"/>
  <c r="G339" i="33"/>
  <c r="E335" i="33"/>
  <c r="G335" i="33"/>
  <c r="E330" i="33"/>
  <c r="G330" i="33"/>
  <c r="E332" i="33"/>
  <c r="G332" i="33"/>
  <c r="E331" i="33"/>
  <c r="G331" i="33"/>
  <c r="E329" i="33"/>
  <c r="G329" i="33"/>
  <c r="E323" i="33"/>
  <c r="G323" i="33"/>
  <c r="E328" i="33"/>
  <c r="G328" i="33"/>
  <c r="E319" i="33"/>
  <c r="G319" i="33"/>
  <c r="E327" i="33"/>
  <c r="G327" i="33"/>
  <c r="E325" i="33"/>
  <c r="G325" i="33"/>
  <c r="E321" i="33"/>
  <c r="G321" i="33"/>
  <c r="E317" i="33"/>
  <c r="G317" i="33"/>
  <c r="E318" i="33"/>
  <c r="G318" i="33"/>
  <c r="E315" i="33"/>
  <c r="G315" i="33"/>
  <c r="E314" i="33"/>
  <c r="G314" i="33"/>
  <c r="E316" i="33"/>
  <c r="G316" i="33"/>
  <c r="E230" i="33"/>
  <c r="G230" i="33"/>
  <c r="E294" i="33"/>
  <c r="G294" i="33"/>
  <c r="E249" i="33"/>
  <c r="G249" i="33"/>
  <c r="E256" i="33"/>
  <c r="G256" i="33"/>
  <c r="E282" i="33"/>
  <c r="G282" i="33"/>
  <c r="E261" i="33"/>
  <c r="G261" i="33"/>
  <c r="E257" i="33"/>
  <c r="G257" i="33"/>
  <c r="E279" i="33"/>
  <c r="G279" i="33"/>
  <c r="E235" i="33"/>
  <c r="G235" i="33"/>
  <c r="E252" i="33"/>
  <c r="G252" i="33"/>
  <c r="E242" i="33"/>
  <c r="G242" i="33"/>
  <c r="E275" i="33"/>
  <c r="G275" i="33"/>
  <c r="E271" i="33"/>
  <c r="G271" i="33"/>
  <c r="E229" i="33"/>
  <c r="G229" i="33"/>
  <c r="E264" i="33"/>
  <c r="G264" i="33"/>
  <c r="E250" i="33"/>
  <c r="G250" i="33"/>
  <c r="E83" i="33"/>
  <c r="G83" i="33"/>
  <c r="E301" i="33"/>
  <c r="G301" i="33"/>
  <c r="E72" i="33"/>
  <c r="G72" i="33"/>
  <c r="E289" i="33"/>
  <c r="G289" i="33"/>
  <c r="E298" i="33"/>
  <c r="G298" i="33"/>
  <c r="E254" i="33"/>
  <c r="G254" i="33"/>
  <c r="E78" i="33"/>
  <c r="G78" i="33"/>
  <c r="E251" i="33"/>
  <c r="G251" i="33"/>
  <c r="E291" i="33"/>
  <c r="G291" i="33"/>
  <c r="E245" i="33"/>
  <c r="G245" i="33"/>
  <c r="E40" i="33"/>
  <c r="G40" i="33"/>
  <c r="E93" i="33"/>
  <c r="G93" i="33"/>
  <c r="E104" i="33"/>
  <c r="G104" i="33"/>
  <c r="E70" i="33"/>
  <c r="G70" i="33"/>
  <c r="E225" i="33"/>
  <c r="G225" i="33"/>
  <c r="E293" i="33"/>
  <c r="G293" i="33"/>
  <c r="E240" i="33"/>
  <c r="G240" i="33"/>
  <c r="E234" i="33"/>
  <c r="G234" i="33"/>
  <c r="E244" i="33"/>
  <c r="G244" i="33"/>
  <c r="E259" i="33"/>
  <c r="G259" i="33"/>
  <c r="E290" i="33"/>
  <c r="G290" i="33"/>
  <c r="E299" i="33"/>
  <c r="G299" i="33"/>
  <c r="E295" i="33"/>
  <c r="G295" i="33"/>
  <c r="E265" i="33"/>
  <c r="G265" i="33"/>
  <c r="E248" i="33"/>
  <c r="G248" i="33"/>
  <c r="E226" i="33"/>
  <c r="G226" i="33"/>
  <c r="E285" i="33"/>
  <c r="G285" i="33"/>
  <c r="E270" i="33"/>
  <c r="G270" i="33"/>
  <c r="E284" i="33"/>
  <c r="G284" i="33"/>
  <c r="E65" i="33"/>
  <c r="G65" i="33"/>
  <c r="E108" i="33"/>
  <c r="G108" i="33"/>
  <c r="E35" i="33"/>
  <c r="G35" i="33"/>
  <c r="E48" i="33"/>
  <c r="G48" i="33"/>
  <c r="E39" i="33"/>
  <c r="G39" i="33"/>
  <c r="E122" i="33"/>
  <c r="G122" i="33"/>
  <c r="E246" i="33"/>
  <c r="G246" i="33"/>
  <c r="E272" i="33"/>
  <c r="G272" i="33"/>
  <c r="E281" i="33"/>
  <c r="G281" i="33"/>
  <c r="E288" i="33"/>
  <c r="G288" i="33"/>
  <c r="E53" i="33"/>
  <c r="G53" i="33"/>
  <c r="E260" i="33"/>
  <c r="G260" i="33"/>
  <c r="E268" i="33"/>
  <c r="G268" i="33"/>
  <c r="E243" i="33"/>
  <c r="G243" i="33"/>
  <c r="E31" i="33"/>
  <c r="G31" i="33"/>
  <c r="E45" i="33"/>
  <c r="G45" i="33"/>
  <c r="E94" i="33"/>
  <c r="G94" i="33"/>
  <c r="E34" i="33"/>
  <c r="G34" i="33"/>
  <c r="E273" i="33"/>
  <c r="G273" i="33"/>
  <c r="E263" i="33"/>
  <c r="G263" i="33"/>
  <c r="E277" i="33"/>
  <c r="G277" i="33"/>
  <c r="E278" i="33"/>
  <c r="G278" i="33"/>
  <c r="E287" i="33"/>
  <c r="G287" i="33"/>
  <c r="E102" i="33"/>
  <c r="G102" i="33"/>
  <c r="E58" i="33"/>
  <c r="G58" i="33"/>
  <c r="E258" i="33"/>
  <c r="G258" i="33"/>
  <c r="E54" i="33"/>
  <c r="G54" i="33"/>
  <c r="E267" i="33"/>
  <c r="G267" i="33"/>
  <c r="E74" i="33"/>
  <c r="G74" i="33"/>
  <c r="E276" i="33"/>
  <c r="G276" i="33"/>
  <c r="E241" i="33"/>
  <c r="G241" i="33"/>
  <c r="E274" i="33"/>
  <c r="G274" i="33"/>
  <c r="E292" i="33"/>
  <c r="G292" i="33"/>
  <c r="E297" i="33"/>
  <c r="G297" i="33"/>
  <c r="E300" i="33"/>
  <c r="G300" i="33"/>
  <c r="E283" i="33"/>
  <c r="G283" i="33"/>
  <c r="E247" i="33"/>
  <c r="G247" i="33"/>
  <c r="E237" i="33"/>
  <c r="G237" i="33"/>
  <c r="E253" i="33"/>
  <c r="G253" i="33"/>
  <c r="E296" i="33"/>
  <c r="G296" i="33"/>
  <c r="E232" i="33"/>
  <c r="G232" i="33"/>
  <c r="E266" i="33"/>
  <c r="G266" i="33"/>
  <c r="E238" i="33"/>
  <c r="G238" i="33"/>
  <c r="E52" i="33"/>
  <c r="G52" i="33"/>
  <c r="E269" i="33"/>
  <c r="G269" i="33"/>
  <c r="E280" i="33"/>
  <c r="G280" i="33"/>
  <c r="E255" i="33"/>
  <c r="G255" i="33"/>
  <c r="E26" i="33"/>
  <c r="G26" i="33"/>
  <c r="E79" i="33"/>
  <c r="G79" i="33"/>
  <c r="E286" i="33"/>
  <c r="G286" i="33"/>
  <c r="E236" i="33"/>
  <c r="G236" i="33"/>
  <c r="E227" i="33"/>
  <c r="G227" i="33"/>
  <c r="E228" i="33"/>
  <c r="G228" i="33"/>
  <c r="E233" i="33"/>
  <c r="G233" i="33"/>
  <c r="E231" i="33"/>
  <c r="G231" i="33"/>
  <c r="E262" i="33"/>
  <c r="G262" i="33"/>
  <c r="E239" i="33"/>
  <c r="G239" i="33"/>
  <c r="E43" i="33"/>
  <c r="G43" i="33"/>
  <c r="F25" i="27"/>
  <c r="F40" i="27"/>
  <c r="F95" i="27"/>
  <c r="F93" i="27"/>
  <c r="E309" i="33" l="1"/>
  <c r="G309" i="33"/>
  <c r="E304" i="33"/>
  <c r="G304" i="33"/>
  <c r="E311" i="33"/>
  <c r="G311" i="33"/>
  <c r="E303" i="33"/>
  <c r="G303" i="33"/>
  <c r="E221" i="33"/>
  <c r="G221" i="33"/>
  <c r="E223" i="33"/>
  <c r="G223" i="33"/>
  <c r="E220" i="33"/>
  <c r="G220" i="33"/>
  <c r="E216" i="33"/>
  <c r="G216" i="33"/>
  <c r="E217" i="33"/>
  <c r="G217" i="33"/>
  <c r="E215" i="33"/>
  <c r="G215" i="33"/>
  <c r="E218" i="33"/>
  <c r="G218" i="33"/>
  <c r="E213" i="33"/>
  <c r="G213" i="33"/>
  <c r="E211" i="33"/>
  <c r="G211" i="33"/>
  <c r="E207" i="33"/>
  <c r="G207" i="33"/>
  <c r="E208" i="33"/>
  <c r="G208" i="33"/>
  <c r="E205" i="33"/>
  <c r="G205" i="33"/>
  <c r="F79" i="27"/>
  <c r="F80" i="27"/>
  <c r="F13" i="27"/>
  <c r="F12" i="27"/>
  <c r="E210" i="33"/>
  <c r="G210" i="33"/>
  <c r="E206" i="33"/>
  <c r="G206" i="33"/>
  <c r="E203" i="33"/>
  <c r="G203" i="33"/>
  <c r="F78" i="27" l="1"/>
  <c r="F77" i="27"/>
  <c r="E200" i="33"/>
  <c r="G200" i="33"/>
  <c r="E115" i="33"/>
  <c r="G115" i="33"/>
  <c r="E37" i="33"/>
  <c r="G37" i="33"/>
  <c r="E56" i="33"/>
  <c r="G56" i="33"/>
  <c r="E169" i="33"/>
  <c r="G169" i="33"/>
  <c r="E111" i="33"/>
  <c r="G111" i="33"/>
  <c r="E153" i="33"/>
  <c r="G153" i="33"/>
  <c r="E86" i="33"/>
  <c r="G86" i="33"/>
  <c r="E212" i="33"/>
  <c r="G212" i="33"/>
  <c r="E66" i="33"/>
  <c r="G66" i="33"/>
  <c r="E214" i="33"/>
  <c r="G214" i="33"/>
  <c r="E154" i="33"/>
  <c r="G154" i="33"/>
  <c r="E155" i="33"/>
  <c r="G155" i="33"/>
  <c r="E98" i="33"/>
  <c r="G98" i="33"/>
  <c r="E76" i="33"/>
  <c r="G76" i="33"/>
  <c r="E163" i="33"/>
  <c r="G163" i="33"/>
  <c r="E67" i="33"/>
  <c r="G67" i="33"/>
  <c r="E191" i="33"/>
  <c r="G191" i="33"/>
  <c r="E84" i="33"/>
  <c r="G84" i="33"/>
  <c r="E126" i="33"/>
  <c r="G126" i="33"/>
  <c r="E99" i="33"/>
  <c r="G99" i="33"/>
  <c r="E49" i="33"/>
  <c r="G49" i="33"/>
  <c r="E16" i="33"/>
  <c r="G16" i="33"/>
  <c r="E30" i="33"/>
  <c r="G30" i="33"/>
  <c r="E14" i="33"/>
  <c r="G14" i="33"/>
  <c r="E69" i="33"/>
  <c r="G69" i="33"/>
  <c r="E29" i="33"/>
  <c r="G29" i="33"/>
  <c r="E18" i="33"/>
  <c r="G18" i="33"/>
  <c r="E110" i="33"/>
  <c r="G110" i="33"/>
  <c r="E105" i="33"/>
  <c r="G105" i="33"/>
  <c r="E124" i="33"/>
  <c r="G124" i="33"/>
  <c r="E25" i="33"/>
  <c r="G25" i="33"/>
  <c r="E119" i="33"/>
  <c r="G119" i="33"/>
  <c r="E41" i="33"/>
  <c r="G41" i="33"/>
  <c r="E15" i="33"/>
  <c r="G15" i="33"/>
  <c r="E46" i="33"/>
  <c r="G46" i="33"/>
  <c r="E11" i="33"/>
  <c r="G11" i="33"/>
  <c r="E95" i="33"/>
  <c r="G95" i="33"/>
  <c r="E82" i="33"/>
  <c r="G82" i="33"/>
  <c r="E27" i="33"/>
  <c r="G27" i="33"/>
  <c r="E100" i="33"/>
  <c r="G100" i="33"/>
  <c r="E28" i="33"/>
  <c r="G28" i="33"/>
  <c r="E12" i="33"/>
  <c r="G12" i="33"/>
  <c r="E90" i="33"/>
  <c r="G90" i="33"/>
  <c r="E103" i="33"/>
  <c r="G103" i="33"/>
  <c r="E22" i="33"/>
  <c r="G22" i="33"/>
  <c r="E38" i="33"/>
  <c r="G38" i="33"/>
  <c r="E42" i="33"/>
  <c r="G42" i="33"/>
  <c r="E117" i="33"/>
  <c r="G117" i="33"/>
  <c r="E44" i="33"/>
  <c r="G44" i="33"/>
  <c r="E63" i="33"/>
  <c r="G63" i="33"/>
  <c r="E109" i="33"/>
  <c r="G109" i="33"/>
  <c r="E97" i="33"/>
  <c r="G97" i="33"/>
  <c r="E89" i="33"/>
  <c r="G89" i="33"/>
  <c r="E19" i="33"/>
  <c r="G19" i="33"/>
  <c r="E107" i="33"/>
  <c r="G107" i="33"/>
  <c r="E50" i="33"/>
  <c r="G50" i="33"/>
  <c r="E47" i="33"/>
  <c r="G47" i="33"/>
  <c r="E88" i="33"/>
  <c r="G88" i="33"/>
  <c r="E21" i="33"/>
  <c r="G21" i="33"/>
  <c r="E120" i="33"/>
  <c r="G120" i="33"/>
  <c r="E62" i="33"/>
  <c r="G62" i="33"/>
  <c r="E85" i="33"/>
  <c r="G85" i="33"/>
  <c r="E194" i="33"/>
  <c r="G194" i="33"/>
  <c r="E101" i="33"/>
  <c r="G101" i="33"/>
  <c r="E55" i="33"/>
  <c r="G55" i="33"/>
  <c r="E59" i="33"/>
  <c r="G59" i="33"/>
  <c r="E73" i="33"/>
  <c r="G73" i="33"/>
  <c r="E170" i="33"/>
  <c r="G170" i="33"/>
  <c r="E80" i="33"/>
  <c r="G80" i="33"/>
  <c r="E61" i="33"/>
  <c r="G61" i="33"/>
  <c r="E33" i="33"/>
  <c r="G33" i="33"/>
  <c r="E92" i="33"/>
  <c r="G92" i="33"/>
  <c r="E68" i="33"/>
  <c r="G68" i="33"/>
  <c r="E17" i="33"/>
  <c r="G17" i="33"/>
  <c r="E91" i="33"/>
  <c r="G91" i="33"/>
  <c r="E24" i="33"/>
  <c r="G24" i="33"/>
  <c r="E60" i="33"/>
  <c r="G60" i="33"/>
  <c r="E113" i="33"/>
  <c r="G113" i="33"/>
  <c r="E123" i="33"/>
  <c r="G123" i="33"/>
  <c r="E36" i="33"/>
  <c r="G36" i="33"/>
  <c r="E57" i="33"/>
  <c r="G57" i="33"/>
  <c r="E20" i="33"/>
  <c r="G20" i="33"/>
  <c r="E96" i="33"/>
  <c r="G96" i="33"/>
  <c r="E81" i="33"/>
  <c r="G81" i="33"/>
  <c r="E10" i="33"/>
  <c r="G10" i="33"/>
  <c r="E32" i="33"/>
  <c r="G32" i="33"/>
  <c r="E13" i="33"/>
  <c r="G13" i="33"/>
  <c r="E51" i="33"/>
  <c r="G51" i="33"/>
  <c r="E64" i="33"/>
  <c r="G64" i="33"/>
  <c r="E71" i="33"/>
  <c r="G71" i="33"/>
  <c r="E87" i="33"/>
  <c r="G87" i="33"/>
  <c r="F65" i="27"/>
  <c r="F63" i="27"/>
  <c r="F38" i="27"/>
  <c r="F86" i="27"/>
  <c r="F91" i="27"/>
  <c r="F92" i="27"/>
  <c r="F90" i="27"/>
  <c r="F71" i="27"/>
  <c r="F42" i="27"/>
  <c r="F47" i="27"/>
  <c r="F88" i="27"/>
  <c r="F89" i="27"/>
  <c r="F49" i="27"/>
  <c r="F85" i="27"/>
  <c r="F84" i="27"/>
  <c r="F35" i="27"/>
  <c r="E197" i="33"/>
  <c r="G197" i="33"/>
  <c r="E196" i="33"/>
  <c r="G196" i="33"/>
  <c r="E195" i="33"/>
  <c r="G195" i="33"/>
  <c r="E192" i="33"/>
  <c r="G192" i="33"/>
  <c r="E193" i="33"/>
  <c r="G193" i="33"/>
  <c r="E190" i="33"/>
  <c r="G190" i="33"/>
  <c r="E189" i="33"/>
  <c r="G189" i="33"/>
  <c r="E188" i="33"/>
  <c r="G188" i="33"/>
  <c r="E180" i="33"/>
  <c r="G180" i="33"/>
  <c r="E179" i="33"/>
  <c r="G179" i="33"/>
  <c r="E181" i="33"/>
  <c r="G181" i="33"/>
  <c r="E185" i="33"/>
  <c r="G185" i="33"/>
  <c r="E182" i="33"/>
  <c r="G182" i="33"/>
  <c r="E184" i="33"/>
  <c r="G184" i="33"/>
  <c r="E183" i="33"/>
  <c r="G183" i="33"/>
  <c r="E187" i="33"/>
  <c r="G187" i="33"/>
  <c r="E186" i="33"/>
  <c r="G186" i="33"/>
  <c r="E178" i="33"/>
  <c r="G178" i="33"/>
  <c r="E175" i="33"/>
  <c r="G175" i="33"/>
  <c r="E177" i="33"/>
  <c r="G177" i="33"/>
  <c r="E176" i="33"/>
  <c r="G176" i="33"/>
  <c r="E198" i="33"/>
  <c r="G198" i="33"/>
  <c r="E201" i="33"/>
  <c r="G201" i="33"/>
  <c r="E202" i="33"/>
  <c r="G202" i="33"/>
  <c r="E172" i="33"/>
  <c r="G172" i="33"/>
  <c r="E174" i="33"/>
  <c r="G174" i="33"/>
  <c r="E173" i="33"/>
  <c r="G173" i="33"/>
  <c r="E171" i="33"/>
  <c r="G171" i="33"/>
  <c r="E168" i="33"/>
  <c r="G168" i="33"/>
  <c r="E167" i="33"/>
  <c r="G167" i="33"/>
  <c r="E166" i="33"/>
  <c r="G166" i="33"/>
  <c r="E165" i="33"/>
  <c r="G165" i="33"/>
  <c r="E164" i="33"/>
  <c r="G164" i="33"/>
  <c r="E160" i="33"/>
  <c r="G160" i="33"/>
  <c r="E157" i="33"/>
  <c r="G157" i="33"/>
  <c r="E161" i="33"/>
  <c r="G161" i="33"/>
  <c r="E159" i="33"/>
  <c r="G159" i="33"/>
  <c r="E148" i="33"/>
  <c r="G148" i="33"/>
  <c r="E151" i="33"/>
  <c r="G151" i="33"/>
  <c r="E145" i="33"/>
  <c r="G145" i="33"/>
  <c r="E150" i="33"/>
  <c r="G150" i="33"/>
  <c r="E149" i="33"/>
  <c r="G149" i="33"/>
  <c r="E146" i="33"/>
  <c r="G146" i="33"/>
  <c r="E147" i="33"/>
  <c r="G147" i="33"/>
  <c r="E144" i="33"/>
  <c r="G144" i="33"/>
  <c r="E141" i="33"/>
  <c r="G141" i="33"/>
  <c r="E142" i="33"/>
  <c r="G142" i="33"/>
  <c r="E137" i="33"/>
  <c r="G137" i="33"/>
  <c r="E139" i="33"/>
  <c r="G139" i="33"/>
  <c r="E134" i="33"/>
  <c r="G134" i="33"/>
  <c r="E136" i="33"/>
  <c r="G136" i="33"/>
  <c r="E138" i="33"/>
  <c r="G138" i="33"/>
  <c r="E135" i="33"/>
  <c r="G135" i="33"/>
  <c r="E133" i="33"/>
  <c r="G133" i="33"/>
  <c r="E128" i="33"/>
  <c r="G128" i="33"/>
  <c r="E131" i="33"/>
  <c r="G131" i="33"/>
  <c r="E130" i="33"/>
  <c r="G130" i="33"/>
  <c r="E132" i="33"/>
  <c r="G132" i="33"/>
  <c r="E129" i="33"/>
  <c r="G129" i="33"/>
  <c r="E127" i="33"/>
  <c r="G127" i="33"/>
  <c r="E114" i="33"/>
  <c r="G114" i="33"/>
  <c r="E77" i="33"/>
  <c r="G77" i="33"/>
  <c r="E121" i="33"/>
  <c r="G121" i="33"/>
  <c r="E116" i="33"/>
  <c r="G116" i="33"/>
  <c r="E106" i="33"/>
  <c r="G106" i="33"/>
  <c r="E118" i="33"/>
  <c r="G118" i="33"/>
  <c r="E112" i="33"/>
  <c r="G112" i="33"/>
  <c r="E125" i="33"/>
  <c r="G125" i="33"/>
  <c r="E75" i="33"/>
  <c r="G75" i="33"/>
  <c r="E23" i="33"/>
  <c r="G23" i="33"/>
  <c r="E156" i="33"/>
  <c r="G156" i="33"/>
  <c r="E152" i="33"/>
  <c r="G152" i="33"/>
  <c r="E158" i="33"/>
  <c r="G158" i="33"/>
  <c r="E162" i="33"/>
  <c r="G162" i="33"/>
  <c r="E143" i="33"/>
  <c r="G143" i="33"/>
  <c r="E140" i="33"/>
  <c r="G140" i="33"/>
  <c r="F18" i="27"/>
  <c r="F82" i="27"/>
  <c r="F83" i="27"/>
  <c r="F58" i="27"/>
  <c r="F55" i="27"/>
  <c r="F56" i="27"/>
  <c r="F73" i="27"/>
  <c r="F81" i="27"/>
  <c r="F29" i="27"/>
  <c r="F28" i="27"/>
  <c r="F76" i="27"/>
  <c r="F31" i="27"/>
  <c r="F75" i="27"/>
  <c r="F30" i="27"/>
  <c r="F59" i="27"/>
  <c r="F53" i="27"/>
  <c r="F64" i="27"/>
  <c r="F50" i="27"/>
  <c r="F74" i="27"/>
  <c r="F43" i="27"/>
  <c r="F45" i="27"/>
  <c r="F34" i="27"/>
  <c r="F36" i="27"/>
  <c r="F69" i="27"/>
  <c r="F68" i="27"/>
  <c r="F54" i="27"/>
  <c r="F16" i="27"/>
  <c r="F17" i="27"/>
  <c r="F633" i="33"/>
  <c r="F919" i="33"/>
  <c r="F1450" i="33"/>
  <c r="F724" i="33"/>
  <c r="F823" i="33"/>
  <c r="F757" i="33"/>
  <c r="F721" i="33"/>
  <c r="F617" i="33"/>
  <c r="F762" i="33"/>
  <c r="F949" i="33"/>
  <c r="F733" i="33"/>
  <c r="F625" i="33"/>
  <c r="F810" i="33"/>
  <c r="F661" i="33"/>
  <c r="F1422" i="33"/>
  <c r="F605" i="33"/>
  <c r="F967" i="33"/>
  <c r="F828" i="33"/>
  <c r="F1216" i="33"/>
  <c r="F646" i="33"/>
  <c r="F720" i="33"/>
  <c r="F963" i="33"/>
  <c r="F752" i="33"/>
  <c r="F570" i="33"/>
  <c r="F774" i="33"/>
  <c r="F1785" i="33"/>
  <c r="F1613" i="33"/>
  <c r="F812" i="33"/>
  <c r="F574" i="33"/>
  <c r="F699" i="33"/>
  <c r="F706" i="33"/>
  <c r="F943" i="33"/>
  <c r="F577" i="33"/>
  <c r="F677" i="33"/>
  <c r="F601" i="33"/>
  <c r="F701" i="33"/>
  <c r="F641" i="33"/>
  <c r="F655" i="33"/>
  <c r="F558" i="33"/>
  <c r="F801" i="33"/>
  <c r="F686" i="33"/>
  <c r="F738" i="33"/>
  <c r="F708" i="33"/>
  <c r="F629" i="33"/>
  <c r="F768" i="33"/>
  <c r="F527" i="33"/>
  <c r="F819" i="33"/>
  <c r="F544" i="33"/>
  <c r="F763" i="33"/>
  <c r="F635" i="33"/>
  <c r="F671" i="33"/>
  <c r="F1771" i="33"/>
  <c r="F832" i="33"/>
  <c r="F947" i="33"/>
  <c r="F834" i="33"/>
  <c r="F684" i="33"/>
  <c r="F907" i="33"/>
  <c r="F1781" i="33"/>
  <c r="F1789" i="33"/>
  <c r="F616" i="33"/>
  <c r="F804" i="33"/>
  <c r="F1570" i="33"/>
  <c r="F821" i="33"/>
  <c r="F654" i="33"/>
  <c r="F1797" i="33"/>
  <c r="F922" i="33"/>
  <c r="F572" i="33"/>
  <c r="F911" i="33"/>
  <c r="F557" i="33"/>
  <c r="F696" i="33"/>
  <c r="F594" i="33"/>
  <c r="F529" i="33"/>
  <c r="F917" i="33"/>
  <c r="F1773" i="33"/>
  <c r="F1805" i="33"/>
  <c r="F563" i="33"/>
  <c r="F1621" i="33"/>
  <c r="F788" i="33"/>
  <c r="F770" i="33"/>
  <c r="F1801" i="33"/>
  <c r="F791" i="33"/>
  <c r="F736" i="33"/>
  <c r="F948" i="33"/>
  <c r="F545" i="33"/>
  <c r="F1783" i="33"/>
  <c r="F593" i="33"/>
  <c r="F914" i="33"/>
  <c r="F814" i="33"/>
  <c r="F964" i="33"/>
  <c r="F674" i="33"/>
  <c r="F930" i="33"/>
  <c r="F753" i="33"/>
  <c r="F627" i="33"/>
  <c r="F668" i="33"/>
  <c r="F787" i="33"/>
  <c r="F569" i="33"/>
  <c r="F711" i="33"/>
  <c r="F1791" i="33"/>
  <c r="F800" i="33"/>
  <c r="F598" i="33"/>
  <c r="F1184" i="33"/>
  <c r="F689" i="33"/>
  <c r="F615" i="33"/>
  <c r="F657" i="33"/>
  <c r="F580" i="33"/>
  <c r="F564" i="33"/>
  <c r="F548" i="33"/>
  <c r="F669" i="33"/>
  <c r="F539" i="33"/>
  <c r="F758" i="33"/>
  <c r="F824" i="33"/>
  <c r="F921" i="33"/>
  <c r="F754" i="33"/>
  <c r="F1774" i="33"/>
  <c r="F613" i="33"/>
  <c r="F728" i="33"/>
  <c r="F1218" i="33"/>
  <c r="F777" i="33"/>
  <c r="F667" i="33"/>
  <c r="F698" i="33"/>
  <c r="F1788" i="33"/>
  <c r="F1624" i="33"/>
  <c r="F831" i="33"/>
  <c r="F1596" i="33"/>
  <c r="F1611" i="33"/>
  <c r="F796" i="33"/>
  <c r="F939" i="33"/>
  <c r="F1212" i="33"/>
  <c r="F630" i="33"/>
  <c r="F690" i="33"/>
  <c r="F741" i="33"/>
  <c r="F811" i="33"/>
  <c r="F576" i="33"/>
  <c r="F550" i="33"/>
  <c r="F678" i="33"/>
  <c r="F906" i="33"/>
  <c r="F731" i="33"/>
  <c r="F749" i="33"/>
  <c r="F1777" i="33"/>
  <c r="F766" i="33"/>
  <c r="F687" i="33"/>
  <c r="F1776" i="33"/>
  <c r="F726" i="33"/>
  <c r="F659" i="33"/>
  <c r="F769" i="33"/>
  <c r="F778" i="33"/>
  <c r="F781" i="33"/>
  <c r="F714" i="33"/>
  <c r="F891" i="33"/>
  <c r="F551" i="33"/>
  <c r="F607" i="33"/>
  <c r="F568" i="33"/>
  <c r="F565" i="33"/>
  <c r="F538" i="33"/>
  <c r="F915" i="33"/>
  <c r="F780" i="33"/>
  <c r="F723" i="33"/>
  <c r="F817" i="33"/>
  <c r="F818" i="33"/>
  <c r="F815" i="33"/>
  <c r="F549" i="33"/>
  <c r="F802" i="33"/>
  <c r="F966" i="33"/>
  <c r="F681" i="33"/>
  <c r="F827" i="33"/>
  <c r="F718" i="33"/>
  <c r="F648" i="33"/>
  <c r="F735" i="33"/>
  <c r="F1779" i="33"/>
  <c r="F528" i="33"/>
  <c r="F786" i="33"/>
  <c r="F556" i="33"/>
  <c r="F767" i="33"/>
  <c r="F764" i="33"/>
  <c r="F525" i="33"/>
  <c r="F523" i="33"/>
  <c r="F660" i="33"/>
  <c r="F586" i="33"/>
  <c r="F626" i="33"/>
  <c r="F585" i="33"/>
  <c r="F716" i="33"/>
  <c r="F621" i="33"/>
  <c r="F715" i="33"/>
  <c r="F1046" i="33"/>
  <c r="F571" i="33"/>
  <c r="F582" i="33"/>
  <c r="F597" i="33"/>
  <c r="F642" i="33"/>
  <c r="F666" i="33"/>
  <c r="F951" i="33"/>
  <c r="F756" i="33"/>
  <c r="F743" i="33"/>
  <c r="F546" i="33"/>
  <c r="F650" i="33"/>
  <c r="F622" i="33"/>
  <c r="F537" i="33"/>
  <c r="F1792" i="33"/>
  <c r="F751" i="33"/>
  <c r="F645" i="33"/>
  <c r="F940" i="33"/>
  <c r="F693" i="33"/>
  <c r="F1202" i="33"/>
  <c r="F705" i="33"/>
  <c r="F704" i="33"/>
  <c r="F1790" i="33"/>
  <c r="F526" i="33"/>
  <c r="F560" i="33"/>
  <c r="F761" i="33"/>
  <c r="F776" i="33"/>
  <c r="F561" i="33"/>
  <c r="F816" i="33"/>
  <c r="F636" i="33"/>
  <c r="F583" i="33"/>
  <c r="F584" i="33"/>
  <c r="F890" i="33"/>
  <c r="F651" i="33"/>
  <c r="F692" i="33"/>
  <c r="F799" i="33"/>
  <c r="F610" i="33"/>
  <c r="F631" i="33"/>
  <c r="F1795" i="33"/>
  <c r="F1363" i="33"/>
  <c r="F794" i="33"/>
  <c r="F806" i="33"/>
  <c r="F542" i="33"/>
  <c r="F534" i="33"/>
  <c r="F785" i="33"/>
  <c r="F734" i="33"/>
  <c r="F913" i="33"/>
  <c r="F712" i="33"/>
  <c r="F665" i="33"/>
  <c r="F541" i="33"/>
  <c r="F9" i="33"/>
  <c r="F579" i="33"/>
  <c r="F536" i="33"/>
  <c r="F765" i="33"/>
  <c r="F1782" i="33"/>
  <c r="F618" i="33"/>
  <c r="F792" i="33"/>
  <c r="F581" i="33"/>
  <c r="F809" i="33"/>
  <c r="F573" i="33"/>
  <c r="F771" i="33"/>
  <c r="F670" i="33"/>
  <c r="F592" i="33"/>
  <c r="F656" i="33"/>
  <c r="F783" i="33"/>
  <c r="F1030" i="33"/>
  <c r="F727" i="33"/>
  <c r="F566" i="33"/>
  <c r="F739" i="33"/>
  <c r="F679" i="33"/>
  <c r="F600" i="33"/>
  <c r="F599" i="33"/>
  <c r="F672" i="33"/>
  <c r="F691" i="33"/>
  <c r="F553" i="33"/>
  <c r="F713" i="33"/>
  <c r="F784" i="33"/>
  <c r="F590" i="33"/>
  <c r="F797" i="33"/>
  <c r="F1796" i="33"/>
  <c r="F994" i="33"/>
  <c r="F744" i="33"/>
  <c r="F707" i="33"/>
  <c r="F685" i="33"/>
  <c r="F554" i="33"/>
  <c r="F742" i="33"/>
  <c r="F532" i="33"/>
  <c r="F695" i="33"/>
  <c r="F912" i="33"/>
  <c r="F1778" i="33"/>
  <c r="F683" i="33"/>
  <c r="F531" i="33"/>
  <c r="F737" i="33"/>
  <c r="F795" i="33"/>
  <c r="F750" i="33"/>
  <c r="F1597" i="33"/>
  <c r="F535" i="33"/>
  <c r="F748" i="33"/>
  <c r="F813" i="33"/>
  <c r="F606" i="33"/>
  <c r="F790" i="33"/>
  <c r="F755" i="33"/>
  <c r="F722" i="33"/>
  <c r="F1418" i="33"/>
  <c r="F945" i="33"/>
  <c r="F825" i="33"/>
  <c r="F682" i="33"/>
  <c r="F697" i="33"/>
  <c r="F747" i="33"/>
  <c r="F694" i="33"/>
  <c r="F952" i="33"/>
  <c r="F803" i="33"/>
  <c r="F1802" i="33"/>
  <c r="F559" i="33"/>
  <c r="F956" i="33"/>
  <c r="F359" i="33"/>
  <c r="F611" i="33"/>
  <c r="F637" i="33"/>
  <c r="F798" i="33"/>
  <c r="F1714" i="33"/>
  <c r="F653" i="33"/>
  <c r="F820" i="33"/>
  <c r="F1800" i="33"/>
  <c r="F700" i="33"/>
  <c r="F941" i="33"/>
  <c r="F730" i="33"/>
  <c r="F732" i="33"/>
  <c r="F588" i="33"/>
  <c r="F609" i="33"/>
  <c r="F652" i="33"/>
  <c r="F649" i="33"/>
  <c r="F1787" i="33"/>
  <c r="F1775" i="33"/>
  <c r="F924" i="33"/>
  <c r="F1612" i="33"/>
  <c r="F702" i="33"/>
  <c r="F555" i="33"/>
  <c r="F829" i="33"/>
  <c r="F591" i="33"/>
  <c r="F578" i="33"/>
  <c r="F808" i="33"/>
  <c r="F680" i="33"/>
  <c r="F1784" i="33"/>
  <c r="F552" i="33"/>
  <c r="F632" i="33"/>
  <c r="F822" i="33"/>
  <c r="F1799" i="33"/>
  <c r="F647" i="33"/>
  <c r="F663" i="33"/>
  <c r="F567" i="33"/>
  <c r="F643" i="33"/>
  <c r="F658" i="33"/>
  <c r="F1786" i="33"/>
  <c r="F662" i="33"/>
  <c r="F936" i="33"/>
  <c r="F759" i="33"/>
  <c r="F533" i="33"/>
  <c r="F833" i="33"/>
  <c r="F805" i="33"/>
  <c r="F789" i="33"/>
  <c r="F619" i="33"/>
  <c r="F587" i="33"/>
  <c r="F725" i="33"/>
  <c r="F547" i="33"/>
  <c r="F673" i="33"/>
  <c r="F675" i="33"/>
  <c r="F596" i="33"/>
  <c r="F932" i="33"/>
  <c r="F740" i="33"/>
  <c r="F953" i="33"/>
  <c r="F826" i="33"/>
  <c r="F1804" i="33"/>
  <c r="F612" i="33"/>
  <c r="F918" i="33"/>
  <c r="F760" i="33"/>
  <c r="F620" i="33"/>
  <c r="F1047" i="33"/>
  <c r="F709" i="33"/>
  <c r="F746" i="33"/>
  <c r="F530" i="33"/>
  <c r="F608" i="33"/>
  <c r="F634" i="33"/>
  <c r="F807" i="33"/>
  <c r="F624" i="33"/>
  <c r="F628" i="33"/>
  <c r="F602" i="33"/>
  <c r="F773" i="33"/>
  <c r="F717" i="33"/>
  <c r="F664" i="33"/>
  <c r="F644" i="33"/>
  <c r="F965" i="33"/>
  <c r="F772" i="33"/>
  <c r="F830" i="33"/>
  <c r="F938" i="33"/>
  <c r="F638" i="33"/>
  <c r="F676" i="33"/>
  <c r="F837" i="33"/>
  <c r="F623" i="33"/>
  <c r="F562" i="33"/>
  <c r="F543" i="33"/>
  <c r="F575" i="33"/>
  <c r="F604" i="33"/>
  <c r="F929" i="33"/>
  <c r="F931" i="33"/>
  <c r="F595" i="33"/>
  <c r="F719" i="33"/>
  <c r="F793" i="33"/>
  <c r="F703" i="33"/>
  <c r="F640" i="33"/>
  <c r="F710" i="33"/>
  <c r="F779" i="33"/>
  <c r="F729" i="33"/>
  <c r="F1798" i="33"/>
  <c r="F1049" i="33"/>
  <c r="F688" i="33"/>
  <c r="F775" i="33"/>
  <c r="F928" i="33"/>
  <c r="F1219" i="33"/>
  <c r="F745" i="33"/>
  <c r="F1156" i="33"/>
  <c r="F639" i="33"/>
  <c r="F614" i="33"/>
  <c r="F1449" i="33"/>
  <c r="F782" i="33"/>
  <c r="F1794" i="33"/>
  <c r="F589" i="33"/>
  <c r="F603" i="33"/>
  <c r="CP37" i="13" l="1"/>
  <c r="CP36" i="13"/>
  <c r="CP35" i="13"/>
  <c r="CP34" i="13"/>
  <c r="CP33" i="13"/>
  <c r="CP32" i="13"/>
  <c r="CP31" i="13"/>
  <c r="CP30" i="13"/>
  <c r="CP29" i="13"/>
  <c r="CP28" i="13"/>
  <c r="CP27" i="13"/>
  <c r="CP26" i="13"/>
  <c r="CO37" i="13"/>
  <c r="CN37" i="13" s="1"/>
  <c r="CO36" i="13"/>
  <c r="CN36" i="13" s="1"/>
  <c r="CO35" i="13"/>
  <c r="CN35" i="13" s="1"/>
  <c r="CO34" i="13"/>
  <c r="CN34" i="13" s="1"/>
  <c r="CO33" i="13"/>
  <c r="CN33" i="13" s="1"/>
  <c r="CO32" i="13"/>
  <c r="CN32" i="13" s="1"/>
  <c r="CO31" i="13"/>
  <c r="CN31" i="13" s="1"/>
  <c r="CO30" i="13"/>
  <c r="CN30" i="13" s="1"/>
  <c r="CO29" i="13"/>
  <c r="CN29" i="13" s="1"/>
  <c r="CO28" i="13"/>
  <c r="CN28" i="13" s="1"/>
  <c r="CO27" i="13"/>
  <c r="CN27" i="13" s="1"/>
  <c r="CO26" i="13"/>
  <c r="CN26" i="13" s="1"/>
  <c r="A30" i="2" l="1"/>
  <c r="O8" i="15"/>
  <c r="O7" i="15"/>
  <c r="F57" i="27"/>
  <c r="F62" i="27"/>
  <c r="F66" i="27"/>
  <c r="F52" i="27"/>
  <c r="F39" i="27"/>
  <c r="F41" i="27"/>
  <c r="F26" i="27"/>
  <c r="F22" i="27"/>
  <c r="F24" i="27"/>
  <c r="F23" i="27"/>
  <c r="F67" i="27"/>
  <c r="F60" i="27"/>
  <c r="F51" i="27"/>
  <c r="F37" i="27"/>
  <c r="F32" i="27"/>
  <c r="F21" i="27"/>
  <c r="F14" i="27"/>
  <c r="F11" i="27"/>
  <c r="AJ105" i="27" l="1"/>
  <c r="AI105" i="27"/>
  <c r="AH105" i="27"/>
  <c r="AG105" i="27"/>
  <c r="AF105" i="27"/>
  <c r="AE105" i="27"/>
  <c r="AD105" i="27"/>
  <c r="AC105" i="27"/>
  <c r="AB105" i="27"/>
  <c r="AA105" i="27"/>
  <c r="Z105" i="27"/>
  <c r="Y105" i="27"/>
  <c r="X105" i="27"/>
  <c r="W105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X103" i="27"/>
  <c r="W103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W104" i="27" l="1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X104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F464" i="33"/>
  <c r="F117" i="33"/>
  <c r="F86" i="33"/>
  <c r="F423" i="33"/>
  <c r="F440" i="33"/>
  <c r="F176" i="33"/>
  <c r="F263" i="33"/>
  <c r="F174" i="33"/>
  <c r="F258" i="33"/>
  <c r="F467" i="33"/>
  <c r="F397" i="33"/>
  <c r="F489" i="33"/>
  <c r="F396" i="33"/>
  <c r="F365" i="33"/>
  <c r="F49" i="33"/>
  <c r="F394" i="33"/>
  <c r="F282" i="33"/>
  <c r="F427" i="33"/>
  <c r="F151" i="33"/>
  <c r="F68" i="33"/>
  <c r="F254" i="33"/>
  <c r="F75" i="33"/>
  <c r="F67" i="33"/>
  <c r="F223" i="33"/>
  <c r="F439" i="33"/>
  <c r="F418" i="33"/>
  <c r="F350" i="33"/>
  <c r="F497" i="33"/>
  <c r="F47" i="33"/>
  <c r="F216" i="33"/>
  <c r="F159" i="33"/>
  <c r="F409" i="33"/>
  <c r="F360" i="33"/>
  <c r="F351" i="33"/>
  <c r="F140" i="33"/>
  <c r="F241" i="33"/>
  <c r="F131" i="33"/>
  <c r="F181" i="33"/>
  <c r="F175" i="33"/>
  <c r="F371" i="33"/>
  <c r="F315" i="33"/>
  <c r="F513" i="33"/>
  <c r="F468" i="33"/>
  <c r="F178" i="33"/>
  <c r="F471" i="33"/>
  <c r="F289" i="33"/>
  <c r="F374" i="33"/>
  <c r="F521" i="33"/>
  <c r="F226" i="33"/>
  <c r="F283" i="33"/>
  <c r="F337" i="33"/>
  <c r="F169" i="33"/>
  <c r="F518" i="33"/>
  <c r="F228" i="33"/>
  <c r="F54" i="33"/>
  <c r="F491" i="33"/>
  <c r="F35" i="33"/>
  <c r="A6" i="56"/>
  <c r="F195" i="33"/>
  <c r="F141" i="33"/>
  <c r="F74" i="33"/>
  <c r="F375" i="33"/>
  <c r="F342" i="33"/>
  <c r="F390" i="33"/>
  <c r="F15" i="33"/>
  <c r="F295" i="33"/>
  <c r="F170" i="33"/>
  <c r="F240" i="33"/>
  <c r="F121" i="33"/>
  <c r="F404" i="33"/>
  <c r="F71" i="33"/>
  <c r="F270" i="33"/>
  <c r="F194" i="33"/>
  <c r="F101" i="33"/>
  <c r="F45" i="33"/>
  <c r="F294" i="33"/>
  <c r="F389" i="33"/>
  <c r="F125" i="33"/>
  <c r="F78" i="33"/>
  <c r="F415" i="33"/>
  <c r="F517" i="33"/>
  <c r="F72" i="33"/>
  <c r="F246" i="33"/>
  <c r="F306" i="33"/>
  <c r="F142" i="33"/>
  <c r="F344" i="33"/>
  <c r="F362" i="33"/>
  <c r="F477" i="33"/>
  <c r="F401" i="33"/>
  <c r="F198" i="33"/>
  <c r="F348" i="33"/>
  <c r="F149" i="33"/>
  <c r="F432" i="33"/>
  <c r="F496" i="33"/>
  <c r="F488" i="33"/>
  <c r="F382" i="33"/>
  <c r="F34" i="33"/>
  <c r="F288" i="33"/>
  <c r="F44" i="33"/>
  <c r="F370" i="33"/>
  <c r="F94" i="33"/>
  <c r="F104" i="33"/>
  <c r="F265" i="33"/>
  <c r="F447" i="33"/>
  <c r="F73" i="33"/>
  <c r="F301" i="33"/>
  <c r="F368" i="33"/>
  <c r="F18" i="33"/>
  <c r="F222" i="33"/>
  <c r="F179" i="33"/>
  <c r="F160" i="33"/>
  <c r="F79" i="33"/>
  <c r="F307" i="33"/>
  <c r="F345" i="33"/>
  <c r="F341" i="33"/>
  <c r="F387" i="33"/>
  <c r="F237" i="33"/>
  <c r="F21" i="33"/>
  <c r="F515" i="33"/>
  <c r="F20" i="33"/>
  <c r="F354" i="33"/>
  <c r="F416" i="33"/>
  <c r="F70" i="33"/>
  <c r="F450" i="33"/>
  <c r="F400" i="33"/>
  <c r="F218" i="33"/>
  <c r="F456" i="33"/>
  <c r="F297" i="33"/>
  <c r="F87" i="33"/>
  <c r="F402" i="33"/>
  <c r="F137" i="33"/>
  <c r="F485" i="33"/>
  <c r="F249" i="33"/>
  <c r="F123" i="33"/>
  <c r="F172" i="33"/>
  <c r="F145" i="33"/>
  <c r="F220" i="33"/>
  <c r="F430" i="33"/>
  <c r="F57" i="33"/>
  <c r="F343" i="33"/>
  <c r="F436" i="33"/>
  <c r="F59" i="33"/>
  <c r="F329" i="33"/>
  <c r="F486" i="33"/>
  <c r="F478" i="33"/>
  <c r="F28" i="33"/>
  <c r="F312" i="33"/>
  <c r="F260" i="33"/>
  <c r="F33" i="33"/>
  <c r="F304" i="33"/>
  <c r="F352" i="33"/>
  <c r="F459" i="33"/>
  <c r="F425" i="33"/>
  <c r="F164" i="33"/>
  <c r="F119" i="33"/>
  <c r="F292" i="33"/>
  <c r="F173" i="33"/>
  <c r="F24" i="33"/>
  <c r="F250" i="33"/>
  <c r="F167" i="33"/>
  <c r="F460" i="33"/>
  <c r="F144" i="33"/>
  <c r="F445" i="33"/>
  <c r="F256" i="33"/>
  <c r="F30" i="33"/>
  <c r="F298" i="33"/>
  <c r="F186" i="33"/>
  <c r="F150" i="33"/>
  <c r="F284" i="33"/>
  <c r="F116" i="33"/>
  <c r="F147" i="33"/>
  <c r="F36" i="33"/>
  <c r="F207" i="33"/>
  <c r="F422" i="33"/>
  <c r="F112" i="33"/>
  <c r="F310" i="33"/>
  <c r="F199" i="33"/>
  <c r="F23" i="33"/>
  <c r="F510" i="33"/>
  <c r="F129" i="33"/>
  <c r="F316" i="33"/>
  <c r="F353" i="33"/>
  <c r="F244" i="33"/>
  <c r="F37" i="33"/>
  <c r="F65" i="33"/>
  <c r="F132" i="33"/>
  <c r="F77" i="33"/>
  <c r="F475" i="33"/>
  <c r="F470" i="33"/>
  <c r="F32" i="33"/>
  <c r="F235" i="33"/>
  <c r="F479" i="33"/>
  <c r="F155" i="33"/>
  <c r="F524" i="33"/>
  <c r="F113" i="33"/>
  <c r="F248" i="33"/>
  <c r="F10" i="33"/>
  <c r="F118" i="33"/>
  <c r="F202" i="33"/>
  <c r="F262" i="33"/>
  <c r="F403" i="33"/>
  <c r="F414" i="33"/>
  <c r="F384" i="33"/>
  <c r="F153" i="33"/>
  <c r="F417" i="33"/>
  <c r="F278" i="33"/>
  <c r="F63" i="33"/>
  <c r="F335" i="33"/>
  <c r="F38" i="33"/>
  <c r="F115" i="33"/>
  <c r="F323" i="33"/>
  <c r="F81" i="33"/>
  <c r="F393" i="33"/>
  <c r="F134" i="33"/>
  <c r="F69" i="33"/>
  <c r="F487" i="33"/>
  <c r="F162" i="33"/>
  <c r="F305" i="33"/>
  <c r="F405" i="33"/>
  <c r="F338" i="33"/>
  <c r="F201" i="33"/>
  <c r="F413" i="33"/>
  <c r="F92" i="33"/>
  <c r="F461" i="33"/>
  <c r="F253" i="33"/>
  <c r="F89" i="33"/>
  <c r="F219" i="33"/>
  <c r="F509" i="33"/>
  <c r="F355" i="33"/>
  <c r="F110" i="33"/>
  <c r="F494" i="33"/>
  <c r="F291" i="33"/>
  <c r="F108" i="33"/>
  <c r="F208" i="33"/>
  <c r="F463" i="33"/>
  <c r="F313" i="33"/>
  <c r="F157" i="33"/>
  <c r="F53" i="33"/>
  <c r="F11" i="33"/>
  <c r="F511" i="33"/>
  <c r="F465" i="33"/>
  <c r="F373" i="33"/>
  <c r="F274" i="33"/>
  <c r="F221" i="33"/>
  <c r="F378" i="33"/>
  <c r="F154" i="33"/>
  <c r="F347" i="33"/>
  <c r="F484" i="33"/>
  <c r="F357" i="33"/>
  <c r="F82" i="33"/>
  <c r="F319" i="33"/>
  <c r="F290" i="33"/>
  <c r="F19" i="33"/>
  <c r="F322" i="33"/>
  <c r="F58" i="33"/>
  <c r="F411" i="33"/>
  <c r="F76" i="33"/>
  <c r="F441" i="33"/>
  <c r="F139" i="33"/>
  <c r="F433" i="33"/>
  <c r="F161" i="33"/>
  <c r="F97" i="33"/>
  <c r="F377" i="33"/>
  <c r="F398" i="33"/>
  <c r="F135" i="33"/>
  <c r="F271" i="33"/>
  <c r="F412" i="33"/>
  <c r="F233" i="33"/>
  <c r="F229" i="33"/>
  <c r="F495" i="33"/>
  <c r="F424" i="33"/>
  <c r="F90" i="33"/>
  <c r="F481" i="33"/>
  <c r="F386" i="33"/>
  <c r="F128" i="33"/>
  <c r="F358" i="33"/>
  <c r="F501" i="33"/>
  <c r="F133" i="33"/>
  <c r="F512" i="33"/>
  <c r="F455" i="33"/>
  <c r="F40" i="33"/>
  <c r="F280" i="33"/>
  <c r="F275" i="33"/>
  <c r="F56" i="33"/>
  <c r="F158" i="33"/>
  <c r="F476" i="33"/>
  <c r="F435" i="33"/>
  <c r="F14" i="33"/>
  <c r="F408" i="33"/>
  <c r="F200" i="33"/>
  <c r="F252" i="33"/>
  <c r="F64" i="33"/>
  <c r="F299" i="33"/>
  <c r="F391" i="33"/>
  <c r="F381" i="33"/>
  <c r="F106" i="33"/>
  <c r="F452" i="33"/>
  <c r="F437" i="33"/>
  <c r="F251" i="33"/>
  <c r="F356" i="33"/>
  <c r="F185" i="33"/>
  <c r="F190" i="33"/>
  <c r="F300" i="33"/>
  <c r="F426" i="33"/>
  <c r="F293" i="33"/>
  <c r="F182" i="33"/>
  <c r="F247" i="33"/>
  <c r="F462" i="33"/>
  <c r="F451" i="33"/>
  <c r="F88" i="33"/>
  <c r="F214" i="33"/>
  <c r="F85" i="33"/>
  <c r="F286" i="33"/>
  <c r="F388" i="33"/>
  <c r="F443" i="33"/>
  <c r="F311" i="33"/>
  <c r="F109" i="33"/>
  <c r="F98" i="33"/>
  <c r="F66" i="33"/>
  <c r="F211" i="33"/>
  <c r="F102" i="33"/>
  <c r="F346" i="33"/>
  <c r="F192" i="33"/>
  <c r="F136" i="33"/>
  <c r="F272" i="33"/>
  <c r="F448" i="33"/>
  <c r="F184" i="33"/>
  <c r="F100" i="33"/>
  <c r="F191" i="33"/>
  <c r="F189" i="33"/>
  <c r="F498" i="33"/>
  <c r="F41" i="33"/>
  <c r="F332" i="33"/>
  <c r="F372" i="33"/>
  <c r="F385" i="33"/>
  <c r="F120" i="33"/>
  <c r="F500" i="33"/>
  <c r="F230" i="33"/>
  <c r="F326" i="33"/>
  <c r="F340" i="33"/>
  <c r="F105" i="33"/>
  <c r="F493" i="33"/>
  <c r="F317" i="33"/>
  <c r="F130" i="33"/>
  <c r="F39" i="33"/>
  <c r="F446" i="33"/>
  <c r="F62" i="33"/>
  <c r="F395" i="33"/>
  <c r="F410" i="33"/>
  <c r="F48" i="33"/>
  <c r="F143" i="33"/>
  <c r="F420" i="33"/>
  <c r="F236" i="33"/>
  <c r="F522" i="33"/>
  <c r="F330" i="33"/>
  <c r="F217" i="33"/>
  <c r="F245" i="33"/>
  <c r="F366" i="33"/>
  <c r="F276" i="33"/>
  <c r="F473" i="33"/>
  <c r="F296" i="33"/>
  <c r="F277" i="33"/>
  <c r="F406" i="33"/>
  <c r="F168" i="33"/>
  <c r="F171" i="33"/>
  <c r="F279" i="33"/>
  <c r="F114" i="33"/>
  <c r="F327" i="33"/>
  <c r="F187" i="33"/>
  <c r="F243" i="33"/>
  <c r="F234" i="33"/>
  <c r="F392" i="33"/>
  <c r="F503" i="33"/>
  <c r="F502" i="33"/>
  <c r="F225" i="33"/>
  <c r="F180" i="33"/>
  <c r="F166" i="33"/>
  <c r="F61" i="33"/>
  <c r="F255" i="33"/>
  <c r="F308" i="33"/>
  <c r="F434" i="33"/>
  <c r="F26" i="33"/>
  <c r="F334" i="33"/>
  <c r="F148" i="33"/>
  <c r="F156" i="33"/>
  <c r="F261" i="33"/>
  <c r="F514" i="33"/>
  <c r="F60" i="33"/>
  <c r="F111" i="33"/>
  <c r="F421" i="33"/>
  <c r="F516" i="33"/>
  <c r="F165" i="33"/>
  <c r="F203" i="33"/>
  <c r="F266" i="33"/>
  <c r="A2" i="56"/>
  <c r="F227" i="33"/>
  <c r="F363" i="33"/>
  <c r="F267" i="33"/>
  <c r="F242" i="33"/>
  <c r="F80" i="33"/>
  <c r="F505" i="33"/>
  <c r="F22" i="33"/>
  <c r="F13" i="33"/>
  <c r="F238" i="33"/>
  <c r="F281" i="33"/>
  <c r="F99" i="33"/>
  <c r="F209" i="33"/>
  <c r="F205" i="33"/>
  <c r="F328" i="33"/>
  <c r="F321" i="33"/>
  <c r="F183" i="33"/>
  <c r="F469" i="33"/>
  <c r="F325" i="33"/>
  <c r="F42" i="33"/>
  <c r="F309" i="33"/>
  <c r="F122" i="33"/>
  <c r="F483" i="33"/>
  <c r="F492" i="33"/>
  <c r="F442" i="33"/>
  <c r="F163" i="33"/>
  <c r="F285" i="33"/>
  <c r="F480" i="33"/>
  <c r="F96" i="33"/>
  <c r="F499" i="33"/>
  <c r="F504" i="33"/>
  <c r="F273" i="33"/>
  <c r="F17" i="33"/>
  <c r="F124" i="33"/>
  <c r="F50" i="33"/>
  <c r="F210" i="33"/>
  <c r="F466" i="33"/>
  <c r="F380" i="33"/>
  <c r="F520" i="33"/>
  <c r="F331" i="33"/>
  <c r="F16" i="33"/>
  <c r="F103" i="33"/>
  <c r="F231" i="33"/>
  <c r="F224" i="33"/>
  <c r="F349" i="33"/>
  <c r="F193" i="33"/>
  <c r="F257" i="33"/>
  <c r="F27" i="33"/>
  <c r="F264" i="33"/>
  <c r="F369" i="33"/>
  <c r="F204" i="33"/>
  <c r="F12" i="33"/>
  <c r="F490" i="33"/>
  <c r="F453" i="33"/>
  <c r="F454" i="33"/>
  <c r="F95" i="33"/>
  <c r="F127" i="33"/>
  <c r="F458" i="33"/>
  <c r="F429" i="33"/>
  <c r="F269" i="33"/>
  <c r="F268" i="33"/>
  <c r="F25" i="33"/>
  <c r="F314" i="33"/>
  <c r="F367" i="33"/>
  <c r="F324" i="33"/>
  <c r="F379" i="33"/>
  <c r="F126" i="33"/>
  <c r="F364" i="33"/>
  <c r="F507" i="33"/>
  <c r="F399" i="33"/>
  <c r="F239" i="33"/>
  <c r="F438" i="33"/>
  <c r="F197" i="33"/>
  <c r="F336" i="33"/>
  <c r="F519" i="33"/>
  <c r="F138" i="33"/>
  <c r="F287" i="33"/>
  <c r="F320" i="33"/>
  <c r="F318" i="33"/>
  <c r="F55" i="33"/>
  <c r="F333" i="33"/>
  <c r="A4" i="56"/>
  <c r="F472" i="33"/>
  <c r="F43" i="33"/>
  <c r="F419" i="33"/>
  <c r="F232" i="33"/>
  <c r="F474" i="33"/>
  <c r="F84" i="33"/>
  <c r="F259" i="33"/>
  <c r="F508" i="33"/>
  <c r="F52" i="33"/>
  <c r="F431" i="33"/>
  <c r="F339" i="33"/>
  <c r="F457" i="33"/>
  <c r="F376" i="33"/>
  <c r="F444" i="33"/>
  <c r="F428" i="33"/>
  <c r="F303" i="33"/>
  <c r="F449" i="33"/>
  <c r="F383" i="33"/>
  <c r="F506" i="33"/>
  <c r="F29" i="33"/>
  <c r="F146" i="33"/>
  <c r="F196" i="33"/>
  <c r="F361" i="33"/>
  <c r="F107" i="33"/>
  <c r="F91" i="33"/>
  <c r="F206" i="33"/>
  <c r="F152" i="33"/>
  <c r="F215" i="33"/>
  <c r="F302" i="33"/>
  <c r="F482" i="33"/>
  <c r="F177" i="33"/>
  <c r="F93" i="33"/>
  <c r="F51" i="33"/>
  <c r="F407" i="33"/>
  <c r="F212" i="33"/>
  <c r="F83" i="33"/>
  <c r="F188" i="33"/>
  <c r="F46" i="33"/>
  <c r="F213" i="33"/>
  <c r="F31" i="33"/>
  <c r="C24" i="12" l="1"/>
  <c r="K1" i="15" l="1"/>
  <c r="K2" i="15" s="1"/>
  <c r="DK5" i="13"/>
  <c r="DJ5" i="13"/>
  <c r="DI5" i="13"/>
  <c r="DH6" i="13"/>
  <c r="DG5" i="13"/>
  <c r="DF5" i="13"/>
  <c r="DE5" i="13"/>
  <c r="DD5" i="13"/>
  <c r="DC5" i="13"/>
  <c r="DB5" i="13"/>
  <c r="DA5" i="13"/>
  <c r="CZ5" i="13"/>
  <c r="CY5" i="13"/>
  <c r="CX5" i="13"/>
  <c r="DF6" i="13" l="1"/>
  <c r="DB6" i="13"/>
  <c r="CZ6" i="13"/>
  <c r="DA6" i="13"/>
  <c r="DG6" i="13"/>
  <c r="DI6" i="13"/>
  <c r="CY6" i="13"/>
  <c r="CX6" i="13"/>
  <c r="DJ6" i="13"/>
  <c r="DE6" i="13"/>
  <c r="DD6" i="13"/>
  <c r="DC6" i="13"/>
  <c r="DK6" i="13"/>
  <c r="DH5" i="13"/>
  <c r="N5" i="13" l="1"/>
  <c r="N4" i="13"/>
  <c r="N3" i="13"/>
  <c r="G20" i="1" l="1"/>
  <c r="A21" i="43"/>
  <c r="F8" i="43" s="1"/>
  <c r="CP14" i="13" l="1"/>
  <c r="W6" i="27" l="1"/>
  <c r="AA6" i="27"/>
  <c r="Y6" i="27"/>
  <c r="AB6" i="27"/>
  <c r="AI6" i="27"/>
  <c r="Z6" i="27"/>
  <c r="AC6" i="27"/>
  <c r="AD6" i="27"/>
  <c r="AE6" i="27"/>
  <c r="AF6" i="27"/>
  <c r="AG6" i="27"/>
  <c r="AH6" i="27"/>
  <c r="AJ6" i="27"/>
  <c r="X6" i="27" l="1"/>
  <c r="P6" i="27"/>
  <c r="Q6" i="27"/>
  <c r="M6" i="27"/>
  <c r="K6" i="27"/>
  <c r="R6" i="27"/>
  <c r="V6" i="27"/>
  <c r="S6" i="27"/>
  <c r="U6" i="27"/>
  <c r="T6" i="27"/>
  <c r="O6" i="27"/>
  <c r="N6" i="27"/>
  <c r="L6" i="27"/>
  <c r="C14" i="53"/>
  <c r="B14" i="53"/>
  <c r="A14" i="53"/>
  <c r="BCX28" i="12"/>
  <c r="BCW28" i="12"/>
  <c r="BCV28" i="12"/>
  <c r="BCU28" i="12"/>
  <c r="BCT28" i="12"/>
  <c r="BCS28" i="12"/>
  <c r="BCR28" i="12"/>
  <c r="BCQ28" i="12"/>
  <c r="BCP28" i="12"/>
  <c r="BCO28" i="12"/>
  <c r="BCN28" i="12"/>
  <c r="BCM28" i="12"/>
  <c r="BCL28" i="12"/>
  <c r="BCK28" i="12"/>
  <c r="BCJ28" i="12"/>
  <c r="BCI28" i="12"/>
  <c r="BCH28" i="12"/>
  <c r="BCG28" i="12"/>
  <c r="BCF28" i="12"/>
  <c r="BCE28" i="12"/>
  <c r="BCD28" i="12"/>
  <c r="BCC28" i="12"/>
  <c r="BCB28" i="12"/>
  <c r="BCA28" i="12"/>
  <c r="BBZ28" i="12"/>
  <c r="BBY28" i="12"/>
  <c r="BBX28" i="12"/>
  <c r="BBW28" i="12"/>
  <c r="BBV28" i="12"/>
  <c r="BBU28" i="12"/>
  <c r="BBT28" i="12"/>
  <c r="BBS28" i="12"/>
  <c r="BBR28" i="12"/>
  <c r="BBQ28" i="12"/>
  <c r="BBP28" i="12"/>
  <c r="BBO28" i="12"/>
  <c r="BBN28" i="12"/>
  <c r="BBM28" i="12"/>
  <c r="BBL28" i="12"/>
  <c r="BBK28" i="12"/>
  <c r="BBJ28" i="12"/>
  <c r="BBI28" i="12"/>
  <c r="BBH28" i="12"/>
  <c r="BBG28" i="12"/>
  <c r="BBF28" i="12"/>
  <c r="BBE28" i="12"/>
  <c r="BBD28" i="12"/>
  <c r="BBC28" i="12"/>
  <c r="BBB28" i="12"/>
  <c r="BBA28" i="12"/>
  <c r="BAZ28" i="12"/>
  <c r="BAY28" i="12"/>
  <c r="BAX28" i="12"/>
  <c r="BAW28" i="12"/>
  <c r="BAV28" i="12"/>
  <c r="BAU28" i="12"/>
  <c r="BAT28" i="12"/>
  <c r="BAS28" i="12"/>
  <c r="BAR28" i="12"/>
  <c r="BAQ28" i="12"/>
  <c r="BAP28" i="12"/>
  <c r="BAO28" i="12"/>
  <c r="BAN28" i="12"/>
  <c r="BAM28" i="12"/>
  <c r="BAL28" i="12"/>
  <c r="BAK28" i="12"/>
  <c r="BAJ28" i="12"/>
  <c r="BAI28" i="12"/>
  <c r="BAH28" i="12"/>
  <c r="BAG28" i="12"/>
  <c r="BAF28" i="12"/>
  <c r="BAE28" i="12"/>
  <c r="BAD28" i="12"/>
  <c r="BAC28" i="12"/>
  <c r="BAB28" i="12"/>
  <c r="BAA28" i="12"/>
  <c r="AZZ28" i="12"/>
  <c r="AZY28" i="12"/>
  <c r="AZX28" i="12"/>
  <c r="AZW28" i="12"/>
  <c r="AZV28" i="12"/>
  <c r="AZU28" i="12"/>
  <c r="AZT28" i="12"/>
  <c r="AZS28" i="12"/>
  <c r="AZR28" i="12"/>
  <c r="AZQ28" i="12"/>
  <c r="AZP28" i="12"/>
  <c r="AZO28" i="12"/>
  <c r="AZN28" i="12"/>
  <c r="AZM28" i="12"/>
  <c r="AZL28" i="12"/>
  <c r="AZK28" i="12"/>
  <c r="AZJ28" i="12"/>
  <c r="AZI28" i="12"/>
  <c r="AZH28" i="12"/>
  <c r="AZG28" i="12"/>
  <c r="AZF28" i="12"/>
  <c r="AZE28" i="12"/>
  <c r="AZD28" i="12"/>
  <c r="AZC28" i="12"/>
  <c r="AZB28" i="12"/>
  <c r="AZA28" i="12"/>
  <c r="AYZ28" i="12"/>
  <c r="AYY28" i="12"/>
  <c r="AYX28" i="12"/>
  <c r="AYW28" i="12"/>
  <c r="AYV28" i="12"/>
  <c r="AYU28" i="12"/>
  <c r="AYT28" i="12"/>
  <c r="AYS28" i="12"/>
  <c r="AYR28" i="12"/>
  <c r="AYQ28" i="12"/>
  <c r="AYP28" i="12"/>
  <c r="AYO28" i="12"/>
  <c r="AYN28" i="12"/>
  <c r="AYM28" i="12"/>
  <c r="AYL28" i="12"/>
  <c r="AYK28" i="12"/>
  <c r="AYJ28" i="12"/>
  <c r="AYI28" i="12"/>
  <c r="AYH28" i="12"/>
  <c r="AYG28" i="12"/>
  <c r="AYF28" i="12"/>
  <c r="AYE28" i="12"/>
  <c r="AYD28" i="12"/>
  <c r="AYC28" i="12"/>
  <c r="AYB28" i="12"/>
  <c r="AYA28" i="12"/>
  <c r="AXZ28" i="12"/>
  <c r="AXY28" i="12"/>
  <c r="AXX28" i="12"/>
  <c r="AXW28" i="12"/>
  <c r="AXV28" i="12"/>
  <c r="AXU28" i="12"/>
  <c r="AXT28" i="12"/>
  <c r="AXS28" i="12"/>
  <c r="AXR28" i="12"/>
  <c r="AXQ28" i="12"/>
  <c r="AXP28" i="12"/>
  <c r="AXO28" i="12"/>
  <c r="AXN28" i="12"/>
  <c r="AXM28" i="12"/>
  <c r="AXL28" i="12"/>
  <c r="AXK28" i="12"/>
  <c r="AXJ28" i="12"/>
  <c r="AXI28" i="12"/>
  <c r="AXH28" i="12"/>
  <c r="AXG28" i="12"/>
  <c r="AXF28" i="12"/>
  <c r="AXE28" i="12"/>
  <c r="AXD28" i="12"/>
  <c r="AXC28" i="12"/>
  <c r="AXB28" i="12"/>
  <c r="AXA28" i="12"/>
  <c r="AWZ28" i="12"/>
  <c r="AWY28" i="12"/>
  <c r="AWX28" i="12"/>
  <c r="AWW28" i="12"/>
  <c r="AWV28" i="12"/>
  <c r="AWU28" i="12"/>
  <c r="AWT28" i="12"/>
  <c r="AWS28" i="12"/>
  <c r="AWR28" i="12"/>
  <c r="AWQ28" i="12"/>
  <c r="AWP28" i="12"/>
  <c r="AWO28" i="12"/>
  <c r="AWN28" i="12"/>
  <c r="AWM28" i="12"/>
  <c r="AWL28" i="12"/>
  <c r="AWK28" i="12"/>
  <c r="AWJ28" i="12"/>
  <c r="AWI28" i="12"/>
  <c r="AWH28" i="12"/>
  <c r="AWG28" i="12"/>
  <c r="AWF28" i="12"/>
  <c r="AWE28" i="12"/>
  <c r="AWD28" i="12"/>
  <c r="AWC28" i="12"/>
  <c r="AWB28" i="12"/>
  <c r="AWA28" i="12"/>
  <c r="AVZ28" i="12"/>
  <c r="AVY28" i="12"/>
  <c r="AVX28" i="12"/>
  <c r="AVW28" i="12"/>
  <c r="AVV28" i="12"/>
  <c r="AVU28" i="12"/>
  <c r="AVT28" i="12"/>
  <c r="AVS28" i="12"/>
  <c r="AVR28" i="12"/>
  <c r="AVQ28" i="12"/>
  <c r="AVP28" i="12"/>
  <c r="AVO28" i="12"/>
  <c r="AVN28" i="12"/>
  <c r="AVM28" i="12"/>
  <c r="AVL28" i="12"/>
  <c r="AVK28" i="12"/>
  <c r="AVJ28" i="12"/>
  <c r="AVI28" i="12"/>
  <c r="AVH28" i="12"/>
  <c r="AVG28" i="12"/>
  <c r="AVF28" i="12"/>
  <c r="AVE28" i="12"/>
  <c r="AVD28" i="12"/>
  <c r="AVC28" i="12"/>
  <c r="AVB28" i="12"/>
  <c r="AVA28" i="12"/>
  <c r="AUZ28" i="12"/>
  <c r="AUY28" i="12"/>
  <c r="AUX28" i="12"/>
  <c r="AUW28" i="12"/>
  <c r="AUV28" i="12"/>
  <c r="AUU28" i="12"/>
  <c r="AUT28" i="12"/>
  <c r="AUS28" i="12"/>
  <c r="AUR28" i="12"/>
  <c r="AUQ28" i="12"/>
  <c r="AUP28" i="12"/>
  <c r="AUO28" i="12"/>
  <c r="AUN28" i="12"/>
  <c r="AUM28" i="12"/>
  <c r="AUL28" i="12"/>
  <c r="AUK28" i="12"/>
  <c r="AUJ28" i="12"/>
  <c r="AUI28" i="12"/>
  <c r="AUH28" i="12"/>
  <c r="AUG28" i="12"/>
  <c r="AUF28" i="12"/>
  <c r="AUE28" i="12"/>
  <c r="AUD28" i="12"/>
  <c r="AUC28" i="12"/>
  <c r="AUB28" i="12"/>
  <c r="AUA28" i="12"/>
  <c r="ATZ28" i="12"/>
  <c r="ATY28" i="12"/>
  <c r="ATX28" i="12"/>
  <c r="ATW28" i="12"/>
  <c r="ATV28" i="12"/>
  <c r="ATU28" i="12"/>
  <c r="ATT28" i="12"/>
  <c r="ATS28" i="12"/>
  <c r="ATR28" i="12"/>
  <c r="ATQ28" i="12"/>
  <c r="ATP28" i="12"/>
  <c r="ATO28" i="12"/>
  <c r="ATN28" i="12"/>
  <c r="ATM28" i="12"/>
  <c r="ATL28" i="12"/>
  <c r="ATK28" i="12"/>
  <c r="ATJ28" i="12"/>
  <c r="ATI28" i="12"/>
  <c r="ATH28" i="12"/>
  <c r="ATG28" i="12"/>
  <c r="ATF28" i="12"/>
  <c r="ATE28" i="12"/>
  <c r="ATD28" i="12"/>
  <c r="ATC28" i="12"/>
  <c r="ATB28" i="12"/>
  <c r="ATA28" i="12"/>
  <c r="ASZ28" i="12"/>
  <c r="ASY28" i="12"/>
  <c r="ASX28" i="12"/>
  <c r="ASW28" i="12"/>
  <c r="ASV28" i="12"/>
  <c r="ASU28" i="12"/>
  <c r="AST28" i="12"/>
  <c r="ASS28" i="12"/>
  <c r="ASR28" i="12"/>
  <c r="ASQ28" i="12"/>
  <c r="ASP28" i="12"/>
  <c r="ASO28" i="12"/>
  <c r="ASN28" i="12"/>
  <c r="ASM28" i="12"/>
  <c r="ASL28" i="12"/>
  <c r="ASK28" i="12"/>
  <c r="ASJ28" i="12"/>
  <c r="ASI28" i="12"/>
  <c r="ASH28" i="12"/>
  <c r="ASG28" i="12"/>
  <c r="ASF28" i="12"/>
  <c r="ASE28" i="12"/>
  <c r="ASD28" i="12"/>
  <c r="ASC28" i="12"/>
  <c r="ASB28" i="12"/>
  <c r="ASA28" i="12"/>
  <c r="ARZ28" i="12"/>
  <c r="ARY28" i="12"/>
  <c r="ARX28" i="12"/>
  <c r="ARW28" i="12"/>
  <c r="ARV28" i="12"/>
  <c r="ARU28" i="12"/>
  <c r="ART28" i="12"/>
  <c r="ARS28" i="12"/>
  <c r="ARR28" i="12"/>
  <c r="ARQ28" i="12"/>
  <c r="ARP28" i="12"/>
  <c r="ARO28" i="12"/>
  <c r="ARN28" i="12"/>
  <c r="ARM28" i="12"/>
  <c r="ARL28" i="12"/>
  <c r="ARK28" i="12"/>
  <c r="ARJ28" i="12"/>
  <c r="ARI28" i="12"/>
  <c r="ARH28" i="12"/>
  <c r="ARG28" i="12"/>
  <c r="ARF28" i="12"/>
  <c r="ARE28" i="12"/>
  <c r="ARD28" i="12"/>
  <c r="ARC28" i="12"/>
  <c r="ARB28" i="12"/>
  <c r="ARA28" i="12"/>
  <c r="AQZ28" i="12"/>
  <c r="AQY28" i="12"/>
  <c r="AQX28" i="12"/>
  <c r="AQW28" i="12"/>
  <c r="AQV28" i="12"/>
  <c r="AQU28" i="12"/>
  <c r="AQT28" i="12"/>
  <c r="AQS28" i="12"/>
  <c r="AQR28" i="12"/>
  <c r="AQQ28" i="12"/>
  <c r="AQP28" i="12"/>
  <c r="AQO28" i="12"/>
  <c r="AQN28" i="12"/>
  <c r="AQM28" i="12"/>
  <c r="AQL28" i="12"/>
  <c r="AQK28" i="12"/>
  <c r="AQJ28" i="12"/>
  <c r="AQI28" i="12"/>
  <c r="AQH28" i="12"/>
  <c r="AQG28" i="12"/>
  <c r="AQF28" i="12"/>
  <c r="AQE28" i="12"/>
  <c r="AQD28" i="12"/>
  <c r="AQC28" i="12"/>
  <c r="AQB28" i="12"/>
  <c r="AQA28" i="12"/>
  <c r="APZ28" i="12"/>
  <c r="APY28" i="12"/>
  <c r="APX28" i="12"/>
  <c r="APW28" i="12"/>
  <c r="APV28" i="12"/>
  <c r="APU28" i="12"/>
  <c r="APT28" i="12"/>
  <c r="APS28" i="12"/>
  <c r="APR28" i="12"/>
  <c r="APQ28" i="12"/>
  <c r="APP28" i="12"/>
  <c r="APO28" i="12"/>
  <c r="APN28" i="12"/>
  <c r="APM28" i="12"/>
  <c r="APL28" i="12"/>
  <c r="APK28" i="12"/>
  <c r="APJ28" i="12"/>
  <c r="API28" i="12"/>
  <c r="APH28" i="12"/>
  <c r="APG28" i="12"/>
  <c r="APF28" i="12"/>
  <c r="APE28" i="12"/>
  <c r="APD28" i="12"/>
  <c r="APC28" i="12"/>
  <c r="APB28" i="12"/>
  <c r="APA28" i="12"/>
  <c r="AOZ28" i="12"/>
  <c r="AOY28" i="12"/>
  <c r="AOX28" i="12"/>
  <c r="AOW28" i="12"/>
  <c r="AOV28" i="12"/>
  <c r="AOU28" i="12"/>
  <c r="AOT28" i="12"/>
  <c r="AOS28" i="12"/>
  <c r="AOR28" i="12"/>
  <c r="AOQ28" i="12"/>
  <c r="AOP28" i="12"/>
  <c r="AOO28" i="12"/>
  <c r="AON28" i="12"/>
  <c r="AOM28" i="12"/>
  <c r="AOL28" i="12"/>
  <c r="AOK28" i="12"/>
  <c r="AOJ28" i="12"/>
  <c r="AOI28" i="12"/>
  <c r="AOH28" i="12"/>
  <c r="AOG28" i="12"/>
  <c r="AOF28" i="12"/>
  <c r="AOE28" i="12"/>
  <c r="AOD28" i="12"/>
  <c r="AOC28" i="12"/>
  <c r="AOB28" i="12"/>
  <c r="AOA28" i="12"/>
  <c r="ANZ28" i="12"/>
  <c r="ANY28" i="12"/>
  <c r="ANX28" i="12"/>
  <c r="ANW28" i="12"/>
  <c r="ANV28" i="12"/>
  <c r="ANU28" i="12"/>
  <c r="ANT28" i="12"/>
  <c r="ANS28" i="12"/>
  <c r="ANR28" i="12"/>
  <c r="ANQ28" i="12"/>
  <c r="ANP28" i="12"/>
  <c r="ANO28" i="12"/>
  <c r="ANN28" i="12"/>
  <c r="ANM28" i="12"/>
  <c r="ANL28" i="12"/>
  <c r="ANK28" i="12"/>
  <c r="ANJ28" i="12"/>
  <c r="ANI28" i="12"/>
  <c r="ANH28" i="12"/>
  <c r="ANG28" i="12"/>
  <c r="ANF28" i="12"/>
  <c r="ANE28" i="12"/>
  <c r="AND28" i="12"/>
  <c r="ANC28" i="12"/>
  <c r="ANB28" i="12"/>
  <c r="ANA28" i="12"/>
  <c r="AMZ28" i="12"/>
  <c r="AMY28" i="12"/>
  <c r="AMX28" i="12"/>
  <c r="AMW28" i="12"/>
  <c r="AMV28" i="12"/>
  <c r="AMU28" i="12"/>
  <c r="AMT28" i="12"/>
  <c r="AMS28" i="12"/>
  <c r="AMR28" i="12"/>
  <c r="AMQ28" i="12"/>
  <c r="AMP28" i="12"/>
  <c r="AMO28" i="12"/>
  <c r="AMN28" i="12"/>
  <c r="AMM28" i="12"/>
  <c r="AML28" i="12"/>
  <c r="AMK28" i="12"/>
  <c r="AMJ28" i="12"/>
  <c r="AMI28" i="12"/>
  <c r="AMH28" i="12"/>
  <c r="AMG28" i="12"/>
  <c r="AMF28" i="12"/>
  <c r="AME28" i="12"/>
  <c r="AMD28" i="12"/>
  <c r="AMC28" i="12"/>
  <c r="AMB28" i="12"/>
  <c r="AMA28" i="12"/>
  <c r="ALZ28" i="12"/>
  <c r="ALY28" i="12"/>
  <c r="ALX28" i="12"/>
  <c r="ALW28" i="12"/>
  <c r="ALV28" i="12"/>
  <c r="ALU28" i="12"/>
  <c r="ALT28" i="12"/>
  <c r="ALS28" i="12"/>
  <c r="ALR28" i="12"/>
  <c r="ALQ28" i="12"/>
  <c r="ALP28" i="12"/>
  <c r="ALO28" i="12"/>
  <c r="ALN28" i="12"/>
  <c r="ALM28" i="12"/>
  <c r="ALL28" i="12"/>
  <c r="ALK28" i="12"/>
  <c r="ALJ28" i="12"/>
  <c r="ALI28" i="12"/>
  <c r="ALH28" i="12"/>
  <c r="ALG28" i="12"/>
  <c r="ALF28" i="12"/>
  <c r="ALE28" i="12"/>
  <c r="ALD28" i="12"/>
  <c r="ALC28" i="12"/>
  <c r="ALB28" i="12"/>
  <c r="ALA28" i="12"/>
  <c r="AKZ28" i="12"/>
  <c r="AKY28" i="12"/>
  <c r="AKX28" i="12"/>
  <c r="AKW28" i="12"/>
  <c r="AKV28" i="12"/>
  <c r="AKU28" i="12"/>
  <c r="AKT28" i="12"/>
  <c r="AKS28" i="12"/>
  <c r="AKR28" i="12"/>
  <c r="AKQ28" i="12"/>
  <c r="AKP28" i="12"/>
  <c r="AKO28" i="12"/>
  <c r="AKN28" i="12"/>
  <c r="AKM28" i="12"/>
  <c r="AKL28" i="12"/>
  <c r="AKK28" i="12"/>
  <c r="AKJ28" i="12"/>
  <c r="AKI28" i="12"/>
  <c r="AKH28" i="12"/>
  <c r="AKG28" i="12"/>
  <c r="AKF28" i="12"/>
  <c r="AKE28" i="12"/>
  <c r="AKD28" i="12"/>
  <c r="AKC28" i="12"/>
  <c r="AKB28" i="12"/>
  <c r="AKA28" i="12"/>
  <c r="AJZ28" i="12"/>
  <c r="AJY28" i="12"/>
  <c r="AJX28" i="12"/>
  <c r="AJW28" i="12"/>
  <c r="AJV28" i="12"/>
  <c r="AJU28" i="12"/>
  <c r="AJT28" i="12"/>
  <c r="AJS28" i="12"/>
  <c r="AJR28" i="12"/>
  <c r="AJQ28" i="12"/>
  <c r="AJP28" i="12"/>
  <c r="AJO28" i="12"/>
  <c r="AJN28" i="12"/>
  <c r="AJM28" i="12"/>
  <c r="AJL28" i="12"/>
  <c r="AJK28" i="12"/>
  <c r="AJJ28" i="12"/>
  <c r="AJI28" i="12"/>
  <c r="AJH28" i="12"/>
  <c r="AJG28" i="12"/>
  <c r="AJF28" i="12"/>
  <c r="AJE28" i="12"/>
  <c r="AJD28" i="12"/>
  <c r="AJC28" i="12"/>
  <c r="AJB28" i="12"/>
  <c r="AJA28" i="12"/>
  <c r="AIZ28" i="12"/>
  <c r="AIY28" i="12"/>
  <c r="AIX28" i="12"/>
  <c r="AIW28" i="12"/>
  <c r="AIV28" i="12"/>
  <c r="AIU28" i="12"/>
  <c r="AIT28" i="12"/>
  <c r="AIS28" i="12"/>
  <c r="AIR28" i="12"/>
  <c r="AIQ28" i="12"/>
  <c r="AIP28" i="12"/>
  <c r="AIO28" i="12"/>
  <c r="AIN28" i="12"/>
  <c r="AIM28" i="12"/>
  <c r="AIL28" i="12"/>
  <c r="AIK28" i="12"/>
  <c r="AIJ28" i="12"/>
  <c r="AII28" i="12"/>
  <c r="AIH28" i="12"/>
  <c r="AIG28" i="12"/>
  <c r="AIF28" i="12"/>
  <c r="AIE28" i="12"/>
  <c r="AID28" i="12"/>
  <c r="AIC28" i="12"/>
  <c r="AIB28" i="12"/>
  <c r="AIA28" i="12"/>
  <c r="AHZ28" i="12"/>
  <c r="AHY28" i="12"/>
  <c r="AHX28" i="12"/>
  <c r="AHW28" i="12"/>
  <c r="AHV28" i="12"/>
  <c r="AHU28" i="12"/>
  <c r="AHT28" i="12"/>
  <c r="AHS28" i="12"/>
  <c r="AHR28" i="12"/>
  <c r="AHQ28" i="12"/>
  <c r="AHP28" i="12"/>
  <c r="AHO28" i="12"/>
  <c r="AHN28" i="12"/>
  <c r="AHM28" i="12"/>
  <c r="AHL28" i="12"/>
  <c r="AHK28" i="12"/>
  <c r="AHJ28" i="12"/>
  <c r="AHI28" i="12"/>
  <c r="AHH28" i="12"/>
  <c r="AHG28" i="12"/>
  <c r="AHF28" i="12"/>
  <c r="AHE28" i="12"/>
  <c r="AHD28" i="12"/>
  <c r="AHC28" i="12"/>
  <c r="AHB28" i="12"/>
  <c r="AHA28" i="12"/>
  <c r="AGZ28" i="12"/>
  <c r="AGY28" i="12"/>
  <c r="AGX28" i="12"/>
  <c r="AGW28" i="12"/>
  <c r="AGV28" i="12"/>
  <c r="AGU28" i="12"/>
  <c r="AGT28" i="12"/>
  <c r="AGS28" i="12"/>
  <c r="AGR28" i="12"/>
  <c r="AGQ28" i="12"/>
  <c r="AGP28" i="12"/>
  <c r="AGO28" i="12"/>
  <c r="AGN28" i="12"/>
  <c r="AGM28" i="12"/>
  <c r="AGL28" i="12"/>
  <c r="AGK28" i="12"/>
  <c r="AGJ28" i="12"/>
  <c r="AGI28" i="12"/>
  <c r="AGH28" i="12"/>
  <c r="AGG28" i="12"/>
  <c r="AGF28" i="12"/>
  <c r="AGE28" i="12"/>
  <c r="AGD28" i="12"/>
  <c r="AGC28" i="12"/>
  <c r="AGB28" i="12"/>
  <c r="AGA28" i="12"/>
  <c r="AFZ28" i="12"/>
  <c r="AFY28" i="12"/>
  <c r="AFX28" i="12"/>
  <c r="AFW28" i="12"/>
  <c r="AFV28" i="12"/>
  <c r="AFU28" i="12"/>
  <c r="AFT28" i="12"/>
  <c r="AFS28" i="12"/>
  <c r="AFR28" i="12"/>
  <c r="AFQ28" i="12"/>
  <c r="AFP28" i="12"/>
  <c r="AFO28" i="12"/>
  <c r="AFN28" i="12"/>
  <c r="AFM28" i="12"/>
  <c r="AFL28" i="12"/>
  <c r="AFK28" i="12"/>
  <c r="AFJ28" i="12"/>
  <c r="AFI28" i="12"/>
  <c r="AFH28" i="12"/>
  <c r="AFG28" i="12"/>
  <c r="AFF28" i="12"/>
  <c r="AFE28" i="12"/>
  <c r="AFD28" i="12"/>
  <c r="AFC28" i="12"/>
  <c r="AFB28" i="12"/>
  <c r="AFA28" i="12"/>
  <c r="AEZ28" i="12"/>
  <c r="AEY28" i="12"/>
  <c r="AEX28" i="12"/>
  <c r="AEW28" i="12"/>
  <c r="AEV28" i="12"/>
  <c r="AEU28" i="12"/>
  <c r="AET28" i="12"/>
  <c r="AES28" i="12"/>
  <c r="AER28" i="12"/>
  <c r="AEQ28" i="12"/>
  <c r="AEP28" i="12"/>
  <c r="AEO28" i="12"/>
  <c r="AEN28" i="12"/>
  <c r="AEM28" i="12"/>
  <c r="AEL28" i="12"/>
  <c r="AEK28" i="12"/>
  <c r="AEJ28" i="12"/>
  <c r="AEI28" i="12"/>
  <c r="AEH28" i="12"/>
  <c r="AEG28" i="12"/>
  <c r="AEF28" i="12"/>
  <c r="AEE28" i="12"/>
  <c r="AED28" i="12"/>
  <c r="AEC28" i="12"/>
  <c r="AEB28" i="12"/>
  <c r="AEA28" i="12"/>
  <c r="ADZ28" i="12"/>
  <c r="ADY28" i="12"/>
  <c r="ADX28" i="12"/>
  <c r="ADW28" i="12"/>
  <c r="ADV28" i="12"/>
  <c r="ADU28" i="12"/>
  <c r="ADT28" i="12"/>
  <c r="ADS28" i="12"/>
  <c r="ADR28" i="12"/>
  <c r="ADQ28" i="12"/>
  <c r="ADP28" i="12"/>
  <c r="ADO28" i="12"/>
  <c r="ADN28" i="12"/>
  <c r="ADM28" i="12"/>
  <c r="ADL28" i="12"/>
  <c r="ADK28" i="12"/>
  <c r="ADJ28" i="12"/>
  <c r="ADI28" i="12"/>
  <c r="ADH28" i="12"/>
  <c r="ADG28" i="12"/>
  <c r="ADF28" i="12"/>
  <c r="ADE28" i="12"/>
  <c r="ADD28" i="12"/>
  <c r="ADC28" i="12"/>
  <c r="ADB28" i="12"/>
  <c r="ADA28" i="12"/>
  <c r="ACZ28" i="12"/>
  <c r="ACY28" i="12"/>
  <c r="ACX28" i="12"/>
  <c r="ACW28" i="12"/>
  <c r="ACV28" i="12"/>
  <c r="ACU28" i="12"/>
  <c r="ACT28" i="12"/>
  <c r="ACS28" i="12"/>
  <c r="ACR28" i="12"/>
  <c r="ACQ28" i="12"/>
  <c r="ACP28" i="12"/>
  <c r="ACO28" i="12"/>
  <c r="ACN28" i="12"/>
  <c r="ACM28" i="12"/>
  <c r="ACL28" i="12"/>
  <c r="ACK28" i="12"/>
  <c r="ACJ28" i="12"/>
  <c r="ACI28" i="12"/>
  <c r="ACH28" i="12"/>
  <c r="ACG28" i="12"/>
  <c r="ACF28" i="12"/>
  <c r="ACE28" i="12"/>
  <c r="ACD28" i="12"/>
  <c r="ACC28" i="12"/>
  <c r="ACB28" i="12"/>
  <c r="ACA28" i="12"/>
  <c r="ABZ28" i="12"/>
  <c r="ABY28" i="12"/>
  <c r="ABX28" i="12"/>
  <c r="ABW28" i="12"/>
  <c r="ABV28" i="12"/>
  <c r="ABU28" i="12"/>
  <c r="ABT28" i="12"/>
  <c r="ABS28" i="12"/>
  <c r="ABR28" i="12"/>
  <c r="ABQ28" i="12"/>
  <c r="ABP28" i="12"/>
  <c r="ABO28" i="12"/>
  <c r="ABN28" i="12"/>
  <c r="ABM28" i="12"/>
  <c r="ABL28" i="12"/>
  <c r="ABK28" i="12"/>
  <c r="ABJ28" i="12"/>
  <c r="ABI28" i="12"/>
  <c r="ABH28" i="12"/>
  <c r="ABG28" i="12"/>
  <c r="ABF28" i="12"/>
  <c r="ABE28" i="12"/>
  <c r="ABD28" i="12"/>
  <c r="ABC28" i="12"/>
  <c r="ABB28" i="12"/>
  <c r="ABA28" i="12"/>
  <c r="AAZ28" i="12"/>
  <c r="AAY28" i="12"/>
  <c r="AAX28" i="12"/>
  <c r="AAW28" i="12"/>
  <c r="AAV28" i="12"/>
  <c r="AAU28" i="12"/>
  <c r="AAT28" i="12"/>
  <c r="AAS28" i="12"/>
  <c r="AAR28" i="12"/>
  <c r="AAQ28" i="12"/>
  <c r="AAP28" i="12"/>
  <c r="AAO28" i="12"/>
  <c r="AAN28" i="12"/>
  <c r="AAM28" i="12"/>
  <c r="AAL28" i="12"/>
  <c r="AAK28" i="12"/>
  <c r="AAJ28" i="12"/>
  <c r="AAI28" i="12"/>
  <c r="AAH28" i="12"/>
  <c r="AAG28" i="12"/>
  <c r="AAF28" i="12"/>
  <c r="AAE28" i="12"/>
  <c r="AAD28" i="12"/>
  <c r="AAC28" i="12"/>
  <c r="AAB28" i="12"/>
  <c r="AAA28" i="12"/>
  <c r="ZZ28" i="12"/>
  <c r="ZY28" i="12"/>
  <c r="ZX28" i="12"/>
  <c r="ZW28" i="12"/>
  <c r="ZV28" i="12"/>
  <c r="ZU28" i="12"/>
  <c r="ZT28" i="12"/>
  <c r="ZS28" i="12"/>
  <c r="ZR28" i="12"/>
  <c r="ZQ28" i="12"/>
  <c r="ZP28" i="12"/>
  <c r="ZO28" i="12"/>
  <c r="ZN28" i="12"/>
  <c r="ZM28" i="12"/>
  <c r="ZL28" i="12"/>
  <c r="ZK28" i="12"/>
  <c r="ZJ28" i="12"/>
  <c r="ZI28" i="12"/>
  <c r="ZH28" i="12"/>
  <c r="ZG28" i="12"/>
  <c r="ZF28" i="12"/>
  <c r="ZE28" i="12"/>
  <c r="ZD28" i="12"/>
  <c r="ZC28" i="12"/>
  <c r="ZB28" i="12"/>
  <c r="ZA28" i="12"/>
  <c r="YZ28" i="12"/>
  <c r="YY28" i="12"/>
  <c r="YX28" i="12"/>
  <c r="YW28" i="12"/>
  <c r="YV28" i="12"/>
  <c r="YU28" i="12"/>
  <c r="YT28" i="12"/>
  <c r="YS28" i="12"/>
  <c r="YR28" i="12"/>
  <c r="YQ28" i="12"/>
  <c r="YP28" i="12"/>
  <c r="YO28" i="12"/>
  <c r="YN28" i="12"/>
  <c r="YM28" i="12"/>
  <c r="YL28" i="12"/>
  <c r="YK28" i="12"/>
  <c r="YJ28" i="12"/>
  <c r="YI28" i="12"/>
  <c r="YH28" i="12"/>
  <c r="YG28" i="12"/>
  <c r="YF28" i="12"/>
  <c r="YE28" i="12"/>
  <c r="YD28" i="12"/>
  <c r="YC28" i="12"/>
  <c r="YB28" i="12"/>
  <c r="YA28" i="12"/>
  <c r="XZ28" i="12"/>
  <c r="XY28" i="12"/>
  <c r="XX28" i="12"/>
  <c r="XW28" i="12"/>
  <c r="XV28" i="12"/>
  <c r="XU28" i="12"/>
  <c r="XT28" i="12"/>
  <c r="XS28" i="12"/>
  <c r="XR28" i="12"/>
  <c r="XQ28" i="12"/>
  <c r="XP28" i="12"/>
  <c r="XO28" i="12"/>
  <c r="XN28" i="12"/>
  <c r="XM28" i="12"/>
  <c r="XL28" i="12"/>
  <c r="XK28" i="12"/>
  <c r="XJ28" i="12"/>
  <c r="XI28" i="12"/>
  <c r="XH28" i="12"/>
  <c r="XG28" i="12"/>
  <c r="XF28" i="12"/>
  <c r="XE28" i="12"/>
  <c r="XD28" i="12"/>
  <c r="XC28" i="12"/>
  <c r="XB28" i="12"/>
  <c r="XA28" i="12"/>
  <c r="WZ28" i="12"/>
  <c r="WY28" i="12"/>
  <c r="WX28" i="12"/>
  <c r="WW28" i="12"/>
  <c r="WV28" i="12"/>
  <c r="WU28" i="12"/>
  <c r="WT28" i="12"/>
  <c r="WS28" i="12"/>
  <c r="WR28" i="12"/>
  <c r="WQ28" i="12"/>
  <c r="WP28" i="12"/>
  <c r="WO28" i="12"/>
  <c r="WN28" i="12"/>
  <c r="WM28" i="12"/>
  <c r="WL28" i="12"/>
  <c r="WK28" i="12"/>
  <c r="WJ28" i="12"/>
  <c r="WI28" i="12"/>
  <c r="WH28" i="12"/>
  <c r="WG28" i="12"/>
  <c r="WF28" i="12"/>
  <c r="WE28" i="12"/>
  <c r="WD28" i="12"/>
  <c r="WC28" i="12"/>
  <c r="WB28" i="12"/>
  <c r="WA28" i="12"/>
  <c r="VZ28" i="12"/>
  <c r="VY28" i="12"/>
  <c r="VX28" i="12"/>
  <c r="VW28" i="12"/>
  <c r="VV28" i="12"/>
  <c r="VU28" i="12"/>
  <c r="VT28" i="12"/>
  <c r="VS28" i="12"/>
  <c r="VR28" i="12"/>
  <c r="VQ28" i="12"/>
  <c r="VP28" i="12"/>
  <c r="VO28" i="12"/>
  <c r="VN28" i="12"/>
  <c r="VM28" i="12"/>
  <c r="VL28" i="12"/>
  <c r="VK28" i="12"/>
  <c r="VJ28" i="12"/>
  <c r="VI28" i="12"/>
  <c r="VH28" i="12"/>
  <c r="VG28" i="12"/>
  <c r="VF28" i="12"/>
  <c r="VE28" i="12"/>
  <c r="VD28" i="12"/>
  <c r="VC28" i="12"/>
  <c r="VB28" i="12"/>
  <c r="VA28" i="12"/>
  <c r="UZ28" i="12"/>
  <c r="UY28" i="12"/>
  <c r="UX28" i="12"/>
  <c r="UW28" i="12"/>
  <c r="UV28" i="12"/>
  <c r="UU28" i="12"/>
  <c r="UT28" i="12"/>
  <c r="US28" i="12"/>
  <c r="UR28" i="12"/>
  <c r="UQ28" i="12"/>
  <c r="UP28" i="12"/>
  <c r="UO28" i="12"/>
  <c r="UN28" i="12"/>
  <c r="UM28" i="12"/>
  <c r="UL28" i="12"/>
  <c r="UK28" i="12"/>
  <c r="UJ28" i="12"/>
  <c r="UI28" i="12"/>
  <c r="UH28" i="12"/>
  <c r="UG28" i="12"/>
  <c r="UF28" i="12"/>
  <c r="UE28" i="12"/>
  <c r="UD28" i="12"/>
  <c r="UC28" i="12"/>
  <c r="UB28" i="12"/>
  <c r="UA28" i="12"/>
  <c r="TZ28" i="12"/>
  <c r="TY28" i="12"/>
  <c r="TX28" i="12"/>
  <c r="TW28" i="12"/>
  <c r="TV28" i="12"/>
  <c r="TU28" i="12"/>
  <c r="TT28" i="12"/>
  <c r="TS28" i="12"/>
  <c r="TR28" i="12"/>
  <c r="TQ28" i="12"/>
  <c r="TP28" i="12"/>
  <c r="TO28" i="12"/>
  <c r="TN28" i="12"/>
  <c r="TM28" i="12"/>
  <c r="TL28" i="12"/>
  <c r="TK28" i="12"/>
  <c r="TJ28" i="12"/>
  <c r="TI28" i="12"/>
  <c r="TH28" i="12"/>
  <c r="TG28" i="12"/>
  <c r="TF28" i="12"/>
  <c r="TE28" i="12"/>
  <c r="TD28" i="12"/>
  <c r="TC28" i="12"/>
  <c r="TB28" i="12"/>
  <c r="TA28" i="12"/>
  <c r="SZ28" i="12"/>
  <c r="SY28" i="12"/>
  <c r="SX28" i="12"/>
  <c r="SW28" i="12"/>
  <c r="SV28" i="12"/>
  <c r="SU28" i="12"/>
  <c r="ST28" i="12"/>
  <c r="SS28" i="12"/>
  <c r="SR28" i="12"/>
  <c r="SQ28" i="12"/>
  <c r="SP28" i="12"/>
  <c r="SO28" i="12"/>
  <c r="SN28" i="12"/>
  <c r="SM28" i="12"/>
  <c r="SL28" i="12"/>
  <c r="SK28" i="12"/>
  <c r="SJ28" i="12"/>
  <c r="SI28" i="12"/>
  <c r="SH28" i="12"/>
  <c r="SG28" i="12"/>
  <c r="SF28" i="12"/>
  <c r="SE28" i="12"/>
  <c r="SD28" i="12"/>
  <c r="SC28" i="12"/>
  <c r="SB28" i="12"/>
  <c r="SA28" i="12"/>
  <c r="RZ28" i="12"/>
  <c r="RY28" i="12"/>
  <c r="RX28" i="12"/>
  <c r="RW28" i="12"/>
  <c r="RV28" i="12"/>
  <c r="RU28" i="12"/>
  <c r="RT28" i="12"/>
  <c r="RS28" i="12"/>
  <c r="RR28" i="12"/>
  <c r="RQ28" i="12"/>
  <c r="RP28" i="12"/>
  <c r="RO28" i="12"/>
  <c r="RN28" i="12"/>
  <c r="RM28" i="12"/>
  <c r="RL28" i="12"/>
  <c r="RK28" i="12"/>
  <c r="RJ28" i="12"/>
  <c r="RI28" i="12"/>
  <c r="RH28" i="12"/>
  <c r="RG28" i="12"/>
  <c r="RF28" i="12"/>
  <c r="RE28" i="12"/>
  <c r="RD28" i="12"/>
  <c r="RC28" i="12"/>
  <c r="RB28" i="12"/>
  <c r="RA28" i="12"/>
  <c r="QZ28" i="12"/>
  <c r="QY28" i="12"/>
  <c r="QX28" i="12"/>
  <c r="QW28" i="12"/>
  <c r="QV28" i="12"/>
  <c r="QU28" i="12"/>
  <c r="QT28" i="12"/>
  <c r="QS28" i="12"/>
  <c r="QR28" i="12"/>
  <c r="QQ28" i="12"/>
  <c r="QP28" i="12"/>
  <c r="QO28" i="12"/>
  <c r="QN28" i="12"/>
  <c r="QM28" i="12"/>
  <c r="QL28" i="12"/>
  <c r="QK28" i="12"/>
  <c r="QJ28" i="12"/>
  <c r="QI28" i="12"/>
  <c r="QH28" i="12"/>
  <c r="QG28" i="12"/>
  <c r="QF28" i="12"/>
  <c r="QE28" i="12"/>
  <c r="QD28" i="12"/>
  <c r="QC28" i="12"/>
  <c r="QB28" i="12"/>
  <c r="QA28" i="12"/>
  <c r="PZ28" i="12"/>
  <c r="PY28" i="12"/>
  <c r="PX28" i="12"/>
  <c r="PW28" i="12"/>
  <c r="PV28" i="12"/>
  <c r="PU28" i="12"/>
  <c r="PT28" i="12"/>
  <c r="PS28" i="12"/>
  <c r="PR28" i="12"/>
  <c r="PQ28" i="12"/>
  <c r="PP28" i="12"/>
  <c r="PO28" i="12"/>
  <c r="PN28" i="12"/>
  <c r="PM28" i="12"/>
  <c r="PL28" i="12"/>
  <c r="PK28" i="12"/>
  <c r="PJ28" i="12"/>
  <c r="PI28" i="12"/>
  <c r="PH28" i="12"/>
  <c r="PG28" i="12"/>
  <c r="PF28" i="12"/>
  <c r="PE28" i="12"/>
  <c r="PD28" i="12"/>
  <c r="PC28" i="12"/>
  <c r="PB28" i="12"/>
  <c r="PA28" i="12"/>
  <c r="OZ28" i="12"/>
  <c r="OY28" i="12"/>
  <c r="OX28" i="12"/>
  <c r="OW28" i="12"/>
  <c r="OV28" i="12"/>
  <c r="OU28" i="12"/>
  <c r="OT28" i="12"/>
  <c r="OS28" i="12"/>
  <c r="OR28" i="12"/>
  <c r="OQ28" i="12"/>
  <c r="OP28" i="12"/>
  <c r="OO28" i="12"/>
  <c r="ON28" i="12"/>
  <c r="OM28" i="12"/>
  <c r="OL28" i="12"/>
  <c r="OK28" i="12"/>
  <c r="OJ28" i="12"/>
  <c r="OI28" i="12"/>
  <c r="OH28" i="12"/>
  <c r="OG28" i="12"/>
  <c r="OF28" i="12"/>
  <c r="OE28" i="12"/>
  <c r="OD28" i="12"/>
  <c r="OC28" i="12"/>
  <c r="OB28" i="12"/>
  <c r="OA28" i="12"/>
  <c r="NZ28" i="12"/>
  <c r="NY28" i="12"/>
  <c r="NX28" i="12"/>
  <c r="NW28" i="12"/>
  <c r="NV28" i="12"/>
  <c r="NU28" i="12"/>
  <c r="NT28" i="12"/>
  <c r="NS28" i="12"/>
  <c r="NR28" i="12"/>
  <c r="NQ28" i="12"/>
  <c r="NP28" i="12"/>
  <c r="NO28" i="12"/>
  <c r="NN28" i="12"/>
  <c r="NM28" i="12"/>
  <c r="NL28" i="12"/>
  <c r="NK28" i="12"/>
  <c r="NJ28" i="12"/>
  <c r="NI28" i="12"/>
  <c r="NH28" i="12"/>
  <c r="NG28" i="12"/>
  <c r="NF28" i="12"/>
  <c r="NE28" i="12"/>
  <c r="ND28" i="12"/>
  <c r="NC28" i="12"/>
  <c r="NB28" i="12"/>
  <c r="NA28" i="12"/>
  <c r="MZ28" i="12"/>
  <c r="MY28" i="12"/>
  <c r="MX28" i="12"/>
  <c r="MW28" i="12"/>
  <c r="MV28" i="12"/>
  <c r="MU28" i="12"/>
  <c r="MT28" i="12"/>
  <c r="MS28" i="12"/>
  <c r="MR28" i="12"/>
  <c r="MQ28" i="12"/>
  <c r="MP28" i="12"/>
  <c r="MO28" i="12"/>
  <c r="MN28" i="12"/>
  <c r="MM28" i="12"/>
  <c r="ML28" i="12"/>
  <c r="MK28" i="12"/>
  <c r="MJ28" i="12"/>
  <c r="MI28" i="12"/>
  <c r="MH28" i="12"/>
  <c r="MG28" i="12"/>
  <c r="MF28" i="12"/>
  <c r="ME28" i="12"/>
  <c r="MD28" i="12"/>
  <c r="MC28" i="12"/>
  <c r="MB28" i="12"/>
  <c r="MA28" i="12"/>
  <c r="LZ28" i="12"/>
  <c r="LY28" i="12"/>
  <c r="LX28" i="12"/>
  <c r="LW28" i="12"/>
  <c r="LV28" i="12"/>
  <c r="LU28" i="12"/>
  <c r="LT28" i="12"/>
  <c r="LS28" i="12"/>
  <c r="LR28" i="12"/>
  <c r="LQ28" i="12"/>
  <c r="LP28" i="12"/>
  <c r="LO28" i="12"/>
  <c r="LN28" i="12"/>
  <c r="LM28" i="12"/>
  <c r="LL28" i="12"/>
  <c r="LK28" i="12"/>
  <c r="LJ28" i="12"/>
  <c r="LI28" i="12"/>
  <c r="LH28" i="12"/>
  <c r="LG28" i="12"/>
  <c r="LF28" i="12"/>
  <c r="LE28" i="12"/>
  <c r="LD28" i="12"/>
  <c r="LC28" i="12"/>
  <c r="LB28" i="12"/>
  <c r="LA28" i="12"/>
  <c r="KZ28" i="12"/>
  <c r="KY28" i="12"/>
  <c r="KX28" i="12"/>
  <c r="KW28" i="12"/>
  <c r="KV28" i="12"/>
  <c r="KU28" i="12"/>
  <c r="KT28" i="12"/>
  <c r="KS28" i="12"/>
  <c r="KR28" i="12"/>
  <c r="KQ28" i="12"/>
  <c r="KP28" i="12"/>
  <c r="KO28" i="12"/>
  <c r="KN28" i="12"/>
  <c r="KM28" i="12"/>
  <c r="KL28" i="12"/>
  <c r="KK28" i="12"/>
  <c r="KJ28" i="12"/>
  <c r="KI28" i="12"/>
  <c r="KH28" i="12"/>
  <c r="KG28" i="12"/>
  <c r="KF28" i="12"/>
  <c r="KE28" i="12"/>
  <c r="KD28" i="12"/>
  <c r="KC28" i="12"/>
  <c r="KB28" i="12"/>
  <c r="KA28" i="12"/>
  <c r="JZ28" i="12"/>
  <c r="JY28" i="12"/>
  <c r="JX28" i="12"/>
  <c r="JW28" i="12"/>
  <c r="JV28" i="12"/>
  <c r="JU28" i="12"/>
  <c r="JT28" i="12"/>
  <c r="JS28" i="12"/>
  <c r="JR28" i="12"/>
  <c r="JQ28" i="12"/>
  <c r="JP28" i="12"/>
  <c r="JO28" i="12"/>
  <c r="JN28" i="12"/>
  <c r="JM28" i="12"/>
  <c r="JL28" i="12"/>
  <c r="JK28" i="12"/>
  <c r="JJ28" i="12"/>
  <c r="JI28" i="12"/>
  <c r="JH28" i="12"/>
  <c r="JG28" i="12"/>
  <c r="JF28" i="12"/>
  <c r="JE28" i="12"/>
  <c r="JD28" i="12"/>
  <c r="JC28" i="12"/>
  <c r="JB28" i="12"/>
  <c r="JA28" i="12"/>
  <c r="IZ28" i="12"/>
  <c r="IY28" i="12"/>
  <c r="IX28" i="12"/>
  <c r="IW28" i="12"/>
  <c r="IV28" i="12"/>
  <c r="IU28" i="12"/>
  <c r="IT28" i="12"/>
  <c r="IS28" i="12"/>
  <c r="IR28" i="12"/>
  <c r="IQ28" i="12"/>
  <c r="IP28" i="12"/>
  <c r="IO28" i="12"/>
  <c r="IN28" i="12"/>
  <c r="IM28" i="12"/>
  <c r="IL28" i="12"/>
  <c r="IK28" i="12"/>
  <c r="IJ28" i="12"/>
  <c r="II28" i="12"/>
  <c r="IH28" i="12"/>
  <c r="IG28" i="12"/>
  <c r="IF28" i="12"/>
  <c r="IE28" i="12"/>
  <c r="ID28" i="12"/>
  <c r="IC28" i="12"/>
  <c r="IB28" i="12"/>
  <c r="IA28" i="12"/>
  <c r="HZ28" i="12"/>
  <c r="HY28" i="12"/>
  <c r="HX28" i="12"/>
  <c r="HW28" i="12"/>
  <c r="HV28" i="12"/>
  <c r="HU28" i="12"/>
  <c r="HT28" i="12"/>
  <c r="HS28" i="12"/>
  <c r="HR28" i="12"/>
  <c r="HQ28" i="12"/>
  <c r="HP28" i="12"/>
  <c r="HO28" i="12"/>
  <c r="HN28" i="12"/>
  <c r="HM28" i="12"/>
  <c r="HL28" i="12"/>
  <c r="HK28" i="12"/>
  <c r="HJ28" i="12"/>
  <c r="HI28" i="12"/>
  <c r="HH28" i="12"/>
  <c r="HG28" i="12"/>
  <c r="HF28" i="12"/>
  <c r="HE28" i="12"/>
  <c r="HD28" i="12"/>
  <c r="HC28" i="12"/>
  <c r="HB28" i="12"/>
  <c r="HA28" i="12"/>
  <c r="GZ28" i="12"/>
  <c r="GY28" i="12"/>
  <c r="GX28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A22" i="12"/>
  <c r="AB3" i="12"/>
  <c r="AA3" i="12"/>
  <c r="Z3" i="12"/>
  <c r="Z4" i="12" s="1"/>
  <c r="Z8" i="12" s="1"/>
  <c r="Z10" i="12" s="1"/>
  <c r="Y3" i="12"/>
  <c r="Y4" i="12" s="1"/>
  <c r="Y8" i="12" s="1"/>
  <c r="Y10" i="12" s="1"/>
  <c r="X3" i="12"/>
  <c r="X4" i="12" s="1"/>
  <c r="X8" i="12" s="1"/>
  <c r="X10" i="12" s="1"/>
  <c r="W3" i="12"/>
  <c r="W4" i="12" s="1"/>
  <c r="W8" i="12" s="1"/>
  <c r="W10" i="12" s="1"/>
  <c r="V3" i="12"/>
  <c r="V4" i="12" s="1"/>
  <c r="V8" i="12" s="1"/>
  <c r="V10" i="12" s="1"/>
  <c r="U3" i="12"/>
  <c r="T3" i="12"/>
  <c r="S3" i="12"/>
  <c r="S4" i="12" s="1"/>
  <c r="S8" i="12" s="1"/>
  <c r="S10" i="12" s="1"/>
  <c r="R3" i="12"/>
  <c r="Q3" i="12"/>
  <c r="P3" i="12"/>
  <c r="P4" i="12" s="1"/>
  <c r="P8" i="12" s="1"/>
  <c r="P10" i="12" s="1"/>
  <c r="O3" i="12"/>
  <c r="O4" i="12" s="1"/>
  <c r="O8" i="12" s="1"/>
  <c r="O10" i="12" s="1"/>
  <c r="N3" i="12"/>
  <c r="N4" i="12" s="1"/>
  <c r="N8" i="12" s="1"/>
  <c r="N10" i="12" s="1"/>
  <c r="M3" i="12"/>
  <c r="M4" i="12" s="1"/>
  <c r="M8" i="12" s="1"/>
  <c r="M10" i="12" s="1"/>
  <c r="L3" i="12"/>
  <c r="L4" i="12" s="1"/>
  <c r="L8" i="12" s="1"/>
  <c r="L10" i="12" s="1"/>
  <c r="K3" i="12"/>
  <c r="K4" i="12" s="1"/>
  <c r="K8" i="12" s="1"/>
  <c r="K10" i="12" s="1"/>
  <c r="J3" i="12"/>
  <c r="J4" i="12" s="1"/>
  <c r="J8" i="12" s="1"/>
  <c r="J10" i="12" s="1"/>
  <c r="I3" i="12"/>
  <c r="H3" i="12"/>
  <c r="G3" i="12"/>
  <c r="G4" i="12" s="1"/>
  <c r="G8" i="12" s="1"/>
  <c r="G10" i="12" s="1"/>
  <c r="F3" i="12"/>
  <c r="F4" i="12" s="1"/>
  <c r="F8" i="12" s="1"/>
  <c r="F10" i="12" s="1"/>
  <c r="E3" i="12"/>
  <c r="C2" i="12"/>
  <c r="CL24" i="13"/>
  <c r="CP25" i="13"/>
  <c r="CO25" i="13"/>
  <c r="CN25" i="13" s="1"/>
  <c r="CP24" i="13"/>
  <c r="CO24" i="13"/>
  <c r="CP23" i="13"/>
  <c r="CO23" i="13"/>
  <c r="CN23" i="13" s="1"/>
  <c r="CP22" i="13"/>
  <c r="CO22" i="13"/>
  <c r="CN22" i="13" s="1"/>
  <c r="CP21" i="13"/>
  <c r="CO21" i="13"/>
  <c r="CN21" i="13" s="1"/>
  <c r="CP20" i="13"/>
  <c r="CO20" i="13"/>
  <c r="CN20" i="13" s="1"/>
  <c r="CP19" i="13"/>
  <c r="CO19" i="13"/>
  <c r="CN19" i="13" s="1"/>
  <c r="CG17" i="13"/>
  <c r="CB17" i="13"/>
  <c r="CK17" i="13" s="1"/>
  <c r="CP18" i="13"/>
  <c r="CO18" i="13"/>
  <c r="CN18" i="13" s="1"/>
  <c r="CG16" i="13"/>
  <c r="CB16" i="13"/>
  <c r="CK16" i="13" s="1"/>
  <c r="CP17" i="13"/>
  <c r="CO17" i="13"/>
  <c r="CN17" i="13" s="1"/>
  <c r="CG15" i="13"/>
  <c r="CB15" i="13"/>
  <c r="CK15" i="13" s="1"/>
  <c r="CP16" i="13"/>
  <c r="CO16" i="13"/>
  <c r="CN16" i="13" s="1"/>
  <c r="CG14" i="13"/>
  <c r="CB14" i="13"/>
  <c r="CP15" i="13"/>
  <c r="CO15" i="13"/>
  <c r="CN15" i="13" s="1"/>
  <c r="CG13" i="13"/>
  <c r="CB13" i="13"/>
  <c r="CK13" i="13" s="1"/>
  <c r="CO14" i="13"/>
  <c r="CN14" i="13" s="1"/>
  <c r="CG12" i="13"/>
  <c r="CB12" i="13"/>
  <c r="CK12" i="13" s="1"/>
  <c r="CP13" i="13"/>
  <c r="CO13" i="13"/>
  <c r="CN13" i="13" s="1"/>
  <c r="CG11" i="13"/>
  <c r="CB11" i="13"/>
  <c r="CK11" i="13" s="1"/>
  <c r="CP12" i="13"/>
  <c r="CO12" i="13"/>
  <c r="CN12" i="13" s="1"/>
  <c r="CG10" i="13"/>
  <c r="CB10" i="13"/>
  <c r="CK10" i="13" s="1"/>
  <c r="CG9" i="13"/>
  <c r="CB9" i="13"/>
  <c r="CK9" i="13" s="1"/>
  <c r="CG8" i="13"/>
  <c r="CB8" i="13"/>
  <c r="CK8" i="13" s="1"/>
  <c r="CG7" i="13"/>
  <c r="CB7" i="13"/>
  <c r="CK7" i="13" s="1"/>
  <c r="CG6" i="13"/>
  <c r="CB6" i="13"/>
  <c r="CK6" i="13" s="1"/>
  <c r="CG5" i="13"/>
  <c r="CB5" i="13"/>
  <c r="O5" i="13"/>
  <c r="O18" i="13" s="1"/>
  <c r="M5" i="13"/>
  <c r="DK4" i="13"/>
  <c r="DJ4" i="13"/>
  <c r="DI4" i="13"/>
  <c r="DH4" i="13"/>
  <c r="DG4" i="13"/>
  <c r="DF4" i="13"/>
  <c r="DE4" i="13"/>
  <c r="DD4" i="13"/>
  <c r="DC4" i="13"/>
  <c r="DB4" i="13"/>
  <c r="DA4" i="13"/>
  <c r="CZ4" i="13"/>
  <c r="CY4" i="13"/>
  <c r="CX4" i="13"/>
  <c r="CG4" i="13"/>
  <c r="CB4" i="13"/>
  <c r="CK4" i="13" s="1"/>
  <c r="BZ4" i="13"/>
  <c r="CN7" i="13" s="1"/>
  <c r="V4" i="13"/>
  <c r="O4" i="13"/>
  <c r="O14" i="13" s="1"/>
  <c r="M4" i="13"/>
  <c r="DK3" i="13"/>
  <c r="DJ3" i="13"/>
  <c r="DI3" i="13"/>
  <c r="DH3" i="13"/>
  <c r="DG3" i="13"/>
  <c r="DF3" i="13"/>
  <c r="DE3" i="13"/>
  <c r="DD3" i="13"/>
  <c r="DC3" i="13"/>
  <c r="DB3" i="13"/>
  <c r="DA3" i="13"/>
  <c r="CZ3" i="13"/>
  <c r="CY3" i="13"/>
  <c r="CX3" i="13"/>
  <c r="V3" i="13"/>
  <c r="N10" i="13"/>
  <c r="M3" i="13"/>
  <c r="CL2" i="13"/>
  <c r="CA2" i="13"/>
  <c r="G7" i="44"/>
  <c r="E15" i="43"/>
  <c r="F11" i="43"/>
  <c r="N8" i="15"/>
  <c r="N7" i="15"/>
  <c r="O5" i="15" s="1"/>
  <c r="N5" i="15"/>
  <c r="A6" i="12"/>
  <c r="C6" i="53"/>
  <c r="B6" i="53"/>
  <c r="A6" i="53"/>
  <c r="C5" i="53"/>
  <c r="B5" i="53"/>
  <c r="A5" i="53"/>
  <c r="C4" i="53"/>
  <c r="B4" i="53"/>
  <c r="A4" i="53"/>
  <c r="C3" i="53"/>
  <c r="B3" i="53"/>
  <c r="A3" i="53"/>
  <c r="G21" i="2"/>
  <c r="H18" i="2"/>
  <c r="G13" i="2"/>
  <c r="G14" i="2" s="1"/>
  <c r="H11" i="2"/>
  <c r="G8" i="2"/>
  <c r="F20" i="27"/>
  <c r="F2" i="27"/>
  <c r="F1" i="27"/>
  <c r="E21" i="32"/>
  <c r="AS1" i="53"/>
  <c r="AJ1" i="53"/>
  <c r="T18" i="12" a="1"/>
  <c r="Q18" i="12" a="1"/>
  <c r="R18" i="12" a="1"/>
  <c r="AB18" i="12" a="1"/>
  <c r="AA18" i="12" a="1"/>
  <c r="I18" i="12" a="1"/>
  <c r="E18" i="12" a="1"/>
  <c r="U18" i="12" a="1"/>
  <c r="H18" i="12" a="1"/>
  <c r="CA21" i="13" l="1"/>
  <c r="CH21" i="13" s="1"/>
  <c r="A6" i="1"/>
  <c r="D6" i="1" s="1"/>
  <c r="A26" i="44"/>
  <c r="G11" i="44" s="1"/>
  <c r="G17" i="44" s="1"/>
  <c r="CN24" i="13"/>
  <c r="CA5" i="13"/>
  <c r="CH5" i="13" s="1"/>
  <c r="CD5" i="13" s="1"/>
  <c r="CA19" i="13"/>
  <c r="CH19" i="13" s="1"/>
  <c r="CA17" i="13"/>
  <c r="CH17" i="13" s="1"/>
  <c r="CC17" i="13" s="1"/>
  <c r="CA11" i="13"/>
  <c r="CH11" i="13" s="1"/>
  <c r="CD11" i="13" s="1"/>
  <c r="CA16" i="13"/>
  <c r="CH16" i="13" s="1"/>
  <c r="CC16" i="13" s="1"/>
  <c r="CA4" i="13"/>
  <c r="CH4" i="13" s="1"/>
  <c r="CA14" i="13"/>
  <c r="CH14" i="13" s="1"/>
  <c r="CD14" i="13" s="1"/>
  <c r="CA20" i="13"/>
  <c r="CH20" i="13" s="1"/>
  <c r="CO10" i="13"/>
  <c r="CP3" i="13" s="1"/>
  <c r="V5" i="13"/>
  <c r="W5" i="13" s="1"/>
  <c r="CA7" i="13"/>
  <c r="CH7" i="13" s="1"/>
  <c r="CC7" i="13" s="1"/>
  <c r="CA8" i="13"/>
  <c r="CH8" i="13" s="1"/>
  <c r="CD8" i="13" s="1"/>
  <c r="CA12" i="13"/>
  <c r="CH12" i="13" s="1"/>
  <c r="CC12" i="13" s="1"/>
  <c r="CA6" i="13"/>
  <c r="CH6" i="13" s="1"/>
  <c r="CD6" i="13" s="1"/>
  <c r="CA9" i="13"/>
  <c r="CH9" i="13" s="1"/>
  <c r="CD9" i="13" s="1"/>
  <c r="CA13" i="13"/>
  <c r="CH13" i="13" s="1"/>
  <c r="CD13" i="13" s="1"/>
  <c r="CA10" i="13"/>
  <c r="CH10" i="13" s="1"/>
  <c r="CD10" i="13" s="1"/>
  <c r="CK5" i="13"/>
  <c r="CK14" i="13"/>
  <c r="CA15" i="13"/>
  <c r="CH15" i="13" s="1"/>
  <c r="CC15" i="13" s="1"/>
  <c r="N18" i="13"/>
  <c r="N14" i="13"/>
  <c r="A9" i="12"/>
  <c r="AN3" i="13"/>
  <c r="E7" i="15"/>
  <c r="O6" i="15" s="1"/>
  <c r="F15" i="43"/>
  <c r="F12" i="43"/>
  <c r="O3" i="13"/>
  <c r="O10" i="13" s="1"/>
  <c r="U18" i="12"/>
  <c r="U12" i="12" s="1"/>
  <c r="H18" i="12"/>
  <c r="H12" i="12" s="1"/>
  <c r="E18" i="12"/>
  <c r="C21" i="12" s="1"/>
  <c r="I18" i="12"/>
  <c r="I12" i="12" s="1"/>
  <c r="T18" i="12"/>
  <c r="T12" i="12" s="1"/>
  <c r="Q18" i="12"/>
  <c r="Q12" i="12" s="1"/>
  <c r="AA18" i="12"/>
  <c r="AA12" i="12" s="1"/>
  <c r="AB18" i="12"/>
  <c r="AB12" i="12" s="1"/>
  <c r="R18" i="12"/>
  <c r="R12" i="12" s="1"/>
  <c r="T9" i="50"/>
  <c r="W9" i="50"/>
  <c r="P9" i="50"/>
  <c r="AA9" i="50"/>
  <c r="L9" i="50"/>
  <c r="M9" i="50"/>
  <c r="Q9" i="50"/>
  <c r="Y9" i="50"/>
  <c r="G9" i="50"/>
  <c r="O9" i="50"/>
  <c r="X9" i="50"/>
  <c r="Z9" i="50"/>
  <c r="H9" i="50"/>
  <c r="K9" i="50"/>
  <c r="N9" i="50"/>
  <c r="Q4" i="12"/>
  <c r="Q8" i="12" s="1"/>
  <c r="Q10" i="12" s="1"/>
  <c r="R4" i="12"/>
  <c r="R8" i="12" s="1"/>
  <c r="R10" i="12" s="1"/>
  <c r="AA4" i="12"/>
  <c r="AA8" i="12" s="1"/>
  <c r="AA10" i="12" s="1"/>
  <c r="AB4" i="12"/>
  <c r="AB8" i="12" s="1"/>
  <c r="AB10" i="12" s="1"/>
  <c r="E4" i="12"/>
  <c r="E8" i="12" s="1"/>
  <c r="E10" i="12" s="1"/>
  <c r="I4" i="12"/>
  <c r="I8" i="12" s="1"/>
  <c r="I10" i="12" s="1"/>
  <c r="T4" i="12"/>
  <c r="T8" i="12" s="1"/>
  <c r="T10" i="12" s="1"/>
  <c r="H4" i="12"/>
  <c r="H8" i="12" s="1"/>
  <c r="H10" i="12" s="1"/>
  <c r="U4" i="12"/>
  <c r="U8" i="12" s="1"/>
  <c r="U10" i="12" s="1"/>
  <c r="W18" i="12" a="1"/>
  <c r="S18" i="12" a="1"/>
  <c r="X18" i="12" a="1"/>
  <c r="Y18" i="12" a="1"/>
  <c r="K18" i="12" a="1"/>
  <c r="N18" i="12" a="1"/>
  <c r="Z18" i="12" a="1"/>
  <c r="F18" i="12" a="1"/>
  <c r="M18" i="12" a="1"/>
  <c r="P18" i="12" a="1"/>
  <c r="V18" i="12" a="1"/>
  <c r="G18" i="12" a="1"/>
  <c r="O18" i="12" a="1"/>
  <c r="J18" i="12" a="1"/>
  <c r="L18" i="12" a="1"/>
  <c r="H18" i="1" l="1"/>
  <c r="H19" i="1"/>
  <c r="H16" i="1"/>
  <c r="H17" i="1"/>
  <c r="CO7" i="13"/>
  <c r="CI8" i="13" s="1"/>
  <c r="CL8" i="13" s="1"/>
  <c r="A5" i="1"/>
  <c r="D5" i="1" s="1"/>
  <c r="CP9" i="13"/>
  <c r="CU16" i="13" s="1"/>
  <c r="A7" i="1"/>
  <c r="D7" i="1" s="1"/>
  <c r="CL22" i="13"/>
  <c r="CD4" i="13"/>
  <c r="CP4" i="13"/>
  <c r="CU15" i="13" s="1"/>
  <c r="CU14" i="13"/>
  <c r="L18" i="12"/>
  <c r="L12" i="12" s="1"/>
  <c r="L15" i="12" s="1"/>
  <c r="M8" i="50" s="1"/>
  <c r="N18" i="12"/>
  <c r="N12" i="12" s="1"/>
  <c r="N15" i="12" s="1"/>
  <c r="O8" i="50" s="1"/>
  <c r="H15" i="1"/>
  <c r="H14" i="1"/>
  <c r="K18" i="12"/>
  <c r="K12" i="12" s="1"/>
  <c r="K15" i="12" s="1"/>
  <c r="L8" i="50" s="1"/>
  <c r="J18" i="12"/>
  <c r="J12" i="12" s="1"/>
  <c r="J15" i="12" s="1"/>
  <c r="K8" i="50" s="1"/>
  <c r="CU10" i="13"/>
  <c r="CC5" i="13"/>
  <c r="H13" i="1"/>
  <c r="H12" i="1"/>
  <c r="CD17" i="13"/>
  <c r="CC11" i="13"/>
  <c r="CD16" i="13"/>
  <c r="O18" i="12"/>
  <c r="O12" i="12" s="1"/>
  <c r="O15" i="12" s="1"/>
  <c r="P8" i="50" s="1"/>
  <c r="W4" i="13"/>
  <c r="W3" i="13"/>
  <c r="CC4" i="13"/>
  <c r="CC8" i="13"/>
  <c r="CC13" i="13"/>
  <c r="CC9" i="13"/>
  <c r="Y18" i="12"/>
  <c r="Y12" i="12" s="1"/>
  <c r="Y15" i="12" s="1"/>
  <c r="Z8" i="50" s="1"/>
  <c r="X18" i="12"/>
  <c r="X12" i="12" s="1"/>
  <c r="X15" i="12" s="1"/>
  <c r="Y8" i="50" s="1"/>
  <c r="CC14" i="13"/>
  <c r="CD15" i="13"/>
  <c r="CD7" i="13"/>
  <c r="V18" i="12"/>
  <c r="V12" i="12" s="1"/>
  <c r="V15" i="12" s="1"/>
  <c r="W8" i="50" s="1"/>
  <c r="Z18" i="12"/>
  <c r="Z12" i="12" s="1"/>
  <c r="Z15" i="12" s="1"/>
  <c r="AA8" i="50" s="1"/>
  <c r="CD12" i="13"/>
  <c r="CC6" i="13"/>
  <c r="CC10" i="13"/>
  <c r="CU11" i="13"/>
  <c r="G18" i="44"/>
  <c r="G16" i="44"/>
  <c r="G15" i="44"/>
  <c r="N6" i="15"/>
  <c r="M18" i="12"/>
  <c r="M12" i="12" s="1"/>
  <c r="M15" i="12" s="1"/>
  <c r="N8" i="50" s="1"/>
  <c r="F18" i="12"/>
  <c r="F12" i="12" s="1"/>
  <c r="F15" i="12" s="1"/>
  <c r="G8" i="50" s="1"/>
  <c r="S18" i="12"/>
  <c r="S12" i="12" s="1"/>
  <c r="S15" i="12" s="1"/>
  <c r="T8" i="50" s="1"/>
  <c r="G18" i="12"/>
  <c r="G12" i="12" s="1"/>
  <c r="G15" i="12" s="1"/>
  <c r="H8" i="50" s="1"/>
  <c r="P18" i="12"/>
  <c r="P12" i="12" s="1"/>
  <c r="P15" i="12" s="1"/>
  <c r="Q8" i="50" s="1"/>
  <c r="W18" i="12"/>
  <c r="W12" i="12" s="1"/>
  <c r="W15" i="12" s="1"/>
  <c r="X8" i="50" s="1"/>
  <c r="U15" i="12"/>
  <c r="V8" i="50" s="1"/>
  <c r="V9" i="50"/>
  <c r="I15" i="12"/>
  <c r="J8" i="50" s="1"/>
  <c r="J9" i="50"/>
  <c r="T15" i="12"/>
  <c r="U8" i="50" s="1"/>
  <c r="U9" i="50"/>
  <c r="H11" i="1"/>
  <c r="H10" i="1"/>
  <c r="H7" i="1"/>
  <c r="F9" i="50"/>
  <c r="H6" i="1"/>
  <c r="H9" i="1"/>
  <c r="H8" i="1"/>
  <c r="AA15" i="12"/>
  <c r="AB8" i="50" s="1"/>
  <c r="AB9" i="50"/>
  <c r="AC9" i="50"/>
  <c r="AB15" i="12"/>
  <c r="AC8" i="50" s="1"/>
  <c r="E12" i="12"/>
  <c r="A8" i="1" s="1"/>
  <c r="D8" i="1" s="1"/>
  <c r="R15" i="12"/>
  <c r="S8" i="50" s="1"/>
  <c r="S9" i="50"/>
  <c r="I9" i="50"/>
  <c r="H15" i="12"/>
  <c r="I8" i="50" s="1"/>
  <c r="Q15" i="12"/>
  <c r="R8" i="50" s="1"/>
  <c r="R9" i="50"/>
  <c r="CI4" i="13" l="1"/>
  <c r="CL4" i="13" s="1"/>
  <c r="CI16" i="13"/>
  <c r="CL16" i="13" s="1"/>
  <c r="CI6" i="13"/>
  <c r="CL6" i="13" s="1"/>
  <c r="CO8" i="13"/>
  <c r="CN44" i="13" s="1"/>
  <c r="CN43" i="13" s="1"/>
  <c r="CI9" i="13"/>
  <c r="CL9" i="13" s="1"/>
  <c r="CI17" i="13"/>
  <c r="CL17" i="13" s="1"/>
  <c r="CI7" i="13"/>
  <c r="CL7" i="13" s="1"/>
  <c r="CI21" i="13"/>
  <c r="CI10" i="13"/>
  <c r="CL10" i="13" s="1"/>
  <c r="CI13" i="13"/>
  <c r="CL13" i="13" s="1"/>
  <c r="CI12" i="13"/>
  <c r="CL12" i="13" s="1"/>
  <c r="CI5" i="13"/>
  <c r="CL5" i="13" s="1"/>
  <c r="CI14" i="13"/>
  <c r="CL14" i="13" s="1"/>
  <c r="CI15" i="13"/>
  <c r="CL15" i="13" s="1"/>
  <c r="CI11" i="13"/>
  <c r="CL11" i="13" s="1"/>
  <c r="H20" i="1"/>
  <c r="CP5" i="13"/>
  <c r="CT3" i="13"/>
  <c r="CT7" i="13" s="1"/>
  <c r="CE10" i="13"/>
  <c r="CE14" i="13"/>
  <c r="CF9" i="13"/>
  <c r="CF10" i="13"/>
  <c r="CE17" i="13"/>
  <c r="CE16" i="13"/>
  <c r="CF11" i="13"/>
  <c r="CF8" i="13"/>
  <c r="CE13" i="13"/>
  <c r="CE9" i="13"/>
  <c r="CF13" i="13"/>
  <c r="CE7" i="13"/>
  <c r="CF14" i="13"/>
  <c r="CF4" i="13"/>
  <c r="CF5" i="13"/>
  <c r="CE8" i="13"/>
  <c r="CF7" i="13"/>
  <c r="CE15" i="13"/>
  <c r="CF16" i="13"/>
  <c r="CF17" i="13"/>
  <c r="CF6" i="13"/>
  <c r="CE4" i="13"/>
  <c r="CE12" i="13"/>
  <c r="CF15" i="13"/>
  <c r="CE6" i="13"/>
  <c r="CE11" i="13"/>
  <c r="CF12" i="13"/>
  <c r="CE5" i="13"/>
  <c r="E15" i="12"/>
  <c r="CN42" i="13" l="1"/>
  <c r="CO42" i="13"/>
  <c r="CO43" i="13" s="1"/>
  <c r="CL21" i="13"/>
  <c r="CL23" i="13" s="1"/>
  <c r="CL3" i="13"/>
  <c r="F8" i="50"/>
  <c r="A9" i="1"/>
  <c r="D9" i="1" s="1"/>
  <c r="CU3" i="13"/>
  <c r="CU7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Spadeto Venturin</author>
  </authors>
  <commentList>
    <comment ref="F9" authorId="0" shapeId="0" xr:uid="{00000000-0006-0000-0600-000001000000}">
      <text>
        <r>
          <rPr>
            <sz val="9"/>
            <color rgb="FF000000"/>
            <rFont val="Segoe UI"/>
            <family val="2"/>
            <charset val="1"/>
          </rPr>
          <t>Porcentagem da receita total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Spadeto</author>
  </authors>
  <commentList>
    <comment ref="H6" authorId="0" shapeId="0" xr:uid="{00000000-0006-0000-0700-000001000000}">
      <text>
        <r>
          <rPr>
            <b/>
            <sz val="9"/>
            <color rgb="FF000000"/>
            <rFont val="Segoe UI"/>
            <family val="2"/>
            <charset val="1"/>
          </rPr>
          <t>Data do Evento: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É a data em que foi realizada a transação. Ex.: data de compra de um produto.</t>
        </r>
      </text>
    </comment>
    <comment ref="I6" authorId="0" shapeId="0" xr:uid="{00000000-0006-0000-0700-000002000000}">
      <text>
        <r>
          <rPr>
            <b/>
            <sz val="9"/>
            <color rgb="FF000000"/>
            <rFont val="Segoe UI"/>
            <family val="2"/>
            <charset val="1"/>
          </rPr>
          <t>Data de Efetivação: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 xml:space="preserve">É a data do recebimento ou de pagamento de fato. Ex.: data de pagamento da parcela, ou da fatura.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Almeida de Oliveira</author>
  </authors>
  <commentList>
    <comment ref="F6" authorId="0" shapeId="0" xr:uid="{E03E4379-F246-FF4E-A936-5FD8F2465253}">
      <text>
        <r>
          <rPr>
            <sz val="10"/>
            <color rgb="FF000000"/>
            <rFont val="Tahoma"/>
            <family val="2"/>
          </rPr>
          <t>Água: 275,00
Aluguel: 
Energia: 300,00
Gás de Cozinha: 
Internet: 283,00
IPTU: 175,00
Limpeza: 800,00
Reformas: 150,00
Seguro: 170,00
Telefone: 242,00</t>
        </r>
      </text>
    </comment>
    <comment ref="F7" authorId="0" shapeId="0" xr:uid="{194E8125-52B1-0743-88AD-FE966CAAACC1}">
      <text>
        <r>
          <rPr>
            <sz val="10"/>
            <color rgb="FF000000"/>
            <rFont val="Tahoma"/>
            <family val="2"/>
          </rPr>
          <t>Empório: 240,00
Padaria: 120,00
Sacolão: 200,00
Supermercado: 2.000,00</t>
        </r>
      </text>
    </comment>
    <comment ref="F8" authorId="0" shapeId="0" xr:uid="{01428C5E-B2BD-8A40-B398-2EAC42A2D870}">
      <text>
        <r>
          <rPr>
            <sz val="10"/>
            <color rgb="FF000000"/>
            <rFont val="Tahoma"/>
            <family val="2"/>
          </rPr>
          <t>Acessórios carro: 20,00
Aplicativo: 50,00
Estacionamento: 50,00
Gasolina: 880,00
Hospedagem: 50,00
Impostos: 1.000,00
Lava Jato: 
Manutenção/Oficina: 1.100,00
Multas: 100,00
Passagem aérea: 300,00
Passagem ônibus: 
Pedágio: 20,00
Seguros: 662,00</t>
        </r>
      </text>
    </comment>
    <comment ref="F9" authorId="0" shapeId="0" xr:uid="{44185908-BE70-E844-A283-02D17066D9E5}">
      <text>
        <r>
          <rPr>
            <sz val="10"/>
            <color rgb="FF000000"/>
            <rFont val="Tahoma"/>
            <family val="2"/>
          </rPr>
          <t>Academia: 304,00
Dentistas: 300,00
Farmácia: 700,00
Fisioterapia: 380,00
Médicos: 
Plano de saúde: 2.500,00
Psicolgoo: 
Vacinas: 500,00</t>
        </r>
      </text>
    </comment>
    <comment ref="F10" authorId="0" shapeId="0" xr:uid="{91AB1D91-C5FE-4546-99EC-44E3A266AED7}">
      <text>
        <r>
          <rPr>
            <sz val="10"/>
            <color rgb="FF000000"/>
            <rFont val="Tahoma"/>
            <family val="2"/>
          </rPr>
          <t>Certificação: 
Compras variadas: 400,00
Festas: 50,00
Lanchontes/Soverterias: 30,00
Presentes: 50,00
Restaurante: 50,00</t>
        </r>
      </text>
    </comment>
    <comment ref="F11" authorId="0" shapeId="0" xr:uid="{84C42C45-5125-D44F-8420-202110FDC334}">
      <text>
        <r>
          <rPr>
            <sz val="10"/>
            <color rgb="FF000000"/>
            <rFont val="Tahoma"/>
            <family val="2"/>
          </rPr>
          <t>Cursos: 1.200,00
Escolas: 3.185,00
Extras: 
Livros: 200,00
Mochila: 
Papelaria: 50,00</t>
        </r>
      </text>
    </comment>
    <comment ref="F14" authorId="0" shapeId="0" xr:uid="{0FF7F0C5-A2B0-954B-83B4-6CF8726D938E}">
      <text>
        <r>
          <rPr>
            <sz val="10"/>
            <color rgb="FF000000"/>
            <rFont val="Tahoma"/>
            <family val="2"/>
          </rPr>
          <t xml:space="preserve">Aluguel Clinica: 785,00
Condomínio: 892,00
Manutenção: 
Taxas: </t>
        </r>
      </text>
    </comment>
    <comment ref="F15" authorId="0" shapeId="0" xr:uid="{49931745-E21A-7C48-85ED-6BCF4DE7B3D9}">
      <text>
        <r>
          <rPr>
            <sz val="10"/>
            <color rgb="FF000000"/>
            <rFont val="Tahoma"/>
            <family val="2"/>
          </rPr>
          <t>Residencial: 167,00
Vida: 1.200,00</t>
        </r>
      </text>
    </comment>
    <comment ref="F16" authorId="0" shapeId="0" xr:uid="{CA59C14E-732D-7943-82F0-D5481A153651}">
      <text>
        <r>
          <rPr>
            <sz val="10"/>
            <color rgb="FF000000"/>
            <rFont val="Tahoma"/>
            <family val="2"/>
          </rPr>
          <t>Barbeiro: 25,00
Clube furadeira: 80,00
Contabilidde: 
Cosméticos: 50,00
Vestuário: 50,00</t>
        </r>
      </text>
    </comment>
    <comment ref="F17" authorId="0" shapeId="0" xr:uid="{C8C57154-4DF2-DB4A-87F1-8CAE45D649C6}">
      <text>
        <r>
          <rPr>
            <sz val="10"/>
            <color rgb="FF000000"/>
            <rFont val="Tahoma"/>
            <family val="2"/>
          </rPr>
          <t>Filmes: 20,00
Passeios: 50,00</t>
        </r>
      </text>
    </comment>
    <comment ref="F18" authorId="0" shapeId="0" xr:uid="{BF61D6B9-C84E-8445-9266-2B6ABCAD3F84}">
      <text>
        <r>
          <rPr>
            <sz val="10"/>
            <color rgb="FF000000"/>
            <rFont val="Tahoma"/>
            <family val="2"/>
          </rPr>
          <t xml:space="preserve">Hardware: 
Software: </t>
        </r>
      </text>
    </comment>
    <comment ref="F19" authorId="0" shapeId="0" xr:uid="{4B4D184E-1E26-0948-A4DC-FD78AE8E1091}">
      <text>
        <r>
          <rPr>
            <sz val="10"/>
            <color rgb="FF000000"/>
            <rFont val="Tahoma"/>
            <family val="2"/>
          </rPr>
          <t>Ações: 
Fundos: 
Tesouro direto: 500,00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<sst xmlns="http://schemas.openxmlformats.org/spreadsheetml/2006/main" count="25525" uniqueCount="2456">
  <si>
    <t>Bem vindo(a) ao</t>
  </si>
  <si>
    <t>Mês</t>
  </si>
  <si>
    <t>!Q2w$Rt56z8ii9OdDeFs#</t>
  </si>
  <si>
    <t>mpf!VITA#00</t>
  </si>
  <si>
    <t>MesAtual?</t>
  </si>
  <si>
    <t>SALDO EM CONTA</t>
  </si>
  <si>
    <t>Plano</t>
  </si>
  <si>
    <t>Montante a Quitar</t>
  </si>
  <si>
    <t>INST. FIN. -- PARTIÇÃO -- PLANO</t>
  </si>
  <si>
    <t>VALOR ACUMULADO</t>
  </si>
  <si>
    <t>Indicadores do Banco Central</t>
  </si>
  <si>
    <t>Última atualização:</t>
  </si>
  <si>
    <t>SELIC</t>
  </si>
  <si>
    <t>CDI</t>
  </si>
  <si>
    <t>IPCA</t>
  </si>
  <si>
    <t>Taxa referencial (TR)</t>
  </si>
  <si>
    <t>Fonte:</t>
  </si>
  <si>
    <t>Banco Central</t>
  </si>
  <si>
    <t>InvestTerminado</t>
  </si>
  <si>
    <t>Emissor</t>
  </si>
  <si>
    <t>Valor Total Investido</t>
  </si>
  <si>
    <t>Último Saldo Registr.</t>
  </si>
  <si>
    <t>Rendimento Bruto</t>
  </si>
  <si>
    <t>Rendimento Bruto (%)</t>
  </si>
  <si>
    <t>Indisponível</t>
  </si>
  <si>
    <t>Cat</t>
  </si>
  <si>
    <t>SubCat</t>
  </si>
  <si>
    <t>Saldo Mensal (Receitas - Despesas)</t>
  </si>
  <si>
    <t>Mês atual</t>
  </si>
  <si>
    <t>Grupo</t>
  </si>
  <si>
    <t>Categoria</t>
  </si>
  <si>
    <t>Sub Categoria</t>
  </si>
  <si>
    <t>Planejamento Financeiro</t>
  </si>
  <si>
    <t>%</t>
  </si>
  <si>
    <r>
      <rPr>
        <b/>
        <sz val="9"/>
        <color theme="0"/>
        <rFont val="Calibri Light"/>
        <family val="2"/>
      </rPr>
      <t>←</t>
    </r>
    <r>
      <rPr>
        <b/>
        <sz val="9"/>
        <color theme="0"/>
        <rFont val="Calibri Light"/>
        <family val="2"/>
        <scheme val="major"/>
      </rPr>
      <t>Selecione</t>
    </r>
  </si>
  <si>
    <t>UltimaColCF</t>
  </si>
  <si>
    <t>Receitas</t>
  </si>
  <si>
    <t>Mín</t>
  </si>
  <si>
    <t>Méd</t>
  </si>
  <si>
    <t>Máx</t>
  </si>
  <si>
    <t>Salário</t>
  </si>
  <si>
    <t>Renda extra</t>
  </si>
  <si>
    <t>Despesas Mensais</t>
  </si>
  <si>
    <t>Moradia</t>
  </si>
  <si>
    <t>Água</t>
  </si>
  <si>
    <t>Aluguel</t>
  </si>
  <si>
    <t>Energia</t>
  </si>
  <si>
    <t>Internet</t>
  </si>
  <si>
    <t>Supermercado</t>
  </si>
  <si>
    <t>Transporte</t>
  </si>
  <si>
    <t>Aplicativo</t>
  </si>
  <si>
    <t>Gasolina</t>
  </si>
  <si>
    <t>Saúde</t>
  </si>
  <si>
    <t>Academia</t>
  </si>
  <si>
    <t>Plano de saúde</t>
  </si>
  <si>
    <t>Gastos Extras</t>
  </si>
  <si>
    <t>Compras variadas</t>
  </si>
  <si>
    <t>Restaurante</t>
  </si>
  <si>
    <t>Educação</t>
  </si>
  <si>
    <t>Planos</t>
  </si>
  <si>
    <t>Saldo dos Planos (mês atual) →</t>
  </si>
  <si>
    <t>PLANOS Restante a quitar</t>
  </si>
  <si>
    <r>
      <rPr>
        <sz val="11"/>
        <color theme="1"/>
        <rFont val="Calibri Light"/>
        <family val="2"/>
      </rPr>
      <t>←</t>
    </r>
    <r>
      <rPr>
        <sz val="11"/>
        <color theme="1"/>
        <rFont val="Calibri Light"/>
        <family val="2"/>
        <scheme val="major"/>
      </rPr>
      <t>Mês atual</t>
    </r>
  </si>
  <si>
    <t>PLANOS Valor guardado</t>
  </si>
  <si>
    <t>←Mês atual</t>
  </si>
  <si>
    <t>PLANOS Valor gasto</t>
  </si>
  <si>
    <t>PLANOS Valor retirado</t>
  </si>
  <si>
    <t>Cartões de Crédito</t>
  </si>
  <si>
    <t xml:space="preserve">Total: </t>
  </si>
  <si>
    <t>Thisworkbook.Sheets("NOMESPESQUISAS").Range("").Value</t>
  </si>
  <si>
    <t>Formato da moeda atualizado com sucesso. As análises dos investimentos precisam ser atualizadas para que o formato da moeda dos gráficos seja modificado.</t>
  </si>
  <si>
    <t>Ex.: D+29, Diária</t>
  </si>
  <si>
    <t>Não existem planos cadastrados para classificar.</t>
  </si>
  <si>
    <t>Renda Variável</t>
  </si>
  <si>
    <t>Insira um nome para a nova conta.</t>
  </si>
  <si>
    <t>Não há investimentos</t>
  </si>
  <si>
    <t>A instituição financeira que você deseja adicionar já existe.</t>
  </si>
  <si>
    <t>Cartão de Crédito</t>
  </si>
  <si>
    <t>Insira um nome para a nova partição.</t>
  </si>
  <si>
    <t>Descrição</t>
  </si>
  <si>
    <t>A partição que você deseja adicionar para a conta selecionada já existe.</t>
  </si>
  <si>
    <t>Instituição Financeira</t>
  </si>
  <si>
    <t>Existe um ou mais planos e/ou investimentos associados à esta conta. Para deletá-la é necessário desassociar todos os planos e investimentos à mesma. Para isso, selecione um plano ou investimento por vez e clique em &gt;Editar&lt; para associar uma outra conta.</t>
  </si>
  <si>
    <t>Partição</t>
  </si>
  <si>
    <t>Existe um ou mais planos associados à esta partição. Para deletá-la é necessário desassociar todos os planos à mesma. Para isso, selecione um plano por vez e clique em &gt;Editar&lt; para associar uma outra partição.</t>
  </si>
  <si>
    <t>Parcela Média</t>
  </si>
  <si>
    <t>Existe um ou mais investimentos associados à esta partição. Para deletá-la é necessário desassociar todos os investimentos à mesma. Para isso, selecione um investimentos por vez e clique em &gt;Editar&lt; para associar uma outra partição.</t>
  </si>
  <si>
    <t>Número de Parcelas</t>
  </si>
  <si>
    <t>Favor selecionar uma categoria para apagar.</t>
  </si>
  <si>
    <t>Mês/Ano de Início</t>
  </si>
  <si>
    <t>Não existem categorias no grupo selecionado.</t>
  </si>
  <si>
    <t>Mês/Ano Final</t>
  </si>
  <si>
    <t>Favor preencher todas as linhas da coluna &lt;Data&gt;.</t>
  </si>
  <si>
    <t>Considerar 13° e/ou 14°?</t>
  </si>
  <si>
    <t>Favor preencher todas as linhas da coluna &lt;Categoria&gt;.</t>
  </si>
  <si>
    <t>Valor já Arrecadado</t>
  </si>
  <si>
    <t>Favor preencher todas as linhas da coluna &lt;Sub categoria&gt;.</t>
  </si>
  <si>
    <t>Valor já Gasto/Pago</t>
  </si>
  <si>
    <t>Favor preencher todas as linhas da coluna &lt;Valor&gt;.</t>
  </si>
  <si>
    <t>Observações</t>
  </si>
  <si>
    <t>Favor corrigir as categorias em vermelho.</t>
  </si>
  <si>
    <t>Valor Restante (teórico)</t>
  </si>
  <si>
    <t>Favor corrigir as sub categorias em vermelho.</t>
  </si>
  <si>
    <t>MÊS/ANO FINAL e MÊS/ANO DE INÍCIO</t>
  </si>
  <si>
    <t>Existem Datas no formato errado. Por favor corrija-as.</t>
  </si>
  <si>
    <t>MÊS/ANO DE INÍCIO e MÊS/ANO FINAL</t>
  </si>
  <si>
    <t>Existem Valores no formato errado, ou seja, que não é um número. Por favor corrija.</t>
  </si>
  <si>
    <t>Diferença</t>
  </si>
  <si>
    <t>Não há linhas para importar.</t>
  </si>
  <si>
    <t>VALOR JÁ GUARDADO</t>
  </si>
  <si>
    <t>Insira um nome para a nova corretora ou para o novo banco.</t>
  </si>
  <si>
    <t>Data de Aplicação</t>
  </si>
  <si>
    <t>Aplicação Mensal</t>
  </si>
  <si>
    <t>Favor renomear o arquivo antigo. Ambos não podem possuir o mesmo nome.</t>
  </si>
  <si>
    <t>Rendimento após IR</t>
  </si>
  <si>
    <t>Arquivo inválido.</t>
  </si>
  <si>
    <t>Valor a retirar após IR</t>
  </si>
  <si>
    <t>Para importar dados de outras planilhas, essa planilha atual deve estar totalmente vazia! Verifique as áreas de Planos, Controle, Fluxo de Caixa e Investimentos e apague todas as informações que não vem no formato de download, inclusive contas em instituições financeiras cadastradas.</t>
  </si>
  <si>
    <t>PARCELA NO MÊS</t>
  </si>
  <si>
    <t>Favor salvar ou cancelar alterações (botões no canto superior esquerdo desta página).</t>
  </si>
  <si>
    <t>O valor ultrapassa o saldo disponível no plano selecionado.</t>
  </si>
  <si>
    <t>O plano foi salvo com sucesso, mas não foi possível mostrá-lo no Dashboard, pois já existem três planos selecionados. Para mostrar este plano no Dashboard, é preciso desselecionar um dos três previamente escolhidos.</t>
  </si>
  <si>
    <t>Rentabilidade mínima esperada (%)</t>
  </si>
  <si>
    <t>Ainda não existem planos cadastrados.</t>
  </si>
  <si>
    <t>VALOR JÁ ARRECADADO</t>
  </si>
  <si>
    <t>Não é possível salvar as alterações. Edite os valores dos planos em vermelho para que o valor restante (tempo real) seja igual ao valor restante (teórico).</t>
  </si>
  <si>
    <t>Data de Efetivação</t>
  </si>
  <si>
    <t>Insira um nome para o novo tipo de produto.</t>
  </si>
  <si>
    <t>Sem cartão associado</t>
  </si>
  <si>
    <t>O tipo de produto que você deseja adicionar já existe.</t>
  </si>
  <si>
    <t>TRANSFERÊNCIA ENTRE CONTAS</t>
  </si>
  <si>
    <t>Existe um ou mais investimentos associados a este tipo de produto. Para deletá-lo, é necessário desassociar todos os investimentos do mesmo. Para isso, selecione um investimento por vez e clique em &lt;Editar&gt; e altere o tipo de produto.</t>
  </si>
  <si>
    <t>Saída</t>
  </si>
  <si>
    <t>CPF Inválido.</t>
  </si>
  <si>
    <t>Concluído</t>
  </si>
  <si>
    <t>Selecione uma conta para adicionar uma nova partição.</t>
  </si>
  <si>
    <t>MoedaUsuário</t>
  </si>
  <si>
    <t>Selecione uma conta para apagar.</t>
  </si>
  <si>
    <t>Não</t>
  </si>
  <si>
    <t>Selecione uma partição para apagar.</t>
  </si>
  <si>
    <t>Adicione uma conta e selecione-a para adicionar uma partição.</t>
  </si>
  <si>
    <t>Não há instituições financeiras para apagar.</t>
  </si>
  <si>
    <t>Selecione uma instituição financeira para apagar.</t>
  </si>
  <si>
    <t>Selecione um investimento.</t>
  </si>
  <si>
    <t>Não há investimentos para apagar.</t>
  </si>
  <si>
    <t>Não há investimentos para copiar.</t>
  </si>
  <si>
    <t>Não há investimentos para editar.</t>
  </si>
  <si>
    <t>Favor preencher os campos obrigatórios.</t>
  </si>
  <si>
    <t>Favor selecionar um plano para editar.</t>
  </si>
  <si>
    <t>Não há planos para editar.</t>
  </si>
  <si>
    <t>Favor selecionar o plano a ser apagado.</t>
  </si>
  <si>
    <t>Não há planos para apagar.</t>
  </si>
  <si>
    <t>Não há items para apagar.</t>
  </si>
  <si>
    <t>Selecione um item para apagar.</t>
  </si>
  <si>
    <t>Esta categoria já existe.</t>
  </si>
  <si>
    <t>Esta sub categoria já existe.</t>
  </si>
  <si>
    <t>Selecione uma sub categoria para apagar.</t>
  </si>
  <si>
    <t>Não é possível apagar esta única categoria, mas você pode editá-la clicando duas vezes sobre ela.</t>
  </si>
  <si>
    <t>Isso NÃO apagará todas as entradas e saídas do fluxo de caixa relacionadas a este cartão.</t>
  </si>
  <si>
    <t>Isso NÃO apagará todas as entradas e saídas do fluxo de caixa relacionadas a esta categoria, mas limpará os campos Categoria e Sub Categoria</t>
  </si>
  <si>
    <t>Selecione uma categoria para apagar.</t>
  </si>
  <si>
    <t>Selecione um grupo</t>
  </si>
  <si>
    <t>Você pode adicionar no máximo 14 categorias.</t>
  </si>
  <si>
    <t>Selecione uma categoria.</t>
  </si>
  <si>
    <t>Favor selecionar um plano.</t>
  </si>
  <si>
    <t>Favor Preencher os dados relacionados ao 13° corretamente.</t>
  </si>
  <si>
    <t>Favor Preencher os dados relacionados ao 14° corretamente.</t>
  </si>
  <si>
    <t>Favor escolher uma moeda padrão.</t>
  </si>
  <si>
    <t>Valor inválido.</t>
  </si>
  <si>
    <t>Selecione um investimento para resgatar.</t>
  </si>
  <si>
    <t>Selecione um item da lista.</t>
  </si>
  <si>
    <t>O valor digitado não é válido. Por favor corrija.</t>
  </si>
  <si>
    <t>Favor digitar uma data válida.</t>
  </si>
  <si>
    <t>Perfil do usuário atualizado com sucesso. As análises dos investimentos precisam ser atualizadas para que o formato da moeda dos gráficos seja modificado.</t>
  </si>
  <si>
    <t>ATENÇÃO! Para que você possa importar dados de outras planilhas, essa planilha atual deve estar sem dados! Verifique as áreas de Planos, Controle, Fluxo de Caixa e Investimentos e apague todas as informações, inclusive contas em instituições financeiras cadastradas.</t>
  </si>
  <si>
    <t>Só é possível importar dados de uma planilha Versão 2.0 ou superior. Favor contatar: suporte@meuplannerfinanceiro.com.br</t>
  </si>
  <si>
    <t>Favor selecionar as células em vermelho.</t>
  </si>
  <si>
    <t>Isso NÃO apagará todas as entradas e saídas do fluxo de caixa relacionadas a esta sub categoria, mas limpará o campo Sub Categoria</t>
  </si>
  <si>
    <t>Existe um ou mais investimentos e/ou planos associados a esta instituição financeira. Para deletá-la(o), é necessário desassociar todos os investimentos e planos à mesma / ao mesmo. Para isso, selecione um investimento ou plano por vez e clique em &gt;Editar&lt; para selecionar uma outra  instituição financeira banco.</t>
  </si>
  <si>
    <t>Para acessar essa área, deve haver no mínimo um lançamento de Receita e um de Despesa no Fluxo de Caixa.</t>
  </si>
  <si>
    <t>Favor selecionar os campos obrigatórios.</t>
  </si>
  <si>
    <t>Edição dos títulos não é permitida.</t>
  </si>
  <si>
    <t>Verifique sua conexão com a internet. Não é possível atualizar os dados no momento.</t>
  </si>
  <si>
    <t>Você baixou a versão do Meu Planner Financeiro para Windows. Acesse o local de download novamente e baixe a versão para MacOS.</t>
  </si>
  <si>
    <t>PrimeiroItemSubCat</t>
  </si>
  <si>
    <t>PlanGastoPago</t>
  </si>
  <si>
    <t>VerificaCat</t>
  </si>
  <si>
    <t>VerificaSub</t>
  </si>
  <si>
    <t>Dataaux</t>
  </si>
  <si>
    <t>Data do Evento</t>
  </si>
  <si>
    <t>Valor</t>
  </si>
  <si>
    <t>Status</t>
  </si>
  <si>
    <t>ColMesAtual</t>
  </si>
  <si>
    <t>RowDatas</t>
  </si>
  <si>
    <t>Sobra mensal planejada</t>
  </si>
  <si>
    <t>Receita já planejada</t>
  </si>
  <si>
    <t>RowReceitaAdd</t>
  </si>
  <si>
    <t>Receita adicional planejada</t>
  </si>
  <si>
    <t>Anotacoes</t>
  </si>
  <si>
    <t>Anotações</t>
  </si>
  <si>
    <t>Soma de Valor</t>
  </si>
  <si>
    <t>RecDesp</t>
  </si>
  <si>
    <t>SaldoTotalBanco</t>
  </si>
  <si>
    <t>Receita</t>
  </si>
  <si>
    <t>Despesa</t>
  </si>
  <si>
    <t>SaldoTotalGeral</t>
  </si>
  <si>
    <t>Valor2</t>
  </si>
  <si>
    <t>vazio</t>
  </si>
  <si>
    <t>Pendente</t>
  </si>
  <si>
    <t>Soma de Valorr</t>
  </si>
  <si>
    <t>Sem Categoria</t>
  </si>
  <si>
    <t>Sem Pendências</t>
  </si>
  <si>
    <t>Soma de Valor2</t>
  </si>
  <si>
    <t>Sem Receitas</t>
  </si>
  <si>
    <t>MinDateCF</t>
  </si>
  <si>
    <t>Últimos 3 meses</t>
  </si>
  <si>
    <t>Ano atual</t>
  </si>
  <si>
    <t>Grafico Velocimetro Planos</t>
  </si>
  <si>
    <t>NAO APAGAR</t>
  </si>
  <si>
    <t>PerfilNome</t>
  </si>
  <si>
    <t>Instituicoes Financeiras</t>
  </si>
  <si>
    <t>Cartoes</t>
  </si>
  <si>
    <t>Investimentos</t>
  </si>
  <si>
    <t>FLUXODECAIXA</t>
  </si>
  <si>
    <t>&lt;--- não apagar!</t>
  </si>
  <si>
    <t>Últimos 6 meses</t>
  </si>
  <si>
    <t>Últimos 2 anos</t>
  </si>
  <si>
    <t>ValoresDashboardPlanosGraph</t>
  </si>
  <si>
    <t>PerfilAssalariado?</t>
  </si>
  <si>
    <t>CPFUsuario</t>
  </si>
  <si>
    <t>13ro?Perfil</t>
  </si>
  <si>
    <t>Mes13roPerfil</t>
  </si>
  <si>
    <t>Valor13roPerfil</t>
  </si>
  <si>
    <t>14ro?Perfil</t>
  </si>
  <si>
    <t>Mes14roPerfil</t>
  </si>
  <si>
    <t>Valor14roPerfil</t>
  </si>
  <si>
    <t>EstiloCorPerfil</t>
  </si>
  <si>
    <t>MoedaFormatacao</t>
  </si>
  <si>
    <t>MoedaFormatacaoCode</t>
  </si>
  <si>
    <t>InstituicaoConta</t>
  </si>
  <si>
    <t>ParticaoConta</t>
  </si>
  <si>
    <t>InsteParticao</t>
  </si>
  <si>
    <t>SaldoInicialBancario</t>
  </si>
  <si>
    <t>CartoesdeCredito</t>
  </si>
  <si>
    <t>CorretoraNome</t>
  </si>
  <si>
    <t>CorrMoeda</t>
  </si>
  <si>
    <t>InvestTipodeProduto</t>
  </si>
  <si>
    <t>----RECEITAS----</t>
  </si>
  <si>
    <t>----DESPESAS----</t>
  </si>
  <si>
    <t>MaxDateCF</t>
  </si>
  <si>
    <t>Últimos 12 meses</t>
  </si>
  <si>
    <t>Tudo</t>
  </si>
  <si>
    <t>Scale Settings</t>
  </si>
  <si>
    <t>Real</t>
  </si>
  <si>
    <t>Verde</t>
  </si>
  <si>
    <t>"R$ " * #,##0.00_-;"R$ " * -#,##0.00_-;"R$ " * "-"??_-;_-@</t>
  </si>
  <si>
    <t>Ação</t>
  </si>
  <si>
    <t>---</t>
  </si>
  <si>
    <t>Red</t>
  </si>
  <si>
    <t>Euro</t>
  </si>
  <si>
    <t>"€ " * #,##0.00_-;"€ " * -#,##0.00_-;"€ " * "-"??_-;_-@</t>
  </si>
  <si>
    <t>CDB</t>
  </si>
  <si>
    <t>Entrada</t>
  </si>
  <si>
    <t>FiltroAtivoInv</t>
  </si>
  <si>
    <t>Amber</t>
  </si>
  <si>
    <t>Dollar</t>
  </si>
  <si>
    <t>"$ " * #,##0.00_-;"$ " * -#,##0.00_-;"$ " * "-"??_-;_-@</t>
  </si>
  <si>
    <t>CRA</t>
  </si>
  <si>
    <t>Green</t>
  </si>
  <si>
    <t>Pound</t>
  </si>
  <si>
    <t>"£ " * #,##0.00_-;"£ " * -#,##0.00_-;"£ " * "-"??_-;_-@</t>
  </si>
  <si>
    <t>CRI</t>
  </si>
  <si>
    <t>FiltroAtivoPlan</t>
  </si>
  <si>
    <t>Gap</t>
  </si>
  <si>
    <t>RealGraph</t>
  </si>
  <si>
    <t>"R$ " #.##0,00;"R$ " -#.##0,00</t>
  </si>
  <si>
    <t>Debênture</t>
  </si>
  <si>
    <t>Total</t>
  </si>
  <si>
    <t>EuroGraph</t>
  </si>
  <si>
    <t>"€ " #.##0,00;"€ " -#.##0,00</t>
  </si>
  <si>
    <t>ETF</t>
  </si>
  <si>
    <t>DollarGraph</t>
  </si>
  <si>
    <t>"$ " #.##0,00;"$ " -#.##0,00</t>
  </si>
  <si>
    <t>Fundo Imobiliário</t>
  </si>
  <si>
    <t>ClassificarPlanosPR</t>
  </si>
  <si>
    <t>Pointer Settings</t>
  </si>
  <si>
    <t>Aux</t>
  </si>
  <si>
    <t>PoundGraph</t>
  </si>
  <si>
    <t>"£ " #.##0,00;"£ " -#.##0,00</t>
  </si>
  <si>
    <t>IPCA+</t>
  </si>
  <si>
    <t>Value</t>
  </si>
  <si>
    <t>RealQP</t>
  </si>
  <si>
    <t>"R$ " * #,##0.00_-;"Crédito de R$ " #,##0.00_-;"R$ " * "-"??_-;_-@</t>
  </si>
  <si>
    <t>LC</t>
  </si>
  <si>
    <t>Pointer</t>
  </si>
  <si>
    <t>Valor Guardado</t>
  </si>
  <si>
    <t>EuroQP</t>
  </si>
  <si>
    <t>"€ " * #,##0.00_-;"Crédito de € " #,##0.00_-;"€ " * "-"??_-;_-@</t>
  </si>
  <si>
    <t>LCA</t>
  </si>
  <si>
    <t>Remaining</t>
  </si>
  <si>
    <t>DollarQP</t>
  </si>
  <si>
    <t>"$ " * #,##0.00_-;"Crédito de $ " #,##0.00_-;"$ " * "-"??_-;_-@</t>
  </si>
  <si>
    <t>LCI</t>
  </si>
  <si>
    <t>VerificadorAddEditDelCategCF</t>
  </si>
  <si>
    <t>Restante a guardar</t>
  </si>
  <si>
    <t>PoundQP</t>
  </si>
  <si>
    <t>"£ " * #,##0.00_-;"Crédito de £ " #,##0.00_-;"£ " * "-"??_-;_-@</t>
  </si>
  <si>
    <t>Letra Financeira</t>
  </si>
  <si>
    <t>FormatoNumeroMoeda</t>
  </si>
  <si>
    <t>#.##0,00;-#.##0,00; "-"</t>
  </si>
  <si>
    <t>Prefixado</t>
  </si>
  <si>
    <t>VerificadorRefreshCF</t>
  </si>
  <si>
    <t>Target Settings</t>
  </si>
  <si>
    <t>Retirado&gt;Guardado</t>
  </si>
  <si>
    <t>Tesouro Renda+</t>
  </si>
  <si>
    <t>Target</t>
  </si>
  <si>
    <t>Current</t>
  </si>
  <si>
    <t>VerificadorVersao</t>
  </si>
  <si>
    <t>Percentage</t>
  </si>
  <si>
    <t>V30</t>
  </si>
  <si>
    <t>Actual</t>
  </si>
  <si>
    <t>VerificadorModifiedFCtoCF</t>
  </si>
  <si>
    <t>VerificadorModifiedFCtoAnalisesSaldo</t>
  </si>
  <si>
    <t>PARA PREENCHER FORMULARIO</t>
  </si>
  <si>
    <t>Graficos 3 planos Dashboard</t>
  </si>
  <si>
    <t>Gráfico Renda fixa x variavel</t>
  </si>
  <si>
    <t>PivotFluxoDeCaixa</t>
  </si>
  <si>
    <t>&lt;&lt;- nao apagar!!!!</t>
  </si>
  <si>
    <t>auxFluxoDeCaixaSelectFirst</t>
  </si>
  <si>
    <t>PivotParaCartoes</t>
  </si>
  <si>
    <t>PivotCategoriaFCaux</t>
  </si>
  <si>
    <t>QtdCategorias_Despesas</t>
  </si>
  <si>
    <t>QtdCategorias_Receitas</t>
  </si>
  <si>
    <t>GraficoDashPercGasto</t>
  </si>
  <si>
    <t>Gráfico Receitas x Despesas</t>
  </si>
  <si>
    <t>nao apagar  \/</t>
  </si>
  <si>
    <t>Despesas</t>
  </si>
  <si>
    <t>GraficoRendimentosMensais</t>
  </si>
  <si>
    <t>IDPLANOPlanos</t>
  </si>
  <si>
    <t>PLANO</t>
  </si>
  <si>
    <t>PARTIÇÃO</t>
  </si>
  <si>
    <t>INST. FINANC.</t>
  </si>
  <si>
    <t>EixoXPlanDashboard</t>
  </si>
  <si>
    <t>Guardado</t>
  </si>
  <si>
    <t>Total a guardar</t>
  </si>
  <si>
    <t>Titulo</t>
  </si>
  <si>
    <t>ValorRendaFixVarDash</t>
  </si>
  <si>
    <t>RendNosMesesAcumulado</t>
  </si>
  <si>
    <t>RendNosMesesIndividual</t>
  </si>
  <si>
    <t>RendnosAnoAcumulado</t>
  </si>
  <si>
    <t>RendnosAnoIndividual</t>
  </si>
  <si>
    <t>PivotCategoriaFC</t>
  </si>
  <si>
    <t>ValorGastosDashCat</t>
  </si>
  <si>
    <t>GraficoRecxDespDashValores</t>
  </si>
  <si>
    <t>Sobra</t>
  </si>
  <si>
    <t>ValoresParaDashGraphRxD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</si>
  <si>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</si>
  <si>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</si>
  <si>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</si>
  <si>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</si>
  <si>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</si>
  <si>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</si>
  <si>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</si>
  <si>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</si>
  <si>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</si>
  <si>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</si>
  <si>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</si>
  <si>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</si>
  <si>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Mes 13</t>
  </si>
  <si>
    <t>Mes 14</t>
  </si>
  <si>
    <t>Nao apagar!</t>
  </si>
  <si>
    <t>Soma de ValorTotalUltimoMes</t>
  </si>
  <si>
    <t>Renda Fixa</t>
  </si>
  <si>
    <t>Soma de ValorInvestidoTotal</t>
  </si>
  <si>
    <t>Summe von ValoresDinheiro</t>
  </si>
  <si>
    <t>Mes</t>
  </si>
  <si>
    <t>Valor (%)</t>
  </si>
  <si>
    <t>Planejamento (%)</t>
  </si>
  <si>
    <t>Max Invisible</t>
  </si>
  <si>
    <t>Max Outine</t>
  </si>
  <si>
    <t>Planejamento</t>
  </si>
  <si>
    <t>Receita x Despesa</t>
  </si>
  <si>
    <t>Soma de Despesas</t>
  </si>
  <si>
    <t xml:space="preserve"> % da Receita</t>
  </si>
  <si>
    <t>TitulosLaterais</t>
  </si>
  <si>
    <t>UltimaColunaLTPrinc</t>
  </si>
  <si>
    <t>Saldo do investimento no mês</t>
  </si>
  <si>
    <t>Valor aplicado no mês</t>
  </si>
  <si>
    <t>Valor aplicado acumulado</t>
  </si>
  <si>
    <t>Rendimento Total ($)</t>
  </si>
  <si>
    <t>Rendimento Total (%)</t>
  </si>
  <si>
    <t>Rendimento Mensal ($)</t>
  </si>
  <si>
    <t>Rendimento Mensal (%)</t>
  </si>
  <si>
    <t>Valor aplicado acumulado (ano)</t>
  </si>
  <si>
    <t>Saldo do investimento no ano</t>
  </si>
  <si>
    <t>Rendimento Total  ($)</t>
  </si>
  <si>
    <t>Rendimento Total  (%)</t>
  </si>
  <si>
    <t>X</t>
  </si>
  <si>
    <t>Y</t>
  </si>
  <si>
    <t>% Receita</t>
  </si>
  <si>
    <t>Despesas + Planos, Metas e Dívidas</t>
  </si>
  <si>
    <t>Despesas e Planos</t>
  </si>
  <si>
    <t>Receita_ControleFinanceiro</t>
  </si>
  <si>
    <t>Planos, Metas e Dívidas</t>
  </si>
  <si>
    <t>Gráfico Torta</t>
  </si>
  <si>
    <t>Grafico 1</t>
  </si>
  <si>
    <t>Gráfico 2</t>
  </si>
  <si>
    <t>Gráfico 3</t>
  </si>
  <si>
    <t>Resto</t>
  </si>
  <si>
    <t>v</t>
  </si>
  <si>
    <t>Legenda:</t>
  </si>
  <si>
    <t>Data</t>
  </si>
  <si>
    <t xml:space="preserve"> </t>
  </si>
  <si>
    <t>Planejamento (mês atual)</t>
  </si>
  <si>
    <t>Despesas Mensais Fixas Planejadas</t>
  </si>
  <si>
    <t>Despesas fixas</t>
  </si>
  <si>
    <t>Despesas totais</t>
  </si>
  <si>
    <t>Saldo</t>
  </si>
  <si>
    <t>IDPLANO</t>
  </si>
  <si>
    <t>Nome do Plano</t>
  </si>
  <si>
    <t>Valor Total</t>
  </si>
  <si>
    <t>Saldo em Conta</t>
  </si>
  <si>
    <t>Valor1314nosMeses</t>
  </si>
  <si>
    <t>0</t>
  </si>
  <si>
    <t>SobraMensalOld</t>
  </si>
  <si>
    <t>SomaMensalOld</t>
  </si>
  <si>
    <t>SalarioFixoPlanejado</t>
  </si>
  <si>
    <t>Sobra Mensal</t>
  </si>
  <si>
    <t>MÊS/ANO DE INÍCIO</t>
  </si>
  <si>
    <t>MÊS/ANO FINAL</t>
  </si>
  <si>
    <t>Valor Restante (tempo real)</t>
  </si>
  <si>
    <t>ULTIMACOLUNA</t>
  </si>
  <si>
    <t>A transferir para cada conta - Partição</t>
  </si>
  <si>
    <t>Montante Acumulado para cada Plano</t>
  </si>
  <si>
    <t>MONTANTE A QUITAR</t>
  </si>
  <si>
    <t>Aplicado</t>
  </si>
  <si>
    <t>C1LT</t>
  </si>
  <si>
    <t>Saldo Total</t>
  </si>
  <si>
    <t>FormulaPrimeira</t>
  </si>
  <si>
    <t>RendaMensal</t>
  </si>
  <si>
    <t>Renda mensal</t>
  </si>
  <si>
    <t>Grau de Independência Financeira</t>
  </si>
  <si>
    <t>Gastos mensais atuais</t>
  </si>
  <si>
    <t>Saldo dos investimentos no mês</t>
  </si>
  <si>
    <t>FormulaUltima</t>
  </si>
  <si>
    <t>Valor total aplicado no mês</t>
  </si>
  <si>
    <t>InvestimentoCode</t>
  </si>
  <si>
    <t>Inst. Financeira</t>
  </si>
  <si>
    <t>Produto</t>
  </si>
  <si>
    <t>Tipo de Produto</t>
  </si>
  <si>
    <t>Vencimento / Data Resgate</t>
  </si>
  <si>
    <t>Liquidez</t>
  </si>
  <si>
    <t>Liquidado?</t>
  </si>
  <si>
    <t>Simulador de investimento</t>
  </si>
  <si>
    <t>Simulador de juros compostos</t>
  </si>
  <si>
    <t>Valor total almejado</t>
  </si>
  <si>
    <t>Valor para investir hoje</t>
  </si>
  <si>
    <t>Tempo de investimento</t>
  </si>
  <si>
    <t>anos</t>
  </si>
  <si>
    <t>ao ano</t>
  </si>
  <si>
    <t>Rentabilidade (%)</t>
  </si>
  <si>
    <t>Modo do IR</t>
  </si>
  <si>
    <t>Automático</t>
  </si>
  <si>
    <t>Imposto de Renda</t>
  </si>
  <si>
    <t>Valor da parcela sem investimento</t>
  </si>
  <si>
    <t>Total acumulado</t>
  </si>
  <si>
    <t>Valor da parcela com investimento</t>
  </si>
  <si>
    <t>Valor total investido</t>
  </si>
  <si>
    <t>Rendimento</t>
  </si>
  <si>
    <t>Cálculo do custo das horas trabalhadas</t>
  </si>
  <si>
    <t>Renda líquida mensal</t>
  </si>
  <si>
    <t>Horas trabalhadas no mês</t>
  </si>
  <si>
    <t xml:space="preserve">   horas</t>
  </si>
  <si>
    <t>Renda / h</t>
  </si>
  <si>
    <t>/ hora</t>
  </si>
  <si>
    <t>Horas trabalhadas para fazer 100,00</t>
  </si>
  <si>
    <t>Valor desejado</t>
  </si>
  <si>
    <t>Data de nascimento</t>
  </si>
  <si>
    <t>Idade</t>
  </si>
  <si>
    <t>Rendimentos líquidos anuais (%)</t>
  </si>
  <si>
    <t>#</t>
  </si>
  <si>
    <t>Número de meses para a reserva de emergência</t>
  </si>
  <si>
    <t>Reserva de emergência</t>
  </si>
  <si>
    <t>Patrimônio Mínimo Recomendado</t>
  </si>
  <si>
    <t>Patrimônio Ideal</t>
  </si>
  <si>
    <t>Patrimônio Necessário para a Independência Financeira</t>
  </si>
  <si>
    <t>SobraReceitaAdicional</t>
  </si>
  <si>
    <t>MesAtual</t>
  </si>
  <si>
    <t>MesAtual+1</t>
  </si>
  <si>
    <t>MesAtual+2</t>
  </si>
  <si>
    <t>MesAtual+3</t>
  </si>
  <si>
    <t>MesAtual+4</t>
  </si>
  <si>
    <t>MesAtual+5</t>
  </si>
  <si>
    <t>MesAtual+6</t>
  </si>
  <si>
    <t>MesAtual+7</t>
  </si>
  <si>
    <t>MesAtual+8</t>
  </si>
  <si>
    <t>MesAtual+9</t>
  </si>
  <si>
    <t>MesAtual+10</t>
  </si>
  <si>
    <t>MesAtual+11</t>
  </si>
  <si>
    <t>MesAtual+12</t>
  </si>
  <si>
    <t>MesAtual+13</t>
  </si>
  <si>
    <t>MesAtual+14</t>
  </si>
  <si>
    <t>MesAtual+15</t>
  </si>
  <si>
    <t>MesAtual+16</t>
  </si>
  <si>
    <t>MesAtual+17</t>
  </si>
  <si>
    <t>MesAtual+18</t>
  </si>
  <si>
    <t>MesAtual+19</t>
  </si>
  <si>
    <t>MesAtual+20</t>
  </si>
  <si>
    <t>MesAtual+21</t>
  </si>
  <si>
    <t>MesAtual+22</t>
  </si>
  <si>
    <t>MesAtual+23</t>
  </si>
  <si>
    <t>GastoFixoMensal</t>
  </si>
  <si>
    <t>Pos</t>
  </si>
  <si>
    <t>EntradaMes0</t>
  </si>
  <si>
    <t>EntradaMes1</t>
  </si>
  <si>
    <t>EntradaMes2</t>
  </si>
  <si>
    <t>EntradaMes3</t>
  </si>
  <si>
    <t>EntradaMes4</t>
  </si>
  <si>
    <t>EntradaMes5</t>
  </si>
  <si>
    <t>EntradaMes6</t>
  </si>
  <si>
    <t>EntradaMes7</t>
  </si>
  <si>
    <t>EntradaMes8</t>
  </si>
  <si>
    <t>EntradaMes9</t>
  </si>
  <si>
    <t>EntradaMes10</t>
  </si>
  <si>
    <t>EntradaMes11</t>
  </si>
  <si>
    <t>EntradaMes12</t>
  </si>
  <si>
    <t>EntradaMes13</t>
  </si>
  <si>
    <t>EntradaMes14</t>
  </si>
  <si>
    <t>EntradaMes15</t>
  </si>
  <si>
    <t>EntradaMes16</t>
  </si>
  <si>
    <t>EntradaMes17</t>
  </si>
  <si>
    <t>EntradaMes18</t>
  </si>
  <si>
    <t>EntradaMes19</t>
  </si>
  <si>
    <t>EntradaMes20</t>
  </si>
  <si>
    <t>EntradaMes21</t>
  </si>
  <si>
    <t>EntradaMes22</t>
  </si>
  <si>
    <t>EntradaMes23</t>
  </si>
  <si>
    <t>SobraFixaMensal</t>
  </si>
  <si>
    <t>Entrada Fixa</t>
  </si>
  <si>
    <t>Entradas Extras</t>
  </si>
  <si>
    <t>Receita Mensal Planejada</t>
  </si>
  <si>
    <t>Mes13o</t>
  </si>
  <si>
    <t>GastosTotMes0</t>
  </si>
  <si>
    <t>GastosTotMes1</t>
  </si>
  <si>
    <t>GastosTotMes3</t>
  </si>
  <si>
    <t>GastosTotMes4</t>
  </si>
  <si>
    <t>GastosTotMes5</t>
  </si>
  <si>
    <t>GastosTotMes6</t>
  </si>
  <si>
    <t>GastosTotMes7</t>
  </si>
  <si>
    <t>GastosTotMes8</t>
  </si>
  <si>
    <t>GastosTotMes9</t>
  </si>
  <si>
    <t>GastosTotMes10</t>
  </si>
  <si>
    <t>GastosTotMes11</t>
  </si>
  <si>
    <t>GastosTotMes12</t>
  </si>
  <si>
    <t>GastosTotMes13</t>
  </si>
  <si>
    <t>GastosTotMes14</t>
  </si>
  <si>
    <t>GastosTotMes15</t>
  </si>
  <si>
    <t>GastosTotMes16</t>
  </si>
  <si>
    <t>GastosTotMes17</t>
  </si>
  <si>
    <t>GastosTotMes18</t>
  </si>
  <si>
    <t>GastosTotMes19</t>
  </si>
  <si>
    <t>GastosTotMes20</t>
  </si>
  <si>
    <t>GastosTotMes21</t>
  </si>
  <si>
    <t>GastosTotMes22</t>
  </si>
  <si>
    <t>GastosTotMes23</t>
  </si>
  <si>
    <t>Gasto Mensal Planejado</t>
  </si>
  <si>
    <t>Valor13o</t>
  </si>
  <si>
    <t>SobraMes0</t>
  </si>
  <si>
    <t>SobraMes1</t>
  </si>
  <si>
    <t>SobraMes2</t>
  </si>
  <si>
    <t>SobraMes3</t>
  </si>
  <si>
    <t>SobraMes4</t>
  </si>
  <si>
    <t>SobraMes5</t>
  </si>
  <si>
    <t>SobraMes6</t>
  </si>
  <si>
    <t>SobraMes7</t>
  </si>
  <si>
    <t>SobraMes8</t>
  </si>
  <si>
    <t>SobraMes9</t>
  </si>
  <si>
    <t>SobraMes10</t>
  </si>
  <si>
    <t>SobraMes11</t>
  </si>
  <si>
    <t>SobraMes12</t>
  </si>
  <si>
    <t>SobraMes13</t>
  </si>
  <si>
    <t>SobraMes14</t>
  </si>
  <si>
    <t>SobraMes15</t>
  </si>
  <si>
    <t>SobraMes16</t>
  </si>
  <si>
    <t>SobraMes17</t>
  </si>
  <si>
    <t>SobraMes18</t>
  </si>
  <si>
    <t>SobraMes19</t>
  </si>
  <si>
    <t>SobraMes20</t>
  </si>
  <si>
    <t>SobraMes21</t>
  </si>
  <si>
    <t>SobraMes22</t>
  </si>
  <si>
    <t>SobraMes23</t>
  </si>
  <si>
    <t>Sobra Mensal Planejada</t>
  </si>
  <si>
    <t>Mes14o</t>
  </si>
  <si>
    <t>PlanosMes0</t>
  </si>
  <si>
    <t>PlanosMes1</t>
  </si>
  <si>
    <t>PlanosMes2</t>
  </si>
  <si>
    <t>PlanosMes3</t>
  </si>
  <si>
    <t>PlanosMes4</t>
  </si>
  <si>
    <t>PlanosMes5</t>
  </si>
  <si>
    <t>PlanosMes6</t>
  </si>
  <si>
    <t>PlanosMes7</t>
  </si>
  <si>
    <t>PlanosMes8</t>
  </si>
  <si>
    <t>PlanosMes9</t>
  </si>
  <si>
    <t>PlanosMes10</t>
  </si>
  <si>
    <t>PlanosMes11</t>
  </si>
  <si>
    <t>PlanosMes12</t>
  </si>
  <si>
    <t>PlanosMes13</t>
  </si>
  <si>
    <t>PlanosMes14</t>
  </si>
  <si>
    <t>PlanosMes15</t>
  </si>
  <si>
    <t>PlanosMes16</t>
  </si>
  <si>
    <t>PlanosMes17</t>
  </si>
  <si>
    <t>PlanosMes18</t>
  </si>
  <si>
    <t>PlanosMes19</t>
  </si>
  <si>
    <t>PlanosMes20</t>
  </si>
  <si>
    <t>PlanosMes21</t>
  </si>
  <si>
    <t>PlanosMes22</t>
  </si>
  <si>
    <t>PlanosMes23</t>
  </si>
  <si>
    <t>Valor14o</t>
  </si>
  <si>
    <t>Total Planos</t>
  </si>
  <si>
    <t>A quitar no mês</t>
  </si>
  <si>
    <t>HOJE</t>
  </si>
  <si>
    <t>Saldo Mes Atual</t>
  </si>
  <si>
    <t>OrigemPlano</t>
  </si>
  <si>
    <t>Col</t>
  </si>
  <si>
    <t>PlanCount+2</t>
  </si>
  <si>
    <t>sobra</t>
  </si>
  <si>
    <t>Renda adicional planejada</t>
  </si>
  <si>
    <t>Valores1314NosMeses</t>
  </si>
  <si>
    <t>DATA ADD</t>
  </si>
  <si>
    <t>JaGuardado</t>
  </si>
  <si>
    <t>SollArrecadado</t>
  </si>
  <si>
    <t>SaldoMesAtual</t>
  </si>
  <si>
    <t>OFXHEADER:100</t>
  </si>
  <si>
    <t>DATA:OFXSGML</t>
  </si>
  <si>
    <t>VERSION:102</t>
  </si>
  <si>
    <t>SECURITY:NONE</t>
  </si>
  <si>
    <t>COMPRESSION:NONE</t>
  </si>
  <si>
    <t>OLDFILEUID:NONE</t>
  </si>
  <si>
    <t>NEWFILEUID:NONE</t>
  </si>
  <si>
    <t>&lt;OFX&gt;</t>
  </si>
  <si>
    <t>&lt;SIGNONMSGSRSV1&gt;</t>
  </si>
  <si>
    <t>&lt;SONRS&gt;</t>
  </si>
  <si>
    <t>&lt;STATUS&gt;</t>
  </si>
  <si>
    <t>&lt;/STATUS&gt;</t>
  </si>
  <si>
    <t>&lt;/SONRS&gt;</t>
  </si>
  <si>
    <t>&lt;/SIGNONMSGSRSV1&gt;</t>
  </si>
  <si>
    <t>&lt;BANKTRANLIST&gt;</t>
  </si>
  <si>
    <t>&lt;/STMTTRN&gt;</t>
  </si>
  <si>
    <t>&lt;/BANKTRANLIST&gt;</t>
  </si>
  <si>
    <t>&lt;LEDGERBAL&gt;</t>
  </si>
  <si>
    <t>&lt;/LEDGERBAL&gt;</t>
  </si>
  <si>
    <t>&lt;/OFX&gt;</t>
  </si>
  <si>
    <t>PLANOS</t>
  </si>
  <si>
    <t>NOME DO PLANO</t>
  </si>
  <si>
    <t>INSTITUIÇÃO FINANCEIRA</t>
  </si>
  <si>
    <t>VALOR TOTAL</t>
  </si>
  <si>
    <t>PARCELA MÉDIA</t>
  </si>
  <si>
    <t>NÚMERO DE PARCELAS</t>
  </si>
  <si>
    <t>OBSERVAÇÕES</t>
  </si>
  <si>
    <t>VALOR JÁ GASTO/PAGO</t>
  </si>
  <si>
    <t>VALOR RESTANTE</t>
  </si>
  <si>
    <t>VALOR ARRECADADO INICIALMENTE</t>
  </si>
  <si>
    <t>CONSIDERAR 13° E/OU 14°?</t>
  </si>
  <si>
    <t>PARCELAFIXA</t>
  </si>
  <si>
    <t>DATAFINALOUNR</t>
  </si>
  <si>
    <t>VALORTOTALOUPARC</t>
  </si>
  <si>
    <t>PrimeiraDataAPreencherLT</t>
  </si>
  <si>
    <t>PlanoTerminado</t>
  </si>
  <si>
    <t>MostrarNoDashboard</t>
  </si>
  <si>
    <t>CatAssociadaPlan</t>
  </si>
  <si>
    <t>SubCatAssociadaPlan</t>
  </si>
  <si>
    <t>Rentabilidade</t>
  </si>
  <si>
    <t>ValorInvestido</t>
  </si>
  <si>
    <t>ValorInvestidoTotal</t>
  </si>
  <si>
    <t>ValorTotalUltimoMes</t>
  </si>
  <si>
    <t>Rendimento Total</t>
  </si>
  <si>
    <t>ValorLiquidoResgatado</t>
  </si>
  <si>
    <t>UltimaColInv</t>
  </si>
  <si>
    <t>Gasto Fixo Mensal</t>
  </si>
  <si>
    <t>Investimento</t>
  </si>
  <si>
    <t>Ano</t>
  </si>
  <si>
    <t>Legenda</t>
  </si>
  <si>
    <t>ValoresDinheiro</t>
  </si>
  <si>
    <t>Você baixou a versão do Meu Planner Financeiro para MacOS. Acesse o local de download novamente e baixe a versão para Windows.</t>
  </si>
  <si>
    <t>Grau de Indep. Financeira</t>
  </si>
  <si>
    <t>BDNameToFCTRANSFERÊNCIA_ENTRE_CONTAS</t>
  </si>
  <si>
    <t>---NÃO USAR CATEGORIAS ABAIXO!---</t>
  </si>
  <si>
    <t>ENCODING:USASCII</t>
  </si>
  <si>
    <t>CHARSET:1252</t>
  </si>
  <si>
    <t>Plataforma</t>
  </si>
  <si>
    <t xml:space="preserve"> - Referente ao mês </t>
  </si>
  <si>
    <t>Defina os lançamentos como "Concluído" somente depois de pagar a fatura do mês desejado por completo.</t>
  </si>
  <si>
    <t>Marcar lançamentos como Concluído</t>
  </si>
  <si>
    <t>Marcar lançamentos como Pendente</t>
  </si>
  <si>
    <t>Não há lançamentos</t>
  </si>
  <si>
    <t>Selecione o Cartão:</t>
  </si>
  <si>
    <t>Mês/ano de pagamento da fatura:</t>
  </si>
  <si>
    <t>Sugestão:</t>
  </si>
  <si>
    <t>Código inválido. Verifique todos os caracteres utilizados, inclusive as letras maiúsculas e minúsculas.</t>
  </si>
  <si>
    <t>Não Apagar</t>
  </si>
  <si>
    <t>Gasto parcelado salvo com sucesso</t>
  </si>
  <si>
    <t>Gasto recorrente salvo com sucesso</t>
  </si>
  <si>
    <t>Receita recorrente salva com sucesso</t>
  </si>
  <si>
    <t>Fatura do cartão atualizada com sucesso</t>
  </si>
  <si>
    <t xml:space="preserve">Versão 3.2 liberada para o CPF: </t>
  </si>
  <si>
    <t xml:space="preserve">        *Selecione somente se você estiver importando uma fatura de cartão de crédito</t>
  </si>
  <si>
    <t xml:space="preserve">        *Se você estiver importando uma fatura de cartão, a Inst. Financeira é aquela pela qual você paga sua fatura.</t>
  </si>
  <si>
    <t xml:space="preserve">        *Indique a data do pagamento da fatura do cartão de crédito, se aplicável.</t>
  </si>
  <si>
    <t>Favor preencher os campos "Cartão de Crédito" e "Data de Efetivação" corretamente.</t>
  </si>
  <si>
    <t>SegmentaçãodeDados_Anos__Data_de_Efetivação</t>
  </si>
  <si>
    <t>SegmentaçãodeDados_Meses__Data_de_Efetivação</t>
  </si>
  <si>
    <t>SegmentaçãodeDados_Categoria</t>
  </si>
  <si>
    <t>SegmentaçãodeDados_Sub_Categoria</t>
  </si>
  <si>
    <t>C:\Users\Andre Spadeto\OneDrive\01_Planilha Organização Financeira\01_Arquivos Finalizados\Versao 3.2\02_Hotmart\</t>
  </si>
  <si>
    <t>Kiwify</t>
  </si>
  <si>
    <t>952.858.066-15</t>
  </si>
  <si>
    <t>Versão 3.2 liberada para o CPF: 952.858.066-15</t>
  </si>
  <si>
    <t>(blank)</t>
  </si>
  <si>
    <t>Grand Total</t>
  </si>
  <si>
    <t>(All)</t>
  </si>
  <si>
    <t>Row Labels</t>
  </si>
  <si>
    <t>Column Labels</t>
  </si>
  <si>
    <t>(Multiple Items)</t>
  </si>
  <si>
    <t>Banco do Brasil - Conta Corrente</t>
  </si>
  <si>
    <t>Principal</t>
  </si>
  <si>
    <t>Banco do Brasil - Conta Corrente - Principal</t>
  </si>
  <si>
    <t>&lt;CODE&gt;0&lt;/CODE&gt;</t>
  </si>
  <si>
    <t>&lt;SEVERITY&gt;INFO&lt;/SEVERITY&gt;</t>
  </si>
  <si>
    <t>&lt;LANGUAGE&gt;POR&lt;/LANGUAGE&gt;</t>
  </si>
  <si>
    <t>&lt;FI&gt;</t>
  </si>
  <si>
    <t>&lt;ORG&gt;Banco do Brasil&lt;/ORG&gt;</t>
  </si>
  <si>
    <t>&lt;FID&gt;1&lt;/FID&gt;</t>
  </si>
  <si>
    <t>&lt;/FI&gt;</t>
  </si>
  <si>
    <t>&lt;TRNUID&gt;1&lt;/TRNUID&gt;</t>
  </si>
  <si>
    <t>&lt;CURDEF&gt;BRL&lt;/CURDEF&gt;</t>
  </si>
  <si>
    <t>Ações - Proventos - Pag Jur Cap Pro BBDC4  01/10/2024</t>
  </si>
  <si>
    <t>Pix - Recebido - 01/10 23:54 03594043673 solange duarte</t>
  </si>
  <si>
    <t>Pagto Mensalidade Seguro - BB SEGUROS</t>
  </si>
  <si>
    <t>Cobrança de I.O.F. - IOF Saldo Devedor Conta</t>
  </si>
  <si>
    <t>Pagamento de Telefone - OI SA MOVEL</t>
  </si>
  <si>
    <t>Compra com Cartão - 03/10 13:36 COM FRANKSONI</t>
  </si>
  <si>
    <t>Pix - Enviado - 03/10 09:29 Renata Akemi Anraki Noguei</t>
  </si>
  <si>
    <t>Pix - Recebido - 05/10 00:30 00095285806615 RODRIGO ALM</t>
  </si>
  <si>
    <t>Ações - Proventos - Pag Rendimento  GARE11 07/10/2024</t>
  </si>
  <si>
    <t>Ações - Proventos - Pag Rendimento  HSML11 07/10/2024</t>
  </si>
  <si>
    <t>Pagamento de Impostos - RFB-DARF CODIGO DE BARRAS</t>
  </si>
  <si>
    <t>Pagamento de Boleto - COND. CENTRO COMERCIAL SKINA</t>
  </si>
  <si>
    <t>Pagamento de Boleto - INSTITUICAO EDUCACIONAL PROFESSOR PASQ</t>
  </si>
  <si>
    <t>Pix - Enviado - 06/10 22:13 Thiago Henrique Florencio</t>
  </si>
  <si>
    <t>Pix - Enviado - 07/10 14:28 Aps Gestao Contabil Ltda</t>
  </si>
  <si>
    <t>Pix - Enviado - 07/10 18:09 Niko</t>
  </si>
  <si>
    <t>Pix - Enviado - 07/10 22:53 Leonice Araujo Dos Reis</t>
  </si>
  <si>
    <t>Pix - Recebido - 08/10 21:30 00003594043673 SOLANGE DUA</t>
  </si>
  <si>
    <t>Pix Periódico - 08/10 Selda Loase Salustiano M 003/004</t>
  </si>
  <si>
    <t>Pix - Enviado - 08/10 21:26 Estabelecimento Unificado</t>
  </si>
  <si>
    <t>Pagamento conta luz - CEMIG DISTRIBUICAO</t>
  </si>
  <si>
    <t>Pix - Enviado - 08/10 21:49 Fernanda Da Mata Fis</t>
  </si>
  <si>
    <t>Pix-Envio devolvido - 09/10 10:25 PIX NAO ACEITO PELO RECEBE</t>
  </si>
  <si>
    <t>Pix - Agendamento - 10/10 05:58 Raquel Martins Resende Lim</t>
  </si>
  <si>
    <t>Pix Periódico - 10/10 Thiago Henrique Florenci 001/999</t>
  </si>
  <si>
    <t>Pagamento Fatura de Água - CIA DE SANEAMEN MG-COPASA</t>
  </si>
  <si>
    <t>Pagamentos Diversos - CANCAO NOVA</t>
  </si>
  <si>
    <t>Pagamentos Diversos - VELOE</t>
  </si>
  <si>
    <t>Cobrança de Juros - Juros Saldo Devedor Conta</t>
  </si>
  <si>
    <t>Ações - Proventos - Pag Rendimento  KNHY11 11/10/2024</t>
  </si>
  <si>
    <t>Ações - Proventos - Pag Rendimento  KNIP11 11/10/2024</t>
  </si>
  <si>
    <t>Pagto Energia Elétrica - CEMIG DISTRIBUICAO</t>
  </si>
  <si>
    <t>Ações - Proventos - Pag Rendimento  BCFF11 14/10/2024</t>
  </si>
  <si>
    <t>Ações - Proventos - Pag Rendimento  HGLG11 14/10/2024</t>
  </si>
  <si>
    <t>Ações - Proventos - Pag Rendimento  HGRE11 14/10/2024</t>
  </si>
  <si>
    <t>Ações - Proventos - Pag Rendimento  HGRU11 14/10/2024</t>
  </si>
  <si>
    <t>Ações - Proventos - Pag Rendimento  KNRI11 14/10/2024</t>
  </si>
  <si>
    <t>Ações - Proventos - Pag Rendimento  RBRP11 14/10/2024</t>
  </si>
  <si>
    <t>Ações - Proventos - Pag Rendimento  XPLG11 14/10/2024</t>
  </si>
  <si>
    <t>Pix - Recebido - 12/10 10:51 00003594043673 SOLANGE DUA</t>
  </si>
  <si>
    <t>Pix - Recebido - 14/10 00:13 00003594043673 SOLANGE DUA</t>
  </si>
  <si>
    <t>Pix - Recebido - 14/10 18:01 00003594043673 SOLANGE DUA</t>
  </si>
  <si>
    <t>Pagamento de Boleto - ERA EMPREENDIMENTOS IMOBILIARIOS LTDA</t>
  </si>
  <si>
    <t>Ações - Proventos - Pag Rendimento  VRTA11 15/10/2024</t>
  </si>
  <si>
    <t>Pix - Enviado - 15/10 09:51 Reinaldo Alves Ribeiro</t>
  </si>
  <si>
    <t>Pagto Tributo Municipal - PBH-REC.TRIBUTOS-DBT</t>
  </si>
  <si>
    <t>Pagamento de Telefone - TIM SA</t>
  </si>
  <si>
    <t>Ações - Proventos - Pag Dividendos  ALOS3  16/10/2024</t>
  </si>
  <si>
    <t>Ações - Proventos - Pag Rendimento  VGIP11 17/10/2024</t>
  </si>
  <si>
    <t>Pix - Recebido - 17/10 23:57 03594043673 solange duarte</t>
  </si>
  <si>
    <t>Pagamento de Boleto - ASSOCIACAO INSTITUTO EDUCACION</t>
  </si>
  <si>
    <t>Pagto Mensalidade Seguro - PRUDENTIAL DO BRASIL</t>
  </si>
  <si>
    <t>Donativos - ASS ARAUTOS DO EVANGELHO</t>
  </si>
  <si>
    <t>Venda de ações</t>
  </si>
  <si>
    <t>Taxa Compra/Venda Ações</t>
  </si>
  <si>
    <t>Pagamento de Impostos - DAS - SIMPLES NACIONAL</t>
  </si>
  <si>
    <t>Pix - Enviado - 22/10 10:30 Geralda Batista do Nascime</t>
  </si>
  <si>
    <t>Ações - Proventos - Pag Rendimento  BCFF11 25/10/2024</t>
  </si>
  <si>
    <t>Ações - Proventos - Pag Rendimento  BTLG11 25/10/2024</t>
  </si>
  <si>
    <t>Pix - Enviado - 25/10 23:15 Estabelecimento Unificado</t>
  </si>
  <si>
    <t>Pagamento de Telefone - VIVO MOVEL - MG</t>
  </si>
  <si>
    <t>Pix - Enviado - 27/10 19:24 Sara Vitoria Bernardes De</t>
  </si>
  <si>
    <t>Salários</t>
  </si>
  <si>
    <t>Dividendos</t>
  </si>
  <si>
    <t>Padaria</t>
  </si>
  <si>
    <t>Farmácia</t>
  </si>
  <si>
    <t>Cursos</t>
  </si>
  <si>
    <t>Escolas</t>
  </si>
  <si>
    <t>Alimentação</t>
  </si>
  <si>
    <t>Nubanck Rdrigo</t>
  </si>
  <si>
    <t>Nubank Solange</t>
  </si>
  <si>
    <t>BB</t>
  </si>
  <si>
    <t>Manutenção/Oficina</t>
  </si>
  <si>
    <t>Impostos</t>
  </si>
  <si>
    <t>Seguros</t>
  </si>
  <si>
    <t>Lanchontes/Soverterias</t>
  </si>
  <si>
    <t>Dentistas</t>
  </si>
  <si>
    <t>Vacinas</t>
  </si>
  <si>
    <t>Seguro</t>
  </si>
  <si>
    <t>Doações</t>
  </si>
  <si>
    <t>Telefone</t>
  </si>
  <si>
    <t>Clinica</t>
  </si>
  <si>
    <t>Limpeza</t>
  </si>
  <si>
    <t>Reformas</t>
  </si>
  <si>
    <t>Papelaria</t>
  </si>
  <si>
    <t>Médicos</t>
  </si>
  <si>
    <t>Fisioterapia</t>
  </si>
  <si>
    <t>Psicolgoo</t>
  </si>
  <si>
    <t>Vida</t>
  </si>
  <si>
    <t>Residencial</t>
  </si>
  <si>
    <t>Venda de Ações</t>
  </si>
  <si>
    <t>Oct</t>
  </si>
  <si>
    <t>SACOLAO GIGANTE        BELO HORIZONT BR</t>
  </si>
  <si>
    <t>DROGARIA ARAUJO        BELO HORIZONT BR</t>
  </si>
  <si>
    <t>RAIA4535               BELO HORIZONT BR</t>
  </si>
  <si>
    <t>SUP EPA CENTO EVINTE E BELO HORIZONT BR</t>
  </si>
  <si>
    <t>VILLEFORT              BELO HORIZONT BR</t>
  </si>
  <si>
    <t>PADARIA CAICARA        BELO HORIZONT BR</t>
  </si>
  <si>
    <t>AngelaMarina           BELO HORIZONT BR</t>
  </si>
  <si>
    <t>EC *PETROBRASPREM      RIO DE JANEIR BR</t>
  </si>
  <si>
    <t>PG *ASSOCIACAO BRASILE SAO PAULO     BR</t>
  </si>
  <si>
    <t>APPLE.COM/BILL         SAO PAULO     BR</t>
  </si>
  <si>
    <t>B FESTAS E DECORAES    BELO HORIZONT BR</t>
  </si>
  <si>
    <t>PG *EDMILSON  PARC 03/03 PORTAO      BR</t>
  </si>
  <si>
    <t>RECANTO DO MORANGO     ESTIVA        BR</t>
  </si>
  <si>
    <t>CERVEJARIA ARTESANAL VEMAIRIPORA     BR</t>
  </si>
  <si>
    <t>GRAAL BELA VISTA       SAO SEBASTIAO BR</t>
  </si>
  <si>
    <t>RESTAURANTE SABOR DE M SAO GONCALO D BR</t>
  </si>
  <si>
    <t>REDE FC - TUDO DE BOM  BELO HORIZONT BR</t>
  </si>
  <si>
    <t>LANCHONETE BEIJA FLOR  BELO HORIZONT BR</t>
  </si>
  <si>
    <t>PG *TON SALAO DO PAU   BELO HORIZONT BR</t>
  </si>
  <si>
    <t>GERVASIO JOSE LIMA GOU FRANCO DA ROC BR</t>
  </si>
  <si>
    <t>NSRA DE FATIMA ARTIGOS MAIRIPORA     BR</t>
  </si>
  <si>
    <t>PADARIA E CONFEITARIA SBELO HORIZONT BR</t>
  </si>
  <si>
    <t>MP*ESACOIFAECALH       OSASCO        BR</t>
  </si>
  <si>
    <t>LEROY MERLIN           CONTAGEM      BR</t>
  </si>
  <si>
    <t>PADARIA E CONFEITARIA  BELO HORIZONT BR</t>
  </si>
  <si>
    <t>POSTO BEIJA FLOR II    BELO HORIZONT BR</t>
  </si>
  <si>
    <t>CARREFOUR LJ  PARC 02/06 CONTAGEM    BR</t>
  </si>
  <si>
    <t>LOJAS AMERICA PARC 06/10 BELO HORIZONBR</t>
  </si>
  <si>
    <t>DROGARIA ARAU PARC 01/02 BELO HORIZONBR</t>
  </si>
  <si>
    <t>COURO BOLSAS  PARC 01/04 BELO HORIZONBR</t>
  </si>
  <si>
    <t>COM FRANKSONI PARC 01/03 BELO HORIZONBR</t>
  </si>
  <si>
    <t>NSRA DE FATIM PARC 01/02 MAIRIPORA   BR</t>
  </si>
  <si>
    <t>DECATHLON CON PARC 06/10 CONTAGEM    BR</t>
  </si>
  <si>
    <t>MAXI VACINA   PARC 03/06 BELO HORIZONBR</t>
  </si>
  <si>
    <t>CRESCI E PERD PARC 03/06 BELO HORIZONBR</t>
  </si>
  <si>
    <t>ASSOCIACAO IN PARC 01/02 CAIEIRAS    BR</t>
  </si>
  <si>
    <t>MERCADOLIVRE* PARC 03/03 OSASCO      BR</t>
  </si>
  <si>
    <t>EBN         * PARC 01/03 Sao Paulo   BR</t>
  </si>
  <si>
    <t>SOL AMP NEVE           BELO HORIZONT BR</t>
  </si>
  <si>
    <t>61710 PREPARACAO DE DO BELO HORIZONT BR</t>
  </si>
  <si>
    <t>MP*NOSSOQUINTAL        BELO HORIZONT BR</t>
  </si>
  <si>
    <t>ESSENCIAL COSMETICOS   BELO HORIZONT BR</t>
  </si>
  <si>
    <t>DROGARIA LISBOA        BELO HORIZONT BR</t>
  </si>
  <si>
    <t>MR HOME                BELO HORIZONT BR</t>
  </si>
  <si>
    <t>PanificadoraFrei       BELO HORIZONT BR</t>
  </si>
  <si>
    <t>JayaneAparecidaDa      BELO HORIZONT BR</t>
  </si>
  <si>
    <t>UnimedBarreiro         BELO HORIZONT BR</t>
  </si>
  <si>
    <t>PUCPR                  CURITIBA      BR</t>
  </si>
  <si>
    <t>OPORTUNIDADES AGROPEC  BELO HORIZONT BR</t>
  </si>
  <si>
    <t>ROCA DE MINAS          BELO HORIZONT BR</t>
  </si>
  <si>
    <t>PG *TON ANTONIO JOSE   BELO HORIZONT BR</t>
  </si>
  <si>
    <t>TRANSFACIL BHBUS       BELO HORIZONT BR</t>
  </si>
  <si>
    <t>DL*GOOGLE Google       SAO PAULO     BR</t>
  </si>
  <si>
    <t>PG *EDMILSON  PARC 02/03 PORTAO      BR</t>
  </si>
  <si>
    <t>INDYCAR CENTA PARC 01/03 BELO HORIZONBR</t>
  </si>
  <si>
    <t>COBASI        PARC 01/02 BELO HORIZONBR</t>
  </si>
  <si>
    <t>MERCADOLIVRE* PARC 06/09 OSASCO      BR</t>
  </si>
  <si>
    <t>BrasilC*LOJAS PARC 02/03 Belo HorizonBR</t>
  </si>
  <si>
    <t>PEREGRINO     PARC 09/12 DOIS IRMAOS BR</t>
  </si>
  <si>
    <t>DROGARIA ARAU PARC 02/03 BELO HORIZONBR</t>
  </si>
  <si>
    <t>CENTRO DE EXC PARC 09/12 BELO HORIZONBR</t>
  </si>
  <si>
    <t>MP*3PRODUTOS  PARC 10/10 SAO JOSE DO BR</t>
  </si>
  <si>
    <t>GOL LINHAS A* PARC 03/03 SAO PAULO   BR</t>
  </si>
  <si>
    <t>PP     *EQUIP PARC 03/04 Sao Paulo   BR</t>
  </si>
  <si>
    <t>IUGU*EduzzTec PARC 10/12 Sorocaba    BR</t>
  </si>
  <si>
    <t>PG *NUVEM ATE PARC 03/03 SAO PAULO   BR</t>
  </si>
  <si>
    <t>EDUZZTECNOLOG PARC 09/12 SAO PAULO   BR</t>
  </si>
  <si>
    <t>Azul   *TD95V PARC 02/06 BARUERI     BR</t>
  </si>
  <si>
    <t>PG *ARTCRUZ A PARC 02/10 TOLEDO      BR</t>
  </si>
  <si>
    <t>LATAM AIRLIN* PARC 02/04 SAO PAULO   BR</t>
  </si>
  <si>
    <t>SOFTWAREZEN   PARC 06/12 SAO PAULO   BR</t>
  </si>
  <si>
    <t>Sacolão</t>
  </si>
  <si>
    <t>Gastos pessoais</t>
  </si>
  <si>
    <t>Barbeiro</t>
  </si>
  <si>
    <t>Pedágio</t>
  </si>
  <si>
    <t>Vestuário</t>
  </si>
  <si>
    <t>Cosméticos</t>
  </si>
  <si>
    <t>Passagem aérea</t>
  </si>
  <si>
    <t>Hospedagem</t>
  </si>
  <si>
    <t>Livros</t>
  </si>
  <si>
    <t>Lazer</t>
  </si>
  <si>
    <t>Passeios</t>
  </si>
  <si>
    <t>Filmes</t>
  </si>
  <si>
    <t>Clube furadeira</t>
  </si>
  <si>
    <t>Acessórios carro</t>
  </si>
  <si>
    <t>Festas</t>
  </si>
  <si>
    <t>Presentes</t>
  </si>
  <si>
    <t>Aluguel Clinica</t>
  </si>
  <si>
    <t>Condomínio</t>
  </si>
  <si>
    <t>Salário102024</t>
  </si>
  <si>
    <t>Venda de Ações102024</t>
  </si>
  <si>
    <t>Saúde102024</t>
  </si>
  <si>
    <t>Seguros102024</t>
  </si>
  <si>
    <t>Educação102024</t>
  </si>
  <si>
    <t>Alimentação102024</t>
  </si>
  <si>
    <t>Impostos102024</t>
  </si>
  <si>
    <t>Moradia102024</t>
  </si>
  <si>
    <t>Transporte102024</t>
  </si>
  <si>
    <t>Clinica102024</t>
  </si>
  <si>
    <t>Gastos pessoais102024</t>
  </si>
  <si>
    <t>Gastos Extras102024</t>
  </si>
  <si>
    <t>Doações102024</t>
  </si>
  <si>
    <t>Renda extra102024</t>
  </si>
  <si>
    <t>Ações - Proventos - Pag Jur Cap Pro BBDC4  01/11/2024</t>
  </si>
  <si>
    <t>Pix - Enviado - 01/11 23:13 Mewtech Ltda</t>
  </si>
  <si>
    <t>Ações - Proventos - Pag Dividendos  ALOS3  04/11/2024</t>
  </si>
  <si>
    <t>Pix - Enviado - 03/11 17:44 Ocean Drop Sa</t>
  </si>
  <si>
    <t>Pix - Recebido - 05/11 13:46 95285806615 Rodrigo Almeid</t>
  </si>
  <si>
    <t>Pix - Recebido - 05/11 23:51 39650316000164 SOLANGE DUA</t>
  </si>
  <si>
    <t>Pix - Enviado - 06/11 21:18 Fernanda Da Mata Fis</t>
  </si>
  <si>
    <t>Salário112024</t>
  </si>
  <si>
    <t>Clinica112024</t>
  </si>
  <si>
    <t>Moradia112024</t>
  </si>
  <si>
    <t>Saúde112024</t>
  </si>
  <si>
    <t>Gastos Extras112024</t>
  </si>
  <si>
    <t>Impostos112024</t>
  </si>
  <si>
    <t>Renda extra112024</t>
  </si>
  <si>
    <t>Nov</t>
  </si>
  <si>
    <t>-</t>
  </si>
  <si>
    <t>Dec</t>
  </si>
  <si>
    <t>Salário122024</t>
  </si>
  <si>
    <t>Sal. Rodrigo</t>
  </si>
  <si>
    <t>Sal. Solange</t>
  </si>
  <si>
    <t>Aposentadoria</t>
  </si>
  <si>
    <t>x</t>
  </si>
  <si>
    <t>Nr</t>
  </si>
  <si>
    <t>VP</t>
  </si>
  <si>
    <t>Ações - Proventos - Pag Rendimento  GARE11 07/11/2024</t>
  </si>
  <si>
    <t>Ações - Proventos - Pag Rendimento  HSML11 07/11/2024</t>
  </si>
  <si>
    <t>Pix Periódico - 07/11 Raquel Martins Resende L 001/004</t>
  </si>
  <si>
    <t>Pix Periódico - 08/11 Selda Loase Salustiano M 004/004</t>
  </si>
  <si>
    <t>Pagamento de Boleto - ASSOCIACAO INSTITUTO EDUCACIONAL E CUL</t>
  </si>
  <si>
    <t>Pagamento de Boleto - CONSELHO REGIONAL DE PSICOLOGI</t>
  </si>
  <si>
    <t>Pix - Enviado - 08/11 17:18 Leonice Araujo Dos Reis</t>
  </si>
  <si>
    <t>Encargos</t>
  </si>
  <si>
    <t>Pagamento de Boleto - REGINA CELIA CORREIA BISPOASSESSOR</t>
  </si>
  <si>
    <t>Pix Periódico - 10/11 Thiago Henrique Florenci 002/999</t>
  </si>
  <si>
    <t>Taxas</t>
  </si>
  <si>
    <t>Manutenção</t>
  </si>
  <si>
    <t>Educação112024</t>
  </si>
  <si>
    <t>SORVETERIA ALMEIDA     BELO HORIZONT BR</t>
  </si>
  <si>
    <t>PG *TON CAIPIRAO AVE   BELO HORIZONT BR</t>
  </si>
  <si>
    <t>PN TRIGO VINHO         BELO HORIZONT BR</t>
  </si>
  <si>
    <t>PIZZARIA E LANCHONETE  BELO HORIZONT BR</t>
  </si>
  <si>
    <t>MOMO EXPRESS LTDA      BELO HORIZONT BR</t>
  </si>
  <si>
    <t>FABRICA DOS OCULOS     BELO HORIZONT BR</t>
  </si>
  <si>
    <t>PG *TON FOCO E FOTO    BELO HORIZONT BR</t>
  </si>
  <si>
    <t>CLINICA VETERINARIA B  BELO HORIZONT BR</t>
  </si>
  <si>
    <t>PADARIA TRIGOVINHO     BELO HORIZONT BR</t>
  </si>
  <si>
    <t>AS NEGOCIOS EMPREENDIM BELO HORIZONT BR</t>
  </si>
  <si>
    <t>54.076.670 LETICIA FERRBELO HORIZONT BR</t>
  </si>
  <si>
    <t>SUPERMERCADOS BH       BELO HORIZONT BR</t>
  </si>
  <si>
    <t>SUPER NOSSO            NOVA LIMA     BR</t>
  </si>
  <si>
    <t>CARREFOUR LJ  PARC 03/06 CONTAGEM    BR</t>
  </si>
  <si>
    <t>LOJAS AMERICA PARC 07/10 BELO HORIZONBR</t>
  </si>
  <si>
    <t>OPORTUNIDADES PARC 01/03 BELO HORIZONBR</t>
  </si>
  <si>
    <t>DROGARIA ARAU PARC 02/02 BELO HORIZONBR</t>
  </si>
  <si>
    <t>BH MODA FEMIN PARC 01/03 BELO HORIZONBR</t>
  </si>
  <si>
    <t>COM FRANKSONI PARC 02/03 BELO HORIZONBR</t>
  </si>
  <si>
    <t>LOJAS AMERICA PARC 01/02 BELO HORIZONBR</t>
  </si>
  <si>
    <t>COURO BOLSAS  PARC 02/04 BELO HORIZONBR</t>
  </si>
  <si>
    <t>NSRA DE FATIM PARC 02/02 MAIRIPORA   BR</t>
  </si>
  <si>
    <t>DECATHLON CON PARC 07/10 CONTAGEM    BR</t>
  </si>
  <si>
    <t>PARC=102AQUI  PARC 01/02 Belo HorizonBR</t>
  </si>
  <si>
    <t>MAXI VACINA   PARC 04/06 BELO HORIZONBR</t>
  </si>
  <si>
    <t>CRESCI E PERD PARC 04/06 BELO HORIZONBR</t>
  </si>
  <si>
    <t>LITORALBR COS PARC 01/02 CONTAGEM    BR</t>
  </si>
  <si>
    <t>JG AUTOMACAO           CONFINS       BR</t>
  </si>
  <si>
    <t>OUTBACK INTERLAGOS     SAO PAULO     BR</t>
  </si>
  <si>
    <t>Deltaexpresso          SAO PAULO     BR</t>
  </si>
  <si>
    <t>Bacio di Latte-LJ3008  Sao Paulo     BR</t>
  </si>
  <si>
    <t>HORTIPLUS              BELO HORIZONT BR</t>
  </si>
  <si>
    <t>COMPANHIA DO PAO       BELO HORIZONT BR</t>
  </si>
  <si>
    <t>PG *TON BREDOFF GAS    BELO HORIZONT BR</t>
  </si>
  <si>
    <t>PabloDavidSoares       BELO HORIZONT BR</t>
  </si>
  <si>
    <t>UnidadeItauPower       CONTAGEM      BR</t>
  </si>
  <si>
    <t>UBER* TRIP             WWW.UBER.COM. BR</t>
  </si>
  <si>
    <t>UBER * PENDING         SAO PAULO     BR</t>
  </si>
  <si>
    <t>UBER* TRIP             OSASCO        BR</t>
  </si>
  <si>
    <t>UBER *TRIP HELP.UBER.COSAO PAULO     BR</t>
  </si>
  <si>
    <t>CAFE E CIA             CONFINS       BR</t>
  </si>
  <si>
    <t>Google One             SAO PAULO     BR</t>
  </si>
  <si>
    <t>Microsoft*Microsoft 365Sao Paulo     BR</t>
  </si>
  <si>
    <t>IBIS SAO PAUL PARC 01/06 SAO PAULO   BR</t>
  </si>
  <si>
    <t>INDYCAR CENTA PARC 02/03 BELO HORIZONBR</t>
  </si>
  <si>
    <t>COBASI        PARC 02/02 BELO HORIZONBR</t>
  </si>
  <si>
    <t>MERCADOLIVRE* PARC 07/09 OSASCO      BR</t>
  </si>
  <si>
    <t>BrasilC*LOJAS PARC 03/03 Belo HorizonBR</t>
  </si>
  <si>
    <t>PEREGRINO     PARC 10/12 DOIS IRMAOS BR</t>
  </si>
  <si>
    <t>DROGARIA ARAU PARC 03/03 BELO HORIZONBR</t>
  </si>
  <si>
    <t>CENTRO DE EXC PARC 10/12 BELO HORIZONBR</t>
  </si>
  <si>
    <t>MP*3PRODUTOS  PARC 01/12 OSASCO      BR</t>
  </si>
  <si>
    <t>MERCADOLIVRE* PARC 01/05 OSASCO      BR</t>
  </si>
  <si>
    <t>MP*CAMILAABAD PARC 06/12 OSASCO      BR</t>
  </si>
  <si>
    <t>PP     *EQUIP PARC 04/04 Sao Paulo   BR</t>
  </si>
  <si>
    <t>IUGU*EduzzTec PARC 11/12 Sorocaba    BR</t>
  </si>
  <si>
    <t>AMAZON BR     PARC 01/02 SAO PAULO   BR</t>
  </si>
  <si>
    <t>EDUZZTECNOLOG PARC 10/12 SAO PAULO   BR</t>
  </si>
  <si>
    <t>Azul   *TD95V PARC 03/06 BARUERI     BR</t>
  </si>
  <si>
    <t>PG *ARTCRUZ A PARC 03/10 TOLEDO      BR</t>
  </si>
  <si>
    <t>LATAM AIRLIN* PARC 03/04 SAO PAULO   BR</t>
  </si>
  <si>
    <t>SOFTWAREZEN   PARC 07/12 SAO PAULO   BR</t>
  </si>
  <si>
    <t>Infraestrutra</t>
  </si>
  <si>
    <t>Software</t>
  </si>
  <si>
    <t>Estacionamento</t>
  </si>
  <si>
    <t>Gás de Cozinha</t>
  </si>
  <si>
    <t>Transporte112024</t>
  </si>
  <si>
    <t>Gastos pessoais112024</t>
  </si>
  <si>
    <t>Alimentação112024</t>
  </si>
  <si>
    <t>Infraestrutra112024</t>
  </si>
  <si>
    <t>11,25% a.a.</t>
  </si>
  <si>
    <t>11,15% a.a.</t>
  </si>
  <si>
    <t>0,07% a.m.</t>
  </si>
  <si>
    <t>Doações112024</t>
  </si>
  <si>
    <t>Pix - Recebido - 12/11 18:38 39650316000164 SOLANGE DUA</t>
  </si>
  <si>
    <t>Pix - Enviado - 12/11 07:37 Reinaldo Alves Ribeiro</t>
  </si>
  <si>
    <t>Ações - Proventos - Pag Rendimento  KNHY11 13/11/2024</t>
  </si>
  <si>
    <t>Ações - Proventos - Pag Rendimento  KNIP11 13/11/2024</t>
  </si>
  <si>
    <t>Ações - Proventos - Pag Rendimento  HGLG11 14/11/2024</t>
  </si>
  <si>
    <t>Ações - Proventos - Pag Rendimento  HGRE11 14/11/2024</t>
  </si>
  <si>
    <t>Ações - Proventos - Pag Rendimento  HGRU11 14/11/2024</t>
  </si>
  <si>
    <t>Ações - Proventos - Pag Rendimento  KNRI11 14/11/2024</t>
  </si>
  <si>
    <t>Ações - Proventos - Pag Rendimento  RBRP11 14/11/2024</t>
  </si>
  <si>
    <t>Ações - Proventos - Pag Rendimento  VRTA11 14/11/2024</t>
  </si>
  <si>
    <t>Ações - Proventos - Pag Rendimento  XPLG11 14/11/2024</t>
  </si>
  <si>
    <t>Pix - Enviado - 18/11 06:51 Roberta Leite De Souza Far</t>
  </si>
  <si>
    <t>Pagto Mensalidade Seguro - Data balanc.: 19/11/2024</t>
  </si>
  <si>
    <t>Seguros112024</t>
  </si>
  <si>
    <t>SUP EPA CENTO EVINTE E BELO HORIZONT</t>
  </si>
  <si>
    <t>DROGARIA ARAUJO        BELO HORIZONT</t>
  </si>
  <si>
    <t>CRESCI E PERDI BURITIS BELO HORIZONT</t>
  </si>
  <si>
    <t>GIRALOOK               BELO HORIZONT</t>
  </si>
  <si>
    <t>UnimedBarreiro         BELO HORIZONT</t>
  </si>
  <si>
    <t>SACOLAO GIGANTE        BELO HORIZONT</t>
  </si>
  <si>
    <t>NUTRIBOM EXPRESS       BELO HORIZONT</t>
  </si>
  <si>
    <t>6278 SAM S CONTAGEM    CONTAGEM</t>
  </si>
  <si>
    <t>AUTO POSTO ARRUDAO     BELO HORIZONT</t>
  </si>
  <si>
    <t>ROCA DE MINAS          BELO HORIZONT</t>
  </si>
  <si>
    <t>VILA DOS SONHOS        BELO HORIZONT</t>
  </si>
  <si>
    <t>JMM COMERCIAL          BELO HORIZONT</t>
  </si>
  <si>
    <t>IMAGECOLOR             BELO HORIZONT</t>
  </si>
  <si>
    <t>ABASTECER BETANIA BH   BELO HORIZONT</t>
  </si>
  <si>
    <t>VILLEFORT              BELO HORIZONT</t>
  </si>
  <si>
    <t>MP*PETROBRASPREM       RIO DE JANEIR</t>
  </si>
  <si>
    <t>PLINIOLEAL             BELO HORIZONT</t>
  </si>
  <si>
    <t>MR HOME                BELO HORIZONT</t>
  </si>
  <si>
    <t>MP*SERGIOLOPESSANTOS507OSASCO</t>
  </si>
  <si>
    <t>JOAO BATISTA DA SILVA  BELO HORIZONT</t>
  </si>
  <si>
    <t>RAIA4535               BELO HORIZONT</t>
  </si>
  <si>
    <t>STILLUS ARMARINHO E PR BELO HORIZONT</t>
  </si>
  <si>
    <t>ASSOCIACAO IN PARC 02/02 CAIEIRAS</t>
  </si>
  <si>
    <t>EBN         * PARC 02/03 Sao Paulo</t>
  </si>
  <si>
    <t>CARREFOUR LJ  PARC 04/06 CONTAGEM</t>
  </si>
  <si>
    <t>LOJAS AMERICA PARC 08/10 BELO HORIZON</t>
  </si>
  <si>
    <t>FRANK CHAVES  PARC 01/04 CONTAGEM</t>
  </si>
  <si>
    <t>CRESCI E PERD PARC 01/03 BELO HORIZON</t>
  </si>
  <si>
    <t>OPORTUNIDADES PARC 02/03 BELO HORIZON</t>
  </si>
  <si>
    <t>DROGARIA ARAU PARC 01/03 BELO HORIZON</t>
  </si>
  <si>
    <t>ESSENCIAL COS PARC 01/02 BELO HORIZON</t>
  </si>
  <si>
    <t>BH MODA FEMIN PARC 02/03 BELO HORIZON</t>
  </si>
  <si>
    <t>LOJAS AMERICA PARC 02/02 BELO HORIZON</t>
  </si>
  <si>
    <t>COM FRANKSONI PARC 03/03 BELO HORIZON</t>
  </si>
  <si>
    <t>COURO BOLSAS  PARC 03/04 BELO HORIZON</t>
  </si>
  <si>
    <t>DECATHLON CON PARC 08/10 CONTAGEM</t>
  </si>
  <si>
    <t>PARC=102AQUI  PARC 02/02 Belo Horizon</t>
  </si>
  <si>
    <t>MAXI VACINA   PARC 05/06 BELO HORIZON</t>
  </si>
  <si>
    <t>Liberty Seguros YelumSeSao Paulo</t>
  </si>
  <si>
    <t>PG *ASSOCIACAO BRASILE SAO PAULO</t>
  </si>
  <si>
    <t>Google One             SAO PAULO</t>
  </si>
  <si>
    <t>MePayFinancial         BELO HORIZONT</t>
  </si>
  <si>
    <t>CasaDas                CONTAGEM</t>
  </si>
  <si>
    <t>APPLE.COM/BILL         SAO PAULO</t>
  </si>
  <si>
    <t>PanificadoraFrei       BELO HORIZONT</t>
  </si>
  <si>
    <t>FAZDigitalBH           Sao Paulo</t>
  </si>
  <si>
    <t>Humbertodossantos      CONTAGEM</t>
  </si>
  <si>
    <t>MP*3PRODUTOS  PARC 02/12 OSASCO</t>
  </si>
  <si>
    <t>IBIS SAO PAUL PARC 02/06 SAO PAULO</t>
  </si>
  <si>
    <t>INDYCAR CENTA PARC 03/03 BELO HORIZON</t>
  </si>
  <si>
    <t>MERCADOLIVRE* PARC 08/09 OSASCO</t>
  </si>
  <si>
    <t>MERCADOLIVRE* PARC 01/02 OSASCO</t>
  </si>
  <si>
    <t>PEREGRINO     PARC 11/12 DOIS IRMAOS</t>
  </si>
  <si>
    <t>CENTRO DE EXC PARC 11/12 BELO HORIZON</t>
  </si>
  <si>
    <t>MERCADOLIVRE* PARC 02/05 OSASCO</t>
  </si>
  <si>
    <t>MP*CAMILAABAD PARC 07/12 OSASCO</t>
  </si>
  <si>
    <t>IUGU*EduzzTec PARC 12/12 Sorocaba</t>
  </si>
  <si>
    <t>AMAZON BR     PARC 02/02 SAO PAULO</t>
  </si>
  <si>
    <t>EDUZZTECNOLOG PARC 11/12 SAO PAULO</t>
  </si>
  <si>
    <t>PG *ARTCRUZ A PARC 04/10 TOLEDO</t>
  </si>
  <si>
    <t>Lubrige       PARC 01/02 BELO HORIZON</t>
  </si>
  <si>
    <t>Azul   *TD95V PARC 04/06 BARUERI</t>
  </si>
  <si>
    <t>LATAM AIRLIN* PARC 04/04 SAO PAULO</t>
  </si>
  <si>
    <t>Hardware</t>
  </si>
  <si>
    <t>Transporte122024</t>
  </si>
  <si>
    <t>Alimentação122024</t>
  </si>
  <si>
    <t>Gastos pessoais122024</t>
  </si>
  <si>
    <t>Saúde122024</t>
  </si>
  <si>
    <t>Gastos Extras122024</t>
  </si>
  <si>
    <t>Educação122024</t>
  </si>
  <si>
    <t>Infraestrutra122024</t>
  </si>
  <si>
    <t>Doações122024</t>
  </si>
  <si>
    <t>Moradia122024</t>
  </si>
  <si>
    <t>Pagto cartão crédito - PLATINUM ESTILO VISA</t>
  </si>
  <si>
    <t>TED-Pag FGTS Trabalhador - 104 0000 00360305000104 CAIXA ECONOMIC</t>
  </si>
  <si>
    <t xml:space="preserve">Tesouro Direto-Compra - </t>
  </si>
  <si>
    <t>Pix - Enviado - 11/11 22:12 Cea Pay Fundo De Investime</t>
  </si>
  <si>
    <t>Pix - Enviado - 19/11 17:42 Abastecer Betania Bh</t>
  </si>
  <si>
    <t>Pix - Enviado - 19/11 17:58 Dma Distribuidora S/a</t>
  </si>
  <si>
    <t>Ações - Proventos - Pag Rendimento  VGIP11 21/11/2024</t>
  </si>
  <si>
    <t>Pix - Recebido - 20/11 16:28 00003594043673 SOLANGE DUA</t>
  </si>
  <si>
    <t>TRANSFERÊNCIA ENTRE CONTAS112024</t>
  </si>
  <si>
    <t>Tesouro direto</t>
  </si>
  <si>
    <t>Ações</t>
  </si>
  <si>
    <t>Fundos</t>
  </si>
  <si>
    <t>Investimento112024</t>
  </si>
  <si>
    <t>Ações - Proventos - Pag Rendimento  BTLG11 25/11/2024</t>
  </si>
  <si>
    <t>Pix - Recebido - 25/11 15:41 00003594043673 SOLANGE DUA</t>
  </si>
  <si>
    <t>Pix - Recebido - 25/11 15:42 39650316000164 SOLANGE DUA</t>
  </si>
  <si>
    <t>Pix - Recebido - 24/11 21:38 39650316000164 SOLANGE DUA</t>
  </si>
  <si>
    <t>Pix - Enviado - 25/11 15:43 Unimed Bh</t>
  </si>
  <si>
    <t>Ações - Proventos - Pag Dividendos  TAEE11 27/11/2024</t>
  </si>
  <si>
    <t>Ações - Proventos - Pag Jur Cap Pro TAEE11 27/11/2024</t>
  </si>
  <si>
    <t>Ações - Proventos - Pag Dividendos  CSNA3  28/11/2024</t>
  </si>
  <si>
    <t>Ações - Proventos - Pag Dividendos  CPLE6  29/11/2024</t>
  </si>
  <si>
    <t>Ações - Proventos - Pag Dividendos  UNIP6  29/11/2024</t>
  </si>
  <si>
    <t>Ações - Proventos - Pag Dividendos  VBBR3  29/11/2024</t>
  </si>
  <si>
    <t>Ações - Proventos - Pag  Fracoes    UNIP6  29/11/2024</t>
  </si>
  <si>
    <t>Ações - Proventos - Pag Jur Cap Pro CPLE6  29/11/2024</t>
  </si>
  <si>
    <t>Sem Inst. Financeira</t>
  </si>
  <si>
    <t>11,15% a.m.</t>
  </si>
  <si>
    <t>Ações - Proventos - Pag Jur Cap Pro BBDC4  02/12/2024</t>
  </si>
  <si>
    <t>Ações - Proventos - Pag Jur Cap Pro RADL3  02/12/2024</t>
  </si>
  <si>
    <t>Ações - Proventos - Pag Dividendos  ALOS3  03/12/2024</t>
  </si>
  <si>
    <t>Pix - Recebido - 05/12 17:36 00095285806615 RODRIGO ALM</t>
  </si>
  <si>
    <t>Ações - Proventos - Pag Dividendos  CAML3  06/12/2024</t>
  </si>
  <si>
    <t>Ações - Proventos - Pag Jur Cap Pro CAML3  06/12/2024</t>
  </si>
  <si>
    <t>Ações - Proventos - Pag Rendimento  GARE11 06/12/2024</t>
  </si>
  <si>
    <t>Ações - Proventos - Pag Rendimento  HSML11 06/12/2024</t>
  </si>
  <si>
    <t>Pagamento de Boleto - CONSELHO REGIONAL DE FISIOTERAPIA TERA</t>
  </si>
  <si>
    <t>Pix - Enviado - 06/12 10:03 Leonice Araujo Dos Reis</t>
  </si>
  <si>
    <t>Pix - Recebido - 08/12 17:05 39650316000164 SOLANGE DUA</t>
  </si>
  <si>
    <t>Compra com Cartão - 07/12 06:12 Humbertodossantos</t>
  </si>
  <si>
    <t>Compra com Cartão - 08/12 23:35 CONCESSIONARIA DO AE</t>
  </si>
  <si>
    <t>Pix Periódico - 07/12 Raquel Martins Resende L 002/004</t>
  </si>
  <si>
    <t>Pix - Enviado - 08/12 10:39 Instituto De Ensino Aurea</t>
  </si>
  <si>
    <t>Pix - Enviado - 09/12 20:26 Thiago Henrique Florencio</t>
  </si>
  <si>
    <t>Pix - Enviado - 09/12 20:28 Fernanda Da Mata Fis</t>
  </si>
  <si>
    <t>Pix Periódico - 10/12 Thiago Henrique Florenci 003/999</t>
  </si>
  <si>
    <t>Pagamento de Boleto - CONSELHO REGIONAL DE FISIOTERA</t>
  </si>
  <si>
    <t>Pix - Recebido - 11/12 12:18 39650316000164 SOLANGE DUA</t>
  </si>
  <si>
    <t>Pix - Enviado - 11/12 13:03 Cemig Distribuicao S A</t>
  </si>
  <si>
    <t>Pix - Enviado - 11/12 13:04 Thiago Henrique Florencio</t>
  </si>
  <si>
    <t>Ações - Proventos - Pag Rendimento  KNHY11 12/12/2024</t>
  </si>
  <si>
    <t>Ações - Proventos - Pag Rendimento  KNIP11 12/12/2024</t>
  </si>
  <si>
    <t>Pix - Enviado - 12/12 10:21 Fernanda Cristina De Souza</t>
  </si>
  <si>
    <t>Ações - Proventos - Pag Rendimento  HGLG11 13/12/2024</t>
  </si>
  <si>
    <t>Ações - Proventos - Pag Rendimento  HGRE11 13/12/2024</t>
  </si>
  <si>
    <t>Ações - Proventos - Pag Rendimento  HGRU11 13/12/2024</t>
  </si>
  <si>
    <t>Ações - Proventos - Pag Rendimento  KNRI11 13/12/2024</t>
  </si>
  <si>
    <t>Ações - Proventos - Pag Rendimento  RBRP11 13/12/2024</t>
  </si>
  <si>
    <t>Ações - Proventos - Pag Rendimento  VRTA11 13/12/2024</t>
  </si>
  <si>
    <t>Ações - Proventos - Pag Rendimento  XPLG11 13/12/2024</t>
  </si>
  <si>
    <t>Pix - Recebido - 15/12 06:36 00002514767660 MARIA APARE</t>
  </si>
  <si>
    <t>Pix - Recebido - 16/12 13:10 39650316000164 SOLANGE DUA</t>
  </si>
  <si>
    <t>Pix - Enviado - 16/12 11:41 Ronildo Viccari</t>
  </si>
  <si>
    <t>Pix - Enviado - 16/12 18:35 Reinaldo Alves Ribeiro</t>
  </si>
  <si>
    <t>Pagamento de Boleto - CEA PAY FUNDO DE INVESTIMENTO</t>
  </si>
  <si>
    <t>Ações - Proventos - Pag Jur Cap Pro VIVT3  17/12/2024</t>
  </si>
  <si>
    <t>Ações - Proventos - Pag Rendimento  VGIP11 18/12/2024</t>
  </si>
  <si>
    <t>Ações - Proventos - Pag Res Ren Var BCFF11 19/12/2024</t>
  </si>
  <si>
    <t>Pix - Recebido - 19/12 22:23 00003594043673 SOLANGE DUA</t>
  </si>
  <si>
    <t>Pix - Recebido - 19/12 22:16 39650316000164 SOLANGE DUA</t>
  </si>
  <si>
    <t>Pix - Enviado - 19/12 12:28 Leonice Araujo Dos Reis</t>
  </si>
  <si>
    <t>Pix - Enviado - 19/12 22:20 Estabelecimento Unificado</t>
  </si>
  <si>
    <t>Pix - Enviado - 19/12 22:21 Unimed Bh</t>
  </si>
  <si>
    <t>Dividendos de ações - Data balanc.: 23/12/2024</t>
  </si>
  <si>
    <t>TRANSFERÊNCIA ENTRE CONTAS122024</t>
  </si>
  <si>
    <t>Venda de Ações122024</t>
  </si>
  <si>
    <t>Clinica122024</t>
  </si>
  <si>
    <t>Impostos122024</t>
  </si>
  <si>
    <t>Seguros122024</t>
  </si>
  <si>
    <t>Renda extra122024</t>
  </si>
  <si>
    <t>Investimento122024</t>
  </si>
  <si>
    <t>Pagamento de Boleto - INSTITUICAO EDUCACIONAL PROFES</t>
  </si>
  <si>
    <t>Pix - Enviado - 23/12 13:48 Instituto De Ensino Aurea</t>
  </si>
  <si>
    <t>Ações - Proventos - Pag Dividendos  MRFG3  26/12/2024</t>
  </si>
  <si>
    <t>Ações - Proventos - Pag Jur Cap Pro CMIG4  27/12/2024</t>
  </si>
  <si>
    <t>Ações - Proventos - Pag Rendimento  BTHF11 27/12/2024</t>
  </si>
  <si>
    <t>GPagGestao             SANTA LUZIA   BR</t>
  </si>
  <si>
    <t>HORTIFRUTI  ABC LE     BELO HORIZONT BR</t>
  </si>
  <si>
    <t>CASA DE SUCOS CONTORNO BELO HORIZONT BR</t>
  </si>
  <si>
    <t>SABORES DA TERRA       BELO HORIZONT BR</t>
  </si>
  <si>
    <t>QUIOSQUE DO MORANGO    ESTIVA        BR</t>
  </si>
  <si>
    <t>ORGANIZACOES MARTINS S BELO HORIZONT BR</t>
  </si>
  <si>
    <t>ABASTECER BETANIA BH   BELO HORIZONT BR</t>
  </si>
  <si>
    <t>POSTO HAVAI LTDA       BELO HORIZONT BR</t>
  </si>
  <si>
    <t>WEMBLESON GOMES DUARTE BELO HORIZONT BR</t>
  </si>
  <si>
    <t>MERCADO PETROPOLIS     MAIRIPORA     BR</t>
  </si>
  <si>
    <t>IOF - COMPRA NO EXTERIOR</t>
  </si>
  <si>
    <t>EBN         * PARC 03/03 Sao Paulo   BR</t>
  </si>
  <si>
    <t>CARREFOUR LJ  PARC 05/06 CONTAGEM    BR</t>
  </si>
  <si>
    <t>FRANK CHAVES  PARC 02/04 CONTAGEM    BR</t>
  </si>
  <si>
    <t>CRESCI E PERD PARC 02/03 BELO HORIZONBR</t>
  </si>
  <si>
    <t>LOJAS AMERICA PARC 09/10 BELO HORIZONBR</t>
  </si>
  <si>
    <t>OPORTUNIDADES PARC 03/03 BELO HORIZONBR</t>
  </si>
  <si>
    <t>DROGARIA ARAU PARC 01/03 BELO HORIZONBR</t>
  </si>
  <si>
    <t>ESSENCIAL COS PARC 02/02 BELO HORIZONBR</t>
  </si>
  <si>
    <t>BH MODA FEMIN PARC 03/03 BELO HORIZONBR</t>
  </si>
  <si>
    <t>COURO BOLSAS  PARC 04/04 BELO HORIZONBR</t>
  </si>
  <si>
    <t>DECATHLON CON PARC 09/10 CONTAGEM    BR</t>
  </si>
  <si>
    <t>MAXI VACINA   PARC 06/06 BELO HORIZONBR</t>
  </si>
  <si>
    <t>CAFETERIA CENTRAL PAR  BELO HORIZONT BR</t>
  </si>
  <si>
    <t>ALMEIDA ALIMENTOS      BELO HORIZONT BR</t>
  </si>
  <si>
    <t>RODOSNACK MINASGRILL   RIBEIRAO VERM BR</t>
  </si>
  <si>
    <t>AdegaDoLancha          MAIRIPORA     BR</t>
  </si>
  <si>
    <t>FrangoCaipira          VARGINHA      BR</t>
  </si>
  <si>
    <t>YelumSeg Parc2         Sao Paulo     BR</t>
  </si>
  <si>
    <t>CAR PARKING 01         BELO HORIZONT BR</t>
  </si>
  <si>
    <t>WilliamDeMorais        BELO HORIZONT BR</t>
  </si>
  <si>
    <t>CONCESSIONARIA DO AERO CONFINS       BR</t>
  </si>
  <si>
    <t>POSTO WAP CRISTIANO MA BELO HORIZONT BR</t>
  </si>
  <si>
    <t>Humbertodossantos      CONTAGEM      BR</t>
  </si>
  <si>
    <t>SHOPEE *ffameoy        Cotia         BR</t>
  </si>
  <si>
    <t>DM*Project Manag       SAO PAULO     BR</t>
  </si>
  <si>
    <t>AUTO POSTO LAERCIO     MAIRIPORA     BR</t>
  </si>
  <si>
    <t>AutoPosto              MAIRIPORA     BR</t>
  </si>
  <si>
    <t>FAZDigitalBH           Sao Paulo     BR</t>
  </si>
  <si>
    <t>COM FRANKSONI          BELO HORIZONT BR</t>
  </si>
  <si>
    <t>TRACELO.COM* ACCESS    TRACELO.COM   FL</t>
  </si>
  <si>
    <t>TRACELO.COM* SERVICE   TRACELO.COM   FL</t>
  </si>
  <si>
    <t>BARBEARIA              BELO HORIZONT BR</t>
  </si>
  <si>
    <t>DL*GOOGLE YouTub       SAO PAULO     BR</t>
  </si>
  <si>
    <t>MP*3PRODUTOS  PARC 03/12 OSASCO      BR</t>
  </si>
  <si>
    <t>IBIS SAO PAUL PARC 03/06 SAO PAULO   BR</t>
  </si>
  <si>
    <t>CasaDas       PARC 01/02 CONTAGEM    BR</t>
  </si>
  <si>
    <t>MP*SMMATEMATI PARC 01/05 OSASCO      BR</t>
  </si>
  <si>
    <t>MERCADOLIVRE* PARC 09/09 OSASCO      BR</t>
  </si>
  <si>
    <t>MERCADOLIVRE* PARC 02/02 OSASCO      BR</t>
  </si>
  <si>
    <t>PEREGRINO     PARC 12/12 DOIS IRMAOS BR</t>
  </si>
  <si>
    <t>CENTRO DE EXC PARC 12/12 BELO HORIZONBR</t>
  </si>
  <si>
    <t>MERCADOLIVRE* PARC 03/05 OSASCO      BR</t>
  </si>
  <si>
    <t>MP*CAMILAABAD PARC 08/12 OSASCO      BR</t>
  </si>
  <si>
    <t>EDUZZTECNOLOG PARC 12/12 SAO PAULO   BR</t>
  </si>
  <si>
    <t>PG *ARTCRUZ A PARC 05/10 TOLEDO      BR</t>
  </si>
  <si>
    <t>Azul   *TD95V PARC 05/06 BARUERI     BR</t>
  </si>
  <si>
    <t>Lubrige       PARC 02/02 BELO HORIZONBR</t>
  </si>
  <si>
    <t>Empório</t>
  </si>
  <si>
    <t>Ações - Proventos - Pag Jur Cap Pro BBDC4  02/01/2025</t>
  </si>
  <si>
    <t>Pagamento de Telefone - OI FIBRA ARBOR</t>
  </si>
  <si>
    <t>Pix - Recebido - 04/01 23:08 39650316000164 SOLANGE DUA</t>
  </si>
  <si>
    <t>Pix - Recebido - 06/01 12:15 95285806615 Rodrigo Almeid</t>
  </si>
  <si>
    <t>Pix - Recebido - 07/01 12:22 39650316000164 SOLANGE DUA</t>
  </si>
  <si>
    <t>Ações - Proventos - Pag Jur Cap Pro ALOS3  07/01/2025</t>
  </si>
  <si>
    <t>Pix Periódico - 07/01 Raquel Martins Resende L 003/004</t>
  </si>
  <si>
    <t>Pagamento de Boleto - UNIITALO</t>
  </si>
  <si>
    <t>Pix - Enviado - 07/01 07:42 C E S Comercio</t>
  </si>
  <si>
    <t>Pix - Enviado - 07/01 09:41 Reinaldo Alves Ribeiro</t>
  </si>
  <si>
    <t>Pix - Enviado - 07/01 20:13 Dma Distribuidora S/a</t>
  </si>
  <si>
    <t>Pix - Enviado - 07/01 20:56 ASSOCIACAO DE MAES P. A. E</t>
  </si>
  <si>
    <t>Ações - Proventos - Pag Rendimento  GARE11 08/01/2025</t>
  </si>
  <si>
    <t>Ações - Proventos - Pag Rendimento  HSML11 08/01/2025</t>
  </si>
  <si>
    <t>Pix Periódico - 10/01 Thiago Henrique Florenci 004/999</t>
  </si>
  <si>
    <t>Pagto via Auto-Atend.BB - SECRET. FAZENDA MG</t>
  </si>
  <si>
    <t>Pagto via Auto-Atend.BB - MULTAS MUNIC/FUNSET</t>
  </si>
  <si>
    <t>Cobrança de Juros</t>
  </si>
  <si>
    <t>Pagamento de Boleto - CEA PAY FUNDO DE INVESTIMENTO EM DIREI</t>
  </si>
  <si>
    <t>Compra com Cartão - 11/01 09:25 DROGARIA ARAUJO</t>
  </si>
  <si>
    <t>Multas</t>
  </si>
  <si>
    <t>Alimentação12025</t>
  </si>
  <si>
    <t>Transporte12025</t>
  </si>
  <si>
    <t>Gastos Extras12025</t>
  </si>
  <si>
    <t>Educação12025</t>
  </si>
  <si>
    <t>Saúde12025</t>
  </si>
  <si>
    <t>Gastos pessoais12025</t>
  </si>
  <si>
    <t>Infraestrutra12025</t>
  </si>
  <si>
    <t>Doações12025</t>
  </si>
  <si>
    <t>Moradia12025</t>
  </si>
  <si>
    <t>Lazer12025</t>
  </si>
  <si>
    <t>Impostos12025</t>
  </si>
  <si>
    <t>2025</t>
  </si>
  <si>
    <t>Jan</t>
  </si>
  <si>
    <t>Pix - Enviado - 13/01 10:41 Lmplacas E Toldos Ltda</t>
  </si>
  <si>
    <t>Pix - Enviado - 13/01 18:30 Roberta Leite De Souza Far</t>
  </si>
  <si>
    <t>Ações - Proventos - Pag Rendimento  KNHY11 14/01/2025</t>
  </si>
  <si>
    <t>Ações - Proventos - Pag Rendimento  KNIP11 14/01/2025</t>
  </si>
  <si>
    <t>Ações - Proventos - Pag Rendimento  XPLG11 14/01/2025</t>
  </si>
  <si>
    <t>Pix - Recebido - 14/01 22:41 39650316000164 SOLANGE DUA</t>
  </si>
  <si>
    <t>Pix - Enviado - 14/01 14:00 Museu Aleijadinho</t>
  </si>
  <si>
    <t>Ações - Proventos - Pag Rendimento  BTHF11 15/01/2025</t>
  </si>
  <si>
    <t>Ações - Proventos - Pag Rendimento  HGLG11 15/01/2025</t>
  </si>
  <si>
    <t>Ações - Proventos - Pag Rendimento  HGRE11 15/01/2025</t>
  </si>
  <si>
    <t>Ações - Proventos - Pag Rendimento  HGRU11 15/01/2025</t>
  </si>
  <si>
    <t>Ações - Proventos - Pag Rendimento  KNRI11 15/01/2025</t>
  </si>
  <si>
    <t>Ações - Proventos - Pag Rendimento  RBRP11 15/01/2025</t>
  </si>
  <si>
    <t>Ações - Proventos - Pag Rendimento  VRTA11 15/01/2025</t>
  </si>
  <si>
    <t>Pagamento de Boleto - UNIMED BELO HORIZONTE COOPERATIVA DE T</t>
  </si>
  <si>
    <t>Pix - Recebido - 16/01 13:27 39650316000164 SOLANGE DUA</t>
  </si>
  <si>
    <t>Pix - Recebido - 17/01 06:27 39650316000164 SOLANGE DUA</t>
  </si>
  <si>
    <t>Salário12025</t>
  </si>
  <si>
    <t>Clinica12025</t>
  </si>
  <si>
    <t>Investimento12025</t>
  </si>
  <si>
    <t>Renda extra12025</t>
  </si>
  <si>
    <t>ASSAI ATACADISTA       BELO HORIZONT</t>
  </si>
  <si>
    <t>XINFUPRESENT           BELO HORIZONT</t>
  </si>
  <si>
    <t>Usemaq                 BELO HORIZONT</t>
  </si>
  <si>
    <t>ANINHA COMERCIO        BELO HORIZONT</t>
  </si>
  <si>
    <t>ESPACO FASHION         BELO HORIZONT</t>
  </si>
  <si>
    <t>NEW PESCA              BELO HORIZONT</t>
  </si>
  <si>
    <t>HNA*OBOTICARIO         BELO HORIZONT</t>
  </si>
  <si>
    <t>ESTACIONAMENTO DE VEIC CONTAGEM</t>
  </si>
  <si>
    <t>MAQBLOCOS              BELO HORIZONT</t>
  </si>
  <si>
    <t>HORTIFRUTI  ABC LE     BELO HORIZONT</t>
  </si>
  <si>
    <t>JOSE LUCAS TEIXEIRA CA BELO HORIZONT</t>
  </si>
  <si>
    <t>DELINEY DE OLIVEIRA V  PIRACEMA</t>
  </si>
  <si>
    <t>ALPHALUX               BELO HORIZONT</t>
  </si>
  <si>
    <t>DOCES DI MEL           BELO HORIZONT</t>
  </si>
  <si>
    <t>CANTINHO DA VOVO       OURO PRETO</t>
  </si>
  <si>
    <t>CRESCI E PERD PARC 06/06 BELO HORIZON</t>
  </si>
  <si>
    <t>CARREFOUR LJ  PARC 06/06 CONTAGEM</t>
  </si>
  <si>
    <t>FRANK CHAVES  PARC 03/04 CONTAGEM</t>
  </si>
  <si>
    <t>CRESCI E PERD PARC 03/03 BELO HORIZON</t>
  </si>
  <si>
    <t>LOJAS AMERICA PARC 10/10 BELO HORIZON</t>
  </si>
  <si>
    <t>CONSTANCE     PARC 01/06 CONTAGEM</t>
  </si>
  <si>
    <t>PG *FERNANDO  PARC 01/02 BELO HORIZON</t>
  </si>
  <si>
    <t>DROGARIA ARAU PARC 02/03 BELO HORIZON</t>
  </si>
  <si>
    <t>DROGARIA ARAU PARC 03/03 BELO HORIZON</t>
  </si>
  <si>
    <t>MARTINS COM D PARC 01/04 BELO HORIZON</t>
  </si>
  <si>
    <t>DECATHLON CON PARC 10/10 CONTAGEM</t>
  </si>
  <si>
    <t>MAXI VACINA   PARC 01/02 BELO HORIZON</t>
  </si>
  <si>
    <t>HUB*ESTANTEVIRTUA      SAO PAULO</t>
  </si>
  <si>
    <t>TRACELO.COM I6EQ7      TRACELO.COM</t>
  </si>
  <si>
    <t>COM FRANKSONI          BELO HORIZONT</t>
  </si>
  <si>
    <t>YelumSeg Parc3         Sao Paulo</t>
  </si>
  <si>
    <t>POSTO CARMENIA SA      BELO HORIZONT</t>
  </si>
  <si>
    <t>CLESIOS ALFAIATARIA    BELO HORIZONT</t>
  </si>
  <si>
    <t>PG *ABAE               SAO PAULO</t>
  </si>
  <si>
    <t>EC *PETROBRASPREM      RIO DE JANEIR</t>
  </si>
  <si>
    <t>Amazon Prime Aluguel   SAO PAULO</t>
  </si>
  <si>
    <t>PADARIA SABORES DO PAO BELO HORIZONT</t>
  </si>
  <si>
    <t>UBER* TRIP             OSASCO</t>
  </si>
  <si>
    <t>32537744Tiago          BELO HORIZONT</t>
  </si>
  <si>
    <t>PIZZARIA ALMEIDA       BELO HORIZONT</t>
  </si>
  <si>
    <t>MP*3PRODUTOS  PARC 04/12 OSASCO</t>
  </si>
  <si>
    <t>SOFTWAREZEN   PARC 09/12 SAO PAULO</t>
  </si>
  <si>
    <t>IBIS SAO PAUL PARC 04/06 SAO PAULO</t>
  </si>
  <si>
    <t>CasaDas       PARC 02/02 CONTAGEM</t>
  </si>
  <si>
    <t>MP*SMMATEMATI PARC 02/05 OSASCO</t>
  </si>
  <si>
    <t>V MALAQUIAS F PARC 01/03 BELO HORIZON</t>
  </si>
  <si>
    <t>MERCADOLIVRE* PARC 04/05 OSASCO</t>
  </si>
  <si>
    <t>RAIA4535      PARC 01/03 BELO HORIZON</t>
  </si>
  <si>
    <t>MP*CAMILAABAD PARC 09/12 OSASCO</t>
  </si>
  <si>
    <t>HUB*ESTANTEVI PARC 01/04 SAO PAULO</t>
  </si>
  <si>
    <t>LIVRARIA ITAG PARC 01/10 SAO PAULO</t>
  </si>
  <si>
    <t>Lava Jato</t>
  </si>
  <si>
    <t>Feb</t>
  </si>
  <si>
    <t>Seguros12025</t>
  </si>
  <si>
    <t>Alimentação22025</t>
  </si>
  <si>
    <t>Transporte22025</t>
  </si>
  <si>
    <t>Gastos Extras22025</t>
  </si>
  <si>
    <t>Educação22025</t>
  </si>
  <si>
    <t>Gastos pessoais22025</t>
  </si>
  <si>
    <t>Saúde22025</t>
  </si>
  <si>
    <t>Infraestrutra22025</t>
  </si>
  <si>
    <t>Clinica22025</t>
  </si>
  <si>
    <t>Doações22025</t>
  </si>
  <si>
    <t>Lazer22025</t>
  </si>
  <si>
    <t>Mar</t>
  </si>
  <si>
    <t>Apr</t>
  </si>
  <si>
    <t>Transporte42025</t>
  </si>
  <si>
    <t>Transporte32025</t>
  </si>
  <si>
    <t>IPTU</t>
  </si>
  <si>
    <t>Gasto parcelado - Parcela 5/11; IPTU</t>
  </si>
  <si>
    <t>Gasto parcelado - Parcela 6/11; IPTU</t>
  </si>
  <si>
    <t>Gasto parcelado - Parcela 7/11; IPTU</t>
  </si>
  <si>
    <t>Gasto parcelado - Parcela 8/11; IPTU</t>
  </si>
  <si>
    <t>Gasto parcelado - Parcela 10/11; IPTU</t>
  </si>
  <si>
    <t>Gasto parcelado - Parcela 11/11; IPTU</t>
  </si>
  <si>
    <t>May</t>
  </si>
  <si>
    <t>Jun</t>
  </si>
  <si>
    <t>Jul</t>
  </si>
  <si>
    <t>Aug</t>
  </si>
  <si>
    <t>Sep</t>
  </si>
  <si>
    <t>Moradia22025</t>
  </si>
  <si>
    <t>Saúde42025</t>
  </si>
  <si>
    <t>Moradia42025</t>
  </si>
  <si>
    <t>Saúde32025</t>
  </si>
  <si>
    <t>Moradia32025</t>
  </si>
  <si>
    <t>Saúde52025</t>
  </si>
  <si>
    <t>Moradia52025</t>
  </si>
  <si>
    <t>Moradia62025</t>
  </si>
  <si>
    <t>Moradia72025</t>
  </si>
  <si>
    <t>Moradia82025</t>
  </si>
  <si>
    <t>Moradia92025</t>
  </si>
  <si>
    <t>Moradia112025</t>
  </si>
  <si>
    <t>Moradia122025</t>
  </si>
  <si>
    <t>TED-Crédito em Conta - 197 0000 18727053000174 PAGAR.ME PAGAM</t>
  </si>
  <si>
    <t>Ações - Proventos - Pag Rendimento  VGIP11 20/01/2025</t>
  </si>
  <si>
    <t>Ações - Proventos - Pag  Fracoes    BTHF11 21/01/2025</t>
  </si>
  <si>
    <t>Ações - Proventos - Pag Rendimento  BTLG11 22/01/2025</t>
  </si>
  <si>
    <t>Pix - Recebido - 22/01 17:08 39650316000164 SOLANGE DUA</t>
  </si>
  <si>
    <t>Pix - Enviado - 27/01 17:00 Imagecolor Grafica Digital</t>
  </si>
  <si>
    <t>Ações - Proventos - Pag Dividendos  TAEE11 29/01/2025</t>
  </si>
  <si>
    <t>Ações - Proventos - Pag Jur Cap Pro TAEE11 29/01/2025</t>
  </si>
  <si>
    <t>Dividendos de ações - Data balanc.: 31/01/2025</t>
  </si>
  <si>
    <t>Pix - Recebido - 31/01 14:30 03594043673 solange duarte</t>
  </si>
  <si>
    <t>Pix - Recebido - 31/01 14:31 39650316000164 SOLANGE DUA</t>
  </si>
  <si>
    <t>Certificação</t>
  </si>
  <si>
    <t>Ações - Proventos - Pag Jur Cap Pro BBDC4  03/02/2025</t>
  </si>
  <si>
    <t>Pagamento de Impostos - SECRET. FAZENDA MG</t>
  </si>
  <si>
    <t>Pix - Recebido - 04/02 08:39 39650316000164 SOLANGE DUA</t>
  </si>
  <si>
    <t>Ações - Proventos - Pag Dividendos  ALOS3  04/02/2025</t>
  </si>
  <si>
    <t>Compra com Cartão - 04/02 07:20 POSTO R &amp;amp; M</t>
  </si>
  <si>
    <t>Pix - Enviado - 04/02 08:40 Leonice Araujo Dos Reis</t>
  </si>
  <si>
    <t>Pix - Enviado - 04/02 09:45 Reinaldo Alves Ribeiro</t>
  </si>
  <si>
    <t>Pix - Recebido - 05/02 14:55 95285806615 Rodrigo Almeid</t>
  </si>
  <si>
    <t>Pix - Enviado - 05/02 09:19 Robison Vicente Silva More</t>
  </si>
  <si>
    <t>Pix - Enviado - 05/02 14:19 Grazielly Ribeiro Amador</t>
  </si>
  <si>
    <t>Pix - Enviado - 06/02 08:03 Raia Drogasil Sa</t>
  </si>
  <si>
    <t>Pix - Enviado - 06/02 10:55 Cemig Distribuicao S A</t>
  </si>
  <si>
    <t>Compra com Cartão - 06/02 14:43 POSTO URSULA SERE</t>
  </si>
  <si>
    <t>PARAGEM  WCA ESTRIPULI BELO HORIZONT</t>
  </si>
  <si>
    <t>TRIGOPANE              BELO HORIZONT</t>
  </si>
  <si>
    <t>CARREFOUR - PAMPULHA   BELO HORIZONT</t>
  </si>
  <si>
    <t>ABC HORTMIX            BELO HORIZONT</t>
  </si>
  <si>
    <t>FRANK CHAVES  PARC 04/04 CONTAGEM</t>
  </si>
  <si>
    <t>UNIVERSO UD   PARC 01/02 BELO HORIZON</t>
  </si>
  <si>
    <t>CONSTANCE     PARC 02/06 CONTAGEM</t>
  </si>
  <si>
    <t>PARC=112BK*CR PARC 01/12 BELO HORIZON</t>
  </si>
  <si>
    <t>PG *FERNANDO  PARC 02/02 BELO HORIZON</t>
  </si>
  <si>
    <t>MAXI VACINA   PARC 02/02 BELO HORIZON</t>
  </si>
  <si>
    <t>TRANSFACIL*CREDIT      BELO HORIZONT</t>
  </si>
  <si>
    <t>FLAVIA NOGUEIRA CONFEI BELO HORIZONT</t>
  </si>
  <si>
    <t>YelumSeg Parc4         Sao Paulo</t>
  </si>
  <si>
    <t>AS NEGOCIOS EMPREENDIM BELO HORIZONT</t>
  </si>
  <si>
    <t>LEITURA PARAGEM        BELO HORIZONT</t>
  </si>
  <si>
    <t>PADARIA E CONFEITARIA  BELO HORIZONT</t>
  </si>
  <si>
    <t>SUPERMERCADOS BH       BELO HORIZONT</t>
  </si>
  <si>
    <t>JeronimoBuritis        BELO HORIZONT</t>
  </si>
  <si>
    <t>SOFTWAREZEN   PARC 10/12 SAO PAULO</t>
  </si>
  <si>
    <t>IBIS SAO PAUL PARC 05/06 SAO PAULO</t>
  </si>
  <si>
    <t>MP*SMMATEMATI PARC 03/05 OSASCO</t>
  </si>
  <si>
    <t>PARAGEM  WCA  PARC 01/10 BELO HORIZON</t>
  </si>
  <si>
    <t>V MALAQUIAS F PARC 02/03 BELO HORIZON</t>
  </si>
  <si>
    <t>Mochila</t>
  </si>
  <si>
    <t>Pix - Enviado - 31/01 18:25 Escola Graca Maior</t>
  </si>
  <si>
    <t>Salário22025</t>
  </si>
  <si>
    <t>Impostos22025</t>
  </si>
  <si>
    <t>Renda extra22025</t>
  </si>
  <si>
    <t>Alimentação32025</t>
  </si>
  <si>
    <t>Clinica32025</t>
  </si>
  <si>
    <t>Gastos Extras32025</t>
  </si>
  <si>
    <t>Educação32025</t>
  </si>
  <si>
    <t>Gastos pessoais32025</t>
  </si>
  <si>
    <t>Doações32025</t>
  </si>
  <si>
    <t>Lazer32025</t>
  </si>
  <si>
    <t>Pix Periódico - 07/02 Raquel Martins Resende L 004/004</t>
  </si>
  <si>
    <t>Pagamento de Boleto - ESCOLA GRACA MAIOR</t>
  </si>
  <si>
    <t>Pix - Enviado - 07/02 20:09 William De Morais</t>
  </si>
  <si>
    <t>Pix Periódico - 10/02 Thiago Henrique Florenci 005/999</t>
  </si>
  <si>
    <t>Pagamento de Boleto - REGINA CELIA CORREIA BISPOASSESSORI</t>
  </si>
  <si>
    <t>Pagto Energia Elétrica - Data balanc.: 11/02/2025</t>
  </si>
  <si>
    <t>Compra com Cartão - 11/02 07:28 Humbertodossantos</t>
  </si>
  <si>
    <t>Pix - Enviado - 11/02 08:22 Raia Drogasil Sa</t>
  </si>
  <si>
    <t>Pix - Enviado - 11/02 14:59 Natalia Cristina Ferreira</t>
  </si>
  <si>
    <t>TED Transf.Eletr.Disponiv - 104 1422 68729448620 JOAO BOSCO DA SIL</t>
  </si>
  <si>
    <t>SOFTWAREZEN   PARC 11/12 SAO PAULO</t>
  </si>
  <si>
    <t>SOFTWAREZEN   PARC 12/12 SAO PAULO</t>
  </si>
  <si>
    <t>IBIS SAO PAUL PARC 06/06 SAO PAULO</t>
  </si>
  <si>
    <t>MP*SMMATEMATI PARC 05/05 OSASCO</t>
  </si>
  <si>
    <t>CONSTANCE     PARC 06/06 CONTAGEM</t>
  </si>
  <si>
    <t>CONSTANCE     PARC 05/06 CONTAGEM</t>
  </si>
  <si>
    <t>CONSTANCE     PARC 04/06 CONTAGEM</t>
  </si>
  <si>
    <t>V MALAQUIAS F PARC 03/03 BELO HORIZON</t>
  </si>
  <si>
    <t>UNIVERSO UD   PARC 02/02 BELO HORIZON</t>
  </si>
  <si>
    <t>PARC=112BK*CR PARC 12/12 BELO HORIZON</t>
  </si>
  <si>
    <t>PARC=112BK*CR PARC 11/12 BELO HORIZON</t>
  </si>
  <si>
    <t>PARC=112BK*CR PARC 10/12 BELO HORIZON</t>
  </si>
  <si>
    <t>PARC=112BK*CR PARC 09/12 BELO HORIZON</t>
  </si>
  <si>
    <t>PARC=112BK*CR PARC 08/12 BELO HORIZON</t>
  </si>
  <si>
    <t>PARC=112BK*CR PARC 07/12 BELO HORIZON</t>
  </si>
  <si>
    <t>PARC=112BK*CR PARC 06/12 BELO HORIZON</t>
  </si>
  <si>
    <t>PARC=112BK*CR PARC 05/12 BELO HORIZON</t>
  </si>
  <si>
    <t>PARC=112BK*CR PARC 03/12 BELO HORIZON</t>
  </si>
  <si>
    <t>LIVRARIA ITAG PARC 02/10 SAO PAULO</t>
  </si>
  <si>
    <t>LIVRARIA ITAG PARC 03/10 SAO PAULO</t>
  </si>
  <si>
    <t>LIVRARIA ITAG PARC 04/10 SAO PAULO</t>
  </si>
  <si>
    <t>LIVRARIA ITAG PARC 05/10 SAO PAULO</t>
  </si>
  <si>
    <t>LIVRARIA ITAG PARC 06/10 SAO PAULO</t>
  </si>
  <si>
    <t>LIVRARIA ITAG PARC 07/10 SAO PAULO</t>
  </si>
  <si>
    <t>LIVRARIA ITAG PARC 08/10 SAO PAULO</t>
  </si>
  <si>
    <t>LIVRARIA ITAG PARC 09/10 SAO PAULO</t>
  </si>
  <si>
    <t>LIVRARIA ITAG PARC 10/10 SAO PAULO</t>
  </si>
  <si>
    <t xml:space="preserve"> - Referente ao Ms 5/2025 (Receita recorrente)"</t>
  </si>
  <si>
    <t xml:space="preserve"> - Referente ao Ms 6/2025 (Receita recorrente)"</t>
  </si>
  <si>
    <t xml:space="preserve"> - Referente ao Ms 7/2025 (Receita recorrente)"</t>
  </si>
  <si>
    <t xml:space="preserve"> - Referente ao Ms 9/2025 (Receita recorrente)"</t>
  </si>
  <si>
    <t>Gasto parcelado - Parcela 5/9; Escola Daniel</t>
  </si>
  <si>
    <t>Gasto parcelado - Parcela 6/9; Escola Daniel</t>
  </si>
  <si>
    <t>Gasto parcelado - Parcela 7/9; Escola Daniel</t>
  </si>
  <si>
    <t>Gasto parcelado - Parcela 9/9; Escola Daniel</t>
  </si>
  <si>
    <t>Escola Letícia - História - Referente ao Ms 2/2025 (Gasto recorrente)"</t>
  </si>
  <si>
    <t>Escola Letícia - História - Referente ao Ms 4/2025 (Gasto recorrente)"</t>
  </si>
  <si>
    <t>Escola Letícia - História - Referente ao Ms 5/2025 (Gasto recorrente)"</t>
  </si>
  <si>
    <t>Escola Letícia - História - Referente ao Ms 6/2025 (Gasto recorrente)"</t>
  </si>
  <si>
    <t>Escola Letícia - História - Referente ao Ms 7/2025 (Gasto recorrente)"</t>
  </si>
  <si>
    <t>Escola Letícia - História - Referente ao Ms 8/2025 (Gasto recorrente)"</t>
  </si>
  <si>
    <t>Escola Letícia - História - Referente ao Ms 9/2025 (Gasto recorrente)"</t>
  </si>
  <si>
    <t>Escola Letícia - Pedagogia - Referente ao Ms 2/2025 (Gasto recorrente)"</t>
  </si>
  <si>
    <t>Escola Letícia - Pedagogia - Referente ao Ms 5/2025 (Gasto recorrente)"</t>
  </si>
  <si>
    <t>Escola Letícia - Pedagogia - Referente ao Ms 6/2025 (Gasto recorrente)"</t>
  </si>
  <si>
    <t>Escola Letícia - Pedagogia - Referente ao Ms 7/2025 (Gasto recorrente)"</t>
  </si>
  <si>
    <t>Escola Letícia - Pedagogia - Referente ao Ms 9/2025 (Gasto recorrente)"</t>
  </si>
  <si>
    <t>Escola Elias - Referente ao Ms 5/2025 (Gasto recorrente)"</t>
  </si>
  <si>
    <t>Escola Elias - Referente ao Ms 6/2025 (Gasto recorrente)"</t>
  </si>
  <si>
    <t>Escola Elias - Referente ao Ms 7/2025 (Gasto recorrente)"</t>
  </si>
  <si>
    <t>Escola Elias - Referente ao Ms 9/2025 (Gasto recorrente)"</t>
  </si>
  <si>
    <t>Investimento22025</t>
  </si>
  <si>
    <t>Salário42025</t>
  </si>
  <si>
    <t>Educação42025</t>
  </si>
  <si>
    <t>Clinica42025</t>
  </si>
  <si>
    <t>Gastos pessoais42025</t>
  </si>
  <si>
    <t>Salário32025</t>
  </si>
  <si>
    <t>Infraestrutra32025</t>
  </si>
  <si>
    <t>Salário52025</t>
  </si>
  <si>
    <t>Educação52025</t>
  </si>
  <si>
    <t>Gastos pessoais52025</t>
  </si>
  <si>
    <t>Salário62025</t>
  </si>
  <si>
    <t>Educação62025</t>
  </si>
  <si>
    <t>Gastos pessoais62025</t>
  </si>
  <si>
    <t>Salário72025</t>
  </si>
  <si>
    <t>Educação72025</t>
  </si>
  <si>
    <t>Salário82025</t>
  </si>
  <si>
    <t>Educação82025</t>
  </si>
  <si>
    <t>Salário92025</t>
  </si>
  <si>
    <t>Educação92025</t>
  </si>
  <si>
    <t>Educação102025</t>
  </si>
  <si>
    <t>Salário112025</t>
  </si>
  <si>
    <t>Educação112025</t>
  </si>
  <si>
    <t>Transporte52025</t>
  </si>
  <si>
    <t>P20250212145114</t>
  </si>
  <si>
    <t>Ações - Proventos - Pag Rendimento  KNHY11 13/02/2025</t>
  </si>
  <si>
    <t>Ações - Proventos - Pag Rendimento  KNIP11 13/02/2025</t>
  </si>
  <si>
    <t>Compra com Cartão - 13/02 09:46 ROCA DE MINAS</t>
  </si>
  <si>
    <t>Ações - Proventos - Pag Rendimento  BTHF11 14/02/2025</t>
  </si>
  <si>
    <t>Ações - Proventos - Pag Rendimento  HGLG11 14/02/2025</t>
  </si>
  <si>
    <t>Ações - Proventos - Pag Rendimento  HGRE11 14/02/2025</t>
  </si>
  <si>
    <t>Ações - Proventos - Pag Rendimento  HGRU11 14/02/2025</t>
  </si>
  <si>
    <t>Ações - Proventos - Pag Rendimento  KNRI11 14/02/2025</t>
  </si>
  <si>
    <t>Ações - Proventos - Pag Rendimento  RBRP11 14/02/2025</t>
  </si>
  <si>
    <t>Ações - Proventos - Pag Rendimento  VRTA11 14/02/2025</t>
  </si>
  <si>
    <t>Ações - Proventos - Pag Rendimento  XPLG11 14/02/2025</t>
  </si>
  <si>
    <t>Pix - Recebido - 15/02 22:17 39650316000164 SOLANGE DUA</t>
  </si>
  <si>
    <t>Pix - Recebido - 17/02 14:52 39650316000164 SOLANGE DUA</t>
  </si>
  <si>
    <t>Pix - Recebido - 17/02 22:48 39650316000164 SOLANGE DUA</t>
  </si>
  <si>
    <t>Compra com Cartão - 16/02 14:03 SUP EPA CENTO EVINTE</t>
  </si>
  <si>
    <t>Compra com Cartão - 16/02 14:15 VILLEFORT</t>
  </si>
  <si>
    <t>Compra com Cartão - 15/02 15:20 SUP EPA CENTO EVINTE</t>
  </si>
  <si>
    <t>Compra com Cartão - 16/02 09:26 SUP EPA CENTO EVINTE</t>
  </si>
  <si>
    <t>Pix - Enviado - 17/02 22:50 Leonice Araujo Dos Reis</t>
  </si>
  <si>
    <t>Compra com Cartão - 18/02 09:55 HIPER CARIJOS</t>
  </si>
  <si>
    <t>Compra com Cartão - 18/02 13:10 SUP EPA CENTO EVINTE</t>
  </si>
  <si>
    <t>Compra com Cartão - 18/02 13:21 LOJAS LUPE</t>
  </si>
  <si>
    <t>Ações - Proventos - Pag Rendimento  VGIP11 19/02/2025</t>
  </si>
  <si>
    <t>Pix - Recebido - 19/02 20:38 39650316000164 SOLANGE DUA</t>
  </si>
  <si>
    <t>Compra com Cartão - 19/02 17:33 SUPERMERCADOS BH</t>
  </si>
  <si>
    <t>Pix - Enviado - 19/02 07:28 Posto Beija Flor Ii</t>
  </si>
  <si>
    <t>Pix - Enviado - 19/02 20:35 Roberta Leite De Souza Far</t>
  </si>
  <si>
    <t>Pix - Enviado - 19/02 20:39 Leonice Araujo Dos Reis</t>
  </si>
  <si>
    <t>Compra com Cartão - 22/02 13:59 SUP EPA CENTO EVINTE</t>
  </si>
  <si>
    <t>Compra com Cartão - 23/02 18:18 GPagGestao</t>
  </si>
  <si>
    <t>Compra com Cartão - 24/02 07:52 VILLEFORT</t>
  </si>
  <si>
    <t>Compra com Cartão - 24/02 09:54 RAIA4535</t>
  </si>
  <si>
    <t>Seguros22025</t>
  </si>
  <si>
    <t>VemDePlano</t>
  </si>
  <si>
    <t>52558911Gabriel        BELO HORIZONT</t>
  </si>
  <si>
    <t>MATHEUS LUCAS COSTA M  CONTAGEM</t>
  </si>
  <si>
    <t>ABC GIGANTE            BELO HORIZONT</t>
  </si>
  <si>
    <t>DIEGO RESENDE PIRES    CONTAGEM</t>
  </si>
  <si>
    <t>MARTINS COM D PARC 02/04 BELO HORIZON</t>
  </si>
  <si>
    <t>STILLUS ARMAR PARC 01/03 BELO HORIZON</t>
  </si>
  <si>
    <t>DIEGO RESENDE PARC 01/10 CONTAGEM</t>
  </si>
  <si>
    <t>MP*3PRODUTOS  PARC 05/12 OSASCO</t>
  </si>
  <si>
    <t>HUB*ESTANTEVI PARC 02/04 SAO PAULO</t>
  </si>
  <si>
    <t>RAIA4535      PARC 02/03 BELO HORIZON</t>
  </si>
  <si>
    <t>MP*CAMILAABAD PARC 10/12 OSASCO</t>
  </si>
  <si>
    <t>EDITORA SAO C PARC 02/12 SAO CARLOS</t>
  </si>
  <si>
    <t>DROGARIA ARAU PARC 02/02 BELO HORIZON</t>
  </si>
  <si>
    <t>SUP EPA CENTO PARC 02/02 BELO HORIZON</t>
  </si>
  <si>
    <t>Pix - Recebido - 24/02 18:47 39650316000164 SOLANGE DUA</t>
  </si>
  <si>
    <t>Pix - Enviado - 24/02 18:12 Drogaria Araujo S.a</t>
  </si>
  <si>
    <t>Ações - Proventos - Pag Rendimento  BTLG11 25/02/2025</t>
  </si>
  <si>
    <t>Compra com Cartão - 25/02 09:58 MP *SALAOANTONIOJ</t>
  </si>
  <si>
    <t>Pix - Recebido - 27/02 09:18 39650316000164 SOLANGE DUA</t>
  </si>
  <si>
    <t>Pix - Recebido - 27/02 21:22 00003594043673 SOLANGE DUA</t>
  </si>
  <si>
    <t>Pix - Recebido - 27/02 21:22 39650316000164 SOLANGE DUA</t>
  </si>
  <si>
    <t>Pix - Recebido - 27/02 11:18 05122879613 KATIA APARECID</t>
  </si>
  <si>
    <t>Pix - Enviado - 27/02 09:16 Izabela Souza Penido Lins</t>
  </si>
  <si>
    <t>Pix - Enviado - 28/02 09:42 Cemig Distribuicao S A</t>
  </si>
  <si>
    <t>Pix - Enviado - 01/03 16:23 Leonice Araujo Dos Reis</t>
  </si>
  <si>
    <t>50.104.400 LUCIO CARLOSBELO HORIZONT</t>
  </si>
  <si>
    <t>PONTO CELL             BELO HORIZONT</t>
  </si>
  <si>
    <t>CASA HELO              BELO HORIZONT</t>
  </si>
  <si>
    <t>LUBRIPOINT COMERCIO DE BELO HORIZONT</t>
  </si>
  <si>
    <t>Gwautopecas   PARC 01/03 BELO HORIZON</t>
  </si>
  <si>
    <t>LATAM AIR     PARC 01/04 SAO PAULO</t>
  </si>
  <si>
    <t>Alimentação42025</t>
  </si>
  <si>
    <t>Gastos Extras42025</t>
  </si>
  <si>
    <t>Impostos32025</t>
  </si>
  <si>
    <t>plano de saúde unimed mensal médio - Referente ao Ms 5/2025 (Gasto recorrente)"</t>
  </si>
  <si>
    <t>plano de saúde unimed mensal médio - Referente ao Ms 6/2025 (Gasto recorrente)"</t>
  </si>
  <si>
    <t>plano de saúde unimed mensal médio - Referente ao Ms 8/2025 (Gasto recorrente)"</t>
  </si>
  <si>
    <t>plano de saúde unimed mensal médio - Referente ao Ms 9/2025 (Gasto recorrente)"</t>
  </si>
  <si>
    <t>P20250304113247</t>
  </si>
  <si>
    <t>Pix - Recebido - 06/03 06:53 31455020000180 RODRIGO ALM</t>
  </si>
  <si>
    <t>Pagamento de Boleto - NU PAGAMENTOS SA</t>
  </si>
  <si>
    <t>Ações - Proventos - Pag Dividendos  ALOS3  07/03/2025</t>
  </si>
  <si>
    <t>Pix Periódico - 07/03 RAQUEL MARTINS RESENDE L 001/003</t>
  </si>
  <si>
    <t>Pix - Recebido - 08/03 14:07 39650316000164 SOLANGE DUA</t>
  </si>
  <si>
    <t>Pix - Recebido - 10/03 21:29 39650316000164 SOLANGE DUA</t>
  </si>
  <si>
    <t>Pix Periódico - 10/03 Thiago Henrique Florenci 006/999</t>
  </si>
  <si>
    <t>Pix - Enviado - 08/03 12:23 Rodrigo Rocha Alves</t>
  </si>
  <si>
    <t>Pix - Enviado - 08/03 14:10 Leonice Araujo Dos Reis</t>
  </si>
  <si>
    <t>Pix - Enviado - 09/03 18:58 Wellington Parreira Dos Sa</t>
  </si>
  <si>
    <t>Pix - Enviado - 10/03 12:13 Cema Central Mineira Ataca</t>
  </si>
  <si>
    <t>Ações - Proventos - Pag Rendimento  GARE11 11/03/2025</t>
  </si>
  <si>
    <t>Ações - Proventos - Pag Rendimento  HSML11 11/03/2025</t>
  </si>
  <si>
    <t>Pix - Recebido - 11/03 11:33 03594043673 solange duarte</t>
  </si>
  <si>
    <t>Pix - Enviado - 11/03 09:44 Reinaldo Alves Ribeiro</t>
  </si>
  <si>
    <t>Ações - Proventos - Pag Dividendos  WEGE3  12/03/2025</t>
  </si>
  <si>
    <t>Ações - Proventos - Pag Jur Cap Pro WEGE3  12/03/2025</t>
  </si>
  <si>
    <t>Pix - Enviado - 13/03 07:19 Leonice Araujo Dos Reis</t>
  </si>
  <si>
    <t>Ações - Proventos - Pag Dividendos  VALE3  14/03/2025</t>
  </si>
  <si>
    <t>Ações - Proventos - Pag Jur Cap Pro VALE3  14/03/2025</t>
  </si>
  <si>
    <t>Ações - Proventos - Pag Rendimento  VRTA11 14/03/2025</t>
  </si>
  <si>
    <t>Compra com Cartão - 14/03 15:03 BhHair</t>
  </si>
  <si>
    <t>Ações - Proventos - Pag Rendimento  KNHY11 17/03/2025</t>
  </si>
  <si>
    <t>Ações - Proventos - Pag Rendimento  KNIP11 17/03/2025</t>
  </si>
  <si>
    <t>Pix - Recebido - 16/03 23:08 00003594043673 SOLANGE DUA</t>
  </si>
  <si>
    <t>Pix - Recebido - 17/03 21:55 39650316000164 SOLANGE DUA</t>
  </si>
  <si>
    <t>Ações - Proventos - Pag Rendimento  BTHF11 18/03/2025</t>
  </si>
  <si>
    <t>Ações - Proventos - Pag Rendimento  HGLG11 18/03/2025</t>
  </si>
  <si>
    <t>Ações - Proventos - Pag Rendimento  HGRE11 18/03/2025</t>
  </si>
  <si>
    <t>Ações - Proventos - Pag Rendimento  KNRI11 18/03/2025</t>
  </si>
  <si>
    <t>Ações - Proventos - Pag Rendimento  RBRP11 18/03/2025</t>
  </si>
  <si>
    <t>Ações - Proventos - Pag Rendimento  XPLG11 18/03/2025</t>
  </si>
  <si>
    <t>Pix - Enviado - 19/03 08:11 Hort Andrade Lopes Ltda</t>
  </si>
  <si>
    <t>Saúde62025</t>
  </si>
  <si>
    <t>Saúde72025</t>
  </si>
  <si>
    <t>Saúde82025</t>
  </si>
  <si>
    <t>Saúde102025</t>
  </si>
  <si>
    <t>Saúde112025</t>
  </si>
  <si>
    <t>Pix - Recebido - 05/03 06:37 39650316000164 SOLANGE DUA</t>
  </si>
  <si>
    <t>Ações - Proventos - Pag Jur Cap Pro BBDC4  05/03/2025</t>
  </si>
  <si>
    <t>Ações - Proventos - Pag Rendimento  HGRU11 18/03/2025</t>
  </si>
  <si>
    <t>Compra com Cartão - 20/03 11:55 PatriciaHelena</t>
  </si>
  <si>
    <t>Ações - Proventos - Pag Rendimento  VGIP11 21/03/2025</t>
  </si>
  <si>
    <t>Pix - Enviado - 21/03 13:35 Reinaldo Alves Ribeiro</t>
  </si>
  <si>
    <t>Compra com Cartão - 23/03 09:22 PLINIOLEAL</t>
  </si>
  <si>
    <t>Compra com Cartão - 23/03 09:27 PLINIOLEAL</t>
  </si>
  <si>
    <t>Ações - Proventos - Pag Rendimento  BTLG11 25/03/2025</t>
  </si>
  <si>
    <t>Pix - Recebido - 25/03 22:05 39650316000164 SOLANGE DUA</t>
  </si>
  <si>
    <t>Pix - Recebido - 25/03 22:08 03594043673 solange duarte</t>
  </si>
  <si>
    <t>Pix - Enviado - 31/03 14:09 Natalia Cristina Ferreira</t>
  </si>
  <si>
    <t>Seguros32025</t>
  </si>
  <si>
    <t>Renda extra32025</t>
  </si>
  <si>
    <t>Investimento32025</t>
  </si>
  <si>
    <t>Ações - Proventos - Pag Jur Cap Pro BBDC4  01/04/2025</t>
  </si>
  <si>
    <t>Ações - Proventos - Pag Dividendos  UNIP6  02/04/2025</t>
  </si>
  <si>
    <t>Ações - Proventos - Pag Jur Cap Pro ALOS3  02/04/2025</t>
  </si>
  <si>
    <t>Pix - Recebido - 04/04 10:29 95285806615 Rodrigo Almeid</t>
  </si>
  <si>
    <t>Ações - Proventos - Pag Rendimento  GARE11 07/04/2025</t>
  </si>
  <si>
    <t>Ações - Proventos - Pag Rendimento  HSML11 07/04/2025</t>
  </si>
  <si>
    <t>Pix - Recebido - 06/04 15:06 95285806615 Rodrigo Almeid</t>
  </si>
  <si>
    <t>Pix Periódico - 07/04 RAQUEL MARTINS RESENDE L 002/003</t>
  </si>
  <si>
    <t>Pix - Enviado - 07/04 16:44 Natalia Cristina Ferreira</t>
  </si>
  <si>
    <t>Pix - Enviado - 07/04 16:51 Reinaldo Alves Ribeiro</t>
  </si>
  <si>
    <t>Bolsa Doutorado</t>
  </si>
  <si>
    <t>ABC GIGANTE            BELO HORIZONT BR</t>
  </si>
  <si>
    <t>PONTO CELL             BELO HORIZONT BR</t>
  </si>
  <si>
    <t>STILLUS ARMARINHO E PR BELO HORIZONT BR</t>
  </si>
  <si>
    <t>DELINEY DE OLIVEIRA V  PIRACEMA      BR</t>
  </si>
  <si>
    <t>CRIACOES SUPER RAPIDA  BELO HORIZONT BR</t>
  </si>
  <si>
    <t>XINFUPRESENT           BELO HORIZONT BR</t>
  </si>
  <si>
    <t>HORTII CAMPOS LTDA     PIRACEMA      BR</t>
  </si>
  <si>
    <t>CASA HELO              BELO HORIZONT BR</t>
  </si>
  <si>
    <t>PIX -   Cema Central Mineira Atac    BR</t>
  </si>
  <si>
    <t>JUROS SAQUE PIX                      BR</t>
  </si>
  <si>
    <t>IOF ADICIONAL SAQUE PIX              BR</t>
  </si>
  <si>
    <t>IOF DIARIO SAQUE PIX                 BR</t>
  </si>
  <si>
    <t>UNIVERSO UD   PARC 02/02 BELO HORIZONBR</t>
  </si>
  <si>
    <t>PARC=112BK*CR PARC 02/12 BELO HORIZONBR</t>
  </si>
  <si>
    <t>CONSTANCE     PARC 03/06 CONTAGEM    BR</t>
  </si>
  <si>
    <t>RAIA4535      PARC 01/02 BELO HORIZONBR</t>
  </si>
  <si>
    <t>DIEGO RESENDE PARC 02/10 CONTAGEM    BR</t>
  </si>
  <si>
    <t>MARTINS COM D PARC 03/04 BELO HORIZONBR</t>
  </si>
  <si>
    <t>STILLUS ARMAR PARC 02/03 BELO HORIZONBR</t>
  </si>
  <si>
    <t>56.024.493 CARLOS EDU  BELO HORIZONT BR</t>
  </si>
  <si>
    <t>NogueiraFrutas         BELO HORIZONT BR</t>
  </si>
  <si>
    <t>FrutasNogueira         BELO HORIZONT BR</t>
  </si>
  <si>
    <t>STERNA CAFE            BELO HORIZONT BR</t>
  </si>
  <si>
    <t>FEL EMPREENDIMENTOS C  CONFINS       BR</t>
  </si>
  <si>
    <t>ROMA CAFE              TABOAO DA SER BR</t>
  </si>
  <si>
    <t>YelumSeg Parc5         Sao Paulo     BR</t>
  </si>
  <si>
    <t>AMAZON BR              SAO PAULO     BR</t>
  </si>
  <si>
    <t>MP *PETROBRASPREM      RIO DE JANEIR BR</t>
  </si>
  <si>
    <t>MP*PETROBRASPREM       OSASCO        BR</t>
  </si>
  <si>
    <t>PLINIOLEAL             BELO HORIZONT BR</t>
  </si>
  <si>
    <t>LARA FLORES            BELO HORIZONT BR</t>
  </si>
  <si>
    <t>LA COMERCIO DE PECAS L BELO HORIZONT BR</t>
  </si>
  <si>
    <t>DIEGO RESENDE PIRES    CONTAGEM      BR</t>
  </si>
  <si>
    <t>LOJAS AMERICANAS 707   BELO HORIZONT BR</t>
  </si>
  <si>
    <t>TRANSFACIL*CREDIT      BELO HORIZONT BR</t>
  </si>
  <si>
    <t>GRAND HOTEL TABOAO     TABOAO DA SER BR</t>
  </si>
  <si>
    <t>MP*3PRODUTOS  PARC 06/12 OSASCO      BR</t>
  </si>
  <si>
    <t>HUB*ESTANTEVI PARC 03/04 SAO PAULO   BR</t>
  </si>
  <si>
    <t>IBIS SAO PAUL PARC 06/06 SAO PAULO   BR</t>
  </si>
  <si>
    <t>EBN    *Canva PARC 01/12 CURITIBA    BR</t>
  </si>
  <si>
    <t>MP*SMMATEMATI PARC 04/05 OSASCO      BR</t>
  </si>
  <si>
    <t>V MALAQUIAS F PARC 03/03 BELO HORIZONBR</t>
  </si>
  <si>
    <t>PARAGEM  WCA  PARC 02/10 BELO HORIZONBR</t>
  </si>
  <si>
    <t>RAIA4535      PARC 03/03 BELO HORIZONBR</t>
  </si>
  <si>
    <t>MP*CAMILAABAD PARC 11/12 OSASCO      BR</t>
  </si>
  <si>
    <t>LIVRARIA ITAG PARC 03/10 SAO PAULO   BR</t>
  </si>
  <si>
    <t>EDITORA SAO C PARC 03/12 SAO CARLOS  BR</t>
  </si>
  <si>
    <t>PG *ARTCRUZ A PARC 08/10 TOLEDO      BR</t>
  </si>
  <si>
    <t>PG *PRECISO I PARC 03/03 JAU         BR</t>
  </si>
  <si>
    <t>Passagem ônibus</t>
  </si>
  <si>
    <t>Renda extra42025</t>
  </si>
  <si>
    <t>Impostos42025</t>
  </si>
  <si>
    <t>URSULA UTILIDADES E PR BELO HORIZONT</t>
  </si>
  <si>
    <t>ROMA CAFE              TABOAO DA SER</t>
  </si>
  <si>
    <t>TABOAO DA SERRA II     TABOAO DA SER</t>
  </si>
  <si>
    <t>UBER * PENDING         SAO PAULO</t>
  </si>
  <si>
    <t>UBER* TRIP             WWW.UBER.COM.</t>
  </si>
  <si>
    <t>BAFF S COMERCIO DE PRO OSASCO</t>
  </si>
  <si>
    <t>YelumSeg Parc6         Sao Paulo</t>
  </si>
  <si>
    <t>Contabilidde</t>
  </si>
  <si>
    <t>Doações42025</t>
  </si>
  <si>
    <t>Infraestrutra42025</t>
  </si>
  <si>
    <t>Alimentação52025</t>
  </si>
  <si>
    <t>Gastos Extras52025</t>
  </si>
  <si>
    <t>Pix - Enviado - 08/04 21:15 Estabelecimento Unificado</t>
  </si>
  <si>
    <t>Pix - Enviado - 09/04 05:15 Jose Renato Alves Batista</t>
  </si>
  <si>
    <t>Pix Periódico - 10/04 Thiago Henrique Florenci 007/999</t>
  </si>
  <si>
    <t>Pix - Enviado - 10/04 16:59 ASSOCIACAO DE MAES P. A. E</t>
  </si>
  <si>
    <t>Pix - Enviado - 10/04 21:39 Leonice Araujo Dos Reis</t>
  </si>
  <si>
    <t>Ações - Proventos - Pag Rendimento  KNHY11 11/04/2025</t>
  </si>
  <si>
    <t>Ações - Proventos - Pag Rendimento  KNIP11 11/04/2025</t>
  </si>
  <si>
    <t>Pix - Recebido - 11/04 13:40 39650316000164 SOLANGE DUA</t>
  </si>
  <si>
    <t>Ações - Proventos - Pag Rendimento  BTHF11 14/04/2025</t>
  </si>
  <si>
    <t>Ações - Proventos - Pag Rendimento  HGRE11 14/04/2025</t>
  </si>
  <si>
    <t>Ações - Proventos - Pag Rendimento  HGRU11 14/04/2025</t>
  </si>
  <si>
    <t>Ações - Proventos - Pag Rendimento  KNRI11 14/04/2025</t>
  </si>
  <si>
    <t>Ações - Proventos - Pag Rendimento  RBRP11 14/04/2025</t>
  </si>
  <si>
    <t>Ações - Proventos - Pag Rendimento  XPLG11 14/04/2025</t>
  </si>
  <si>
    <t>Ações - Proventos - Pag Rendimento  VRTA11 15/04/2025</t>
  </si>
  <si>
    <t>Ações - Proventos - Pag Rendimento  VGIP11 17/04/2025</t>
  </si>
  <si>
    <t>Pix - Recebido - 17/04 19:13 39650316000164 SOLANGE DUA</t>
  </si>
  <si>
    <t>Pix - Recebido - 22/04 10:38 39650316000164 SOLANGE DUA</t>
  </si>
  <si>
    <t>Pix - Enviado - 21/04 16:56 Leonice Araujo Dos Reis</t>
  </si>
  <si>
    <t>Pix - Enviado - 23/04 16:02 ASSOCIACAO INSTITUTO EDUCA</t>
  </si>
  <si>
    <t>Ações - Proventos - Pag Rendimento  BTLG11 25/04/2025</t>
  </si>
  <si>
    <t>Pix - Recebido - 25/04 13:55 39650316000164 SOLANGE DUA</t>
  </si>
  <si>
    <t>Pix - Recebido - 26/04 06:09 39650316000164 SOLANGE DUA</t>
  </si>
  <si>
    <t>Pix - Enviado - 26/04 06:10 Leonice Araujo Dos Reis</t>
  </si>
  <si>
    <t>Ações - Proventos - Pag Jur Cap Pro BBDC4  30/04/2025</t>
  </si>
  <si>
    <t>Pix - Recebido - 30/04 19:23 39650316000164 SOLANGE DUA</t>
  </si>
  <si>
    <t>Pix - Enviado - 30/04 19:24 Izabela Souza Penido Lins</t>
  </si>
  <si>
    <t>Extras</t>
  </si>
  <si>
    <t>Pix - Recebido - 01/05 15:51 00095285806615 RODRIGO ALM</t>
  </si>
  <si>
    <t>Ações - Proventos - Pag Jur Cap Pro BBDC4  02/05/2025</t>
  </si>
  <si>
    <t>Ações - Proventos - Pag Dividendos  ALOS3  06/05/2025</t>
  </si>
  <si>
    <t>Pix - Recebido - 06/05 10:44 95285806615 Rodrigo Almeid</t>
  </si>
  <si>
    <t>Pix - Recebido - 07/05 19:31 39650316000164 SOLANGE DUA</t>
  </si>
  <si>
    <t>Pix - Recebido - 07/05 19:52 39650316000164 SOLANGE DUA</t>
  </si>
  <si>
    <t>Compra com Cartão - 07/05 07:22 AmoPao</t>
  </si>
  <si>
    <t>Pix Periódico - 07/05 RAQUEL MARTINS RESENDE L 003/003</t>
  </si>
  <si>
    <t>Ações - Proventos - Pag Rendimento  GARE11 08/05/2025</t>
  </si>
  <si>
    <t>Ações - Proventos - Pag Rendimento  HSML11 08/05/2025</t>
  </si>
  <si>
    <t>Pix - Enviado - 08/05 16:53 ESCOLA GRACA MAIOR</t>
  </si>
  <si>
    <t>Pix - Enviado - 09/05 16:28 Leonice Araujo Dos Reis</t>
  </si>
  <si>
    <t>Pix - Recebido - 12/05 19:31 39650316000164 SOLANGE DUA</t>
  </si>
  <si>
    <t>Pagamento de Impostos - PREF. MUN. BELO HORIZONTE</t>
  </si>
  <si>
    <t>Pix Periódico - 10/05 Thiago Henrique Florenci 008/999</t>
  </si>
  <si>
    <t>Pix - Enviado - 13/05 14:39 Reinaldo Alves Ribeiro</t>
  </si>
  <si>
    <t>Ações - Proventos - Pag Rendimento  KNHY11 14/05/2025</t>
  </si>
  <si>
    <t>Ações - Proventos - Pag Rendimento  KNIP11 14/05/2025</t>
  </si>
  <si>
    <t>Ações - Proventos - Pag Rendimento  BTHF11 15/05/2025</t>
  </si>
  <si>
    <t>Ações - Proventos - Pag Rendimento  HGLG11 15/05/2025</t>
  </si>
  <si>
    <t>Ações - Proventos - Pag Rendimento  HGRE11 15/05/2025</t>
  </si>
  <si>
    <t>Ações - Proventos - Pag Rendimento  HGRU11 15/05/2025</t>
  </si>
  <si>
    <t>Ações - Proventos - Pag Rendimento  KNRI11 15/05/2025</t>
  </si>
  <si>
    <t>Ações - Proventos - Pag Rendimento  RBRP11 15/05/2025</t>
  </si>
  <si>
    <t>Ações - Proventos - Pag Rendimento  VRTA11 15/05/2025</t>
  </si>
  <si>
    <t>Ações - Proventos - Pag Rendimento  XPLG11 15/05/2025</t>
  </si>
  <si>
    <t>Pix - Enviado - 15/05 18:11 Estabelecimento Unificado</t>
  </si>
  <si>
    <t>Pix - Enviado - 15/05 18:12 Natalia Cristina Ferreira</t>
  </si>
  <si>
    <t>Pix - Enviado - 15/05 19:58 Maria Fernanda Silva Da Co</t>
  </si>
  <si>
    <t>Pix - Recebido - 18/05 19:09 39650316000164 SOLANGE DUA</t>
  </si>
  <si>
    <t>Pix - Enviado - 18/05 19:11 Maria Fernanda Silva Da Co</t>
  </si>
  <si>
    <t>Ações - Proventos - Pag Rendimento  VGIP11 20/05/2025</t>
  </si>
  <si>
    <t>Pix - Enviado - 20/05 19:00 Flavio Esteves Ferreira</t>
  </si>
  <si>
    <t>Pix - Recebido - 21/05 10:16 39650316000164 SOLANGE DUA</t>
  </si>
  <si>
    <t>Compra com Cartão - 21/05 15:53 FEL EMPREENDIMENT</t>
  </si>
  <si>
    <t>Ações - Proventos - Pag Rendimento  BTLG11 23/05/2025</t>
  </si>
  <si>
    <t>Pix - Recebido - 23/05 14:35 39650316000164 INTEGRACAO</t>
  </si>
  <si>
    <t>Compra com Cartão - 23/05 12:38 Varanda291</t>
  </si>
  <si>
    <t>Pix - Enviado - 23/05 14:36 Leonice Araujo Dos Reis</t>
  </si>
  <si>
    <t>Compra com Cartão - 24/05 10:32 ROCA DE MINAS</t>
  </si>
  <si>
    <t>Compra com Cartão - 24/05 10:49 VILLEFORT</t>
  </si>
  <si>
    <t>Compra com Cartão - 25/05 15:45 RAIA4535</t>
  </si>
  <si>
    <t>Pix - Recebido - 27/05 15:48 39650316000164 INTEGRACAO</t>
  </si>
  <si>
    <t>Compra com Cartão - 27/05 12:45 AS NEGOCIOS EMPREEND</t>
  </si>
  <si>
    <t>Compra com Cartão - 27/05 14:58 SUP EPA CENTO EVINTE</t>
  </si>
  <si>
    <t>Ações - Proventos - Pag Dividendos  TAEE11 28/05/2025</t>
  </si>
  <si>
    <t>Pix - Recebido - 28/05 17:31 39650316000164 INTEGRACAO</t>
  </si>
  <si>
    <t>Compra com Cartão - 28/05 07:39 VILLEFORT</t>
  </si>
  <si>
    <t>Compra com Cartão - 28/05 07:47 DROGARIA ARAUJO</t>
  </si>
  <si>
    <t>Compra com Cartão - 28/05 14:35 DROGARIA ARAUJO</t>
  </si>
  <si>
    <t>Compra com Cartão - 28/05 14:44 VILLEFORT</t>
  </si>
  <si>
    <t>Pix - Enviado - 28/05 08:17 ESCOLA GRACA MAIOR LTDA</t>
  </si>
  <si>
    <t>Pix - Enviado - 28/05 17:29 Leonice Araujo Dos Reis</t>
  </si>
  <si>
    <t>Compra com Cartão - 29/05 17:24 DOCURA</t>
  </si>
  <si>
    <t>Compra com Cartão - 29/05 19:15 SUP EPA CENTO EVINTE</t>
  </si>
  <si>
    <t>Compra com Cartão - 30/05 14:49 RAIA4535</t>
  </si>
  <si>
    <t>Compra com Cartão - 30/05 15:02 VILLEFORT</t>
  </si>
  <si>
    <t>Pix - Enviado - 30/05 12:31 A L Nascimento Informatica</t>
  </si>
  <si>
    <t>Pix - Enviado - 30/05 17:20 Priscilla Evelim Goncalves</t>
  </si>
  <si>
    <t>Seguros42025</t>
  </si>
  <si>
    <t>Investimento42025</t>
  </si>
  <si>
    <t>&lt;TRNAMT&gt;-100.00&lt;/TRNAMT&gt;</t>
  </si>
  <si>
    <t>GARAPAO NOVA GRANADA   BELO HORIZONT BR</t>
  </si>
  <si>
    <t>GARAPAO                BELO HORIZONT BR</t>
  </si>
  <si>
    <t>CresciEPerdi           CONTAGEM      BR</t>
  </si>
  <si>
    <t>MAGAZINE DINIZ         BELO HORIZONT BR</t>
  </si>
  <si>
    <t>CRESCI E PERDI - BH BU BELO HORIZONT BR</t>
  </si>
  <si>
    <t>PG *TON LVA            BELO HORIZONT BR</t>
  </si>
  <si>
    <t>POSTO R   M            BELO HORIZONT BR</t>
  </si>
  <si>
    <t>PANIFICADORA RETTORE   BELO HORIZONT BR</t>
  </si>
  <si>
    <t>DISTRIBUIDORA DE FRUTA BELO HORIZONT BR</t>
  </si>
  <si>
    <t>SUPERLOG FFV DISTRIBUI BELO HORIZONT BR</t>
  </si>
  <si>
    <t>MP*LOJANLTON           OSASCO        BR</t>
  </si>
  <si>
    <t>DMA DISTRIBUIDORA SA   BELO HORIZONT BR</t>
  </si>
  <si>
    <t>SUPER NOSSO            BELO HORIZONT BR</t>
  </si>
  <si>
    <t>Gwautopecas   PARC 02/03 BELO HORIZONBR</t>
  </si>
  <si>
    <t>CONSTANCE     PARC 04/06 CONTAGEM    BR</t>
  </si>
  <si>
    <t>PARC=112BK*CR PARC 03/12 BELO HORIZONBR</t>
  </si>
  <si>
    <t>RAIA4535      PARC 02/02 BELO HORIZONBR</t>
  </si>
  <si>
    <t>DIEGO RESENDE PARC 03/10 CONTAGEM    BR</t>
  </si>
  <si>
    <t>MARTINS COM D PARC 04/04 BELO HORIZONBR</t>
  </si>
  <si>
    <t>STILLUS ARMAR PARC 03/03 BELO HORIZONBR</t>
  </si>
  <si>
    <t>LISTO*Hunters          CONTAGEM      BR</t>
  </si>
  <si>
    <t>BAFF S COMERCIO DE PRO OSASCO        BR</t>
  </si>
  <si>
    <t>MP*RESTNOSSOQUIN       OSASCO        BR</t>
  </si>
  <si>
    <t>PATEO DA LUZ           SAO PAULO     BR</t>
  </si>
  <si>
    <t>3798 - GRSA GR CAFE RI SAO PAULO     BR</t>
  </si>
  <si>
    <t>3797 - GRSA GIRAFFAS T SAO PAULO     BR</t>
  </si>
  <si>
    <t>YelumSeg Parc6         Sao Paulo     BR</t>
  </si>
  <si>
    <t>CASA BRANCA            BELO HORIZONT BR</t>
  </si>
  <si>
    <t>BREDOFF COMERCIO DE GASBelo Horizont BR</t>
  </si>
  <si>
    <t>INDUSTRIA E COMERCIO D BELO HORIZONT BR</t>
  </si>
  <si>
    <t>Clickbus               Sao Paulo     BR</t>
  </si>
  <si>
    <t>MP*3PRODUTOS  PARC 07/12 OSASCO      BR</t>
  </si>
  <si>
    <t>HUB*ESTANTEVI PARC 04/04 SAO PAULO   BR</t>
  </si>
  <si>
    <t>SOFTWAREZEN   PARC 12/12 SAO PAULO   BR</t>
  </si>
  <si>
    <t>LATAM AIR     PARC 02/04 SAO PAULO   BR</t>
  </si>
  <si>
    <t>MP*SMMATEMATI PARC 05/05 OSASCO      BR</t>
  </si>
  <si>
    <t>EBN    *Canva PARC 02/12 CURITIBA    BR</t>
  </si>
  <si>
    <t>PARAGEM  WCA  PARC 03/10 BELO HORIZONBR</t>
  </si>
  <si>
    <t>PG *INSTITUTO PARC 01/03 CAMPINA GRANBR</t>
  </si>
  <si>
    <t>MP*CAMILAABAD PARC 12/12 OSASCO      BR</t>
  </si>
  <si>
    <t>LIVRARIA ITAG PARC 04/10 SAO PAULO   BR</t>
  </si>
  <si>
    <t>RAIA4535      PARC 01/03 BELO HORIZONBR</t>
  </si>
  <si>
    <t>EDITORA SAO C PARC 04/12 SAO CARLOS  BR</t>
  </si>
  <si>
    <t>PG *ARTCRUZ A PARC 09/10 TOLEDO      BR</t>
  </si>
  <si>
    <t>MAGIC COOK 2           BELO HORIZONT BR</t>
  </si>
  <si>
    <t>NUTRIBOM EXPRESS       BELO HORIZONT BR</t>
  </si>
  <si>
    <t>ABC GIGANTE FILIAL     BELO HORIZONT BR</t>
  </si>
  <si>
    <t>Farmaconde             MAIRIPORA     BR</t>
  </si>
  <si>
    <t>MP*CASAMINEIRA         OSASCO        BR</t>
  </si>
  <si>
    <t>LIRA BITENCOURT        BELO HORIZONT BR</t>
  </si>
  <si>
    <t>BRETAS 561             BELO HORIZONT BR</t>
  </si>
  <si>
    <t>UNIDADE CENTRAL PARK   BELO HORIZONT BR</t>
  </si>
  <si>
    <t>AQUI E FESTA E DECORACABelo Horizont BR</t>
  </si>
  <si>
    <t>Gwautopecas   PARC 03/03 BELO HORIZONBR</t>
  </si>
  <si>
    <t>PARC=112BK*CR PARC 04/12 BELO HORIZONBR</t>
  </si>
  <si>
    <t>CONSTANCE     PARC 05/06 CONTAGEM    BR</t>
  </si>
  <si>
    <t>MAGAZINE DINI PARC 01/03 BELO HORIZONBR</t>
  </si>
  <si>
    <t>KIWIFY *mento PARC 01/12 GUARULHOS   BR</t>
  </si>
  <si>
    <t>DIEGO RESENDE PARC 04/10 CONTAGEM    BR</t>
  </si>
  <si>
    <t>PONTO DO FRANGO PALMEI BELO HORIZONT BR</t>
  </si>
  <si>
    <t>DuduLanches            BELO HORIZONT BR</t>
  </si>
  <si>
    <t>RESTAURANTE E LANCHONE CAMPANHA      BR</t>
  </si>
  <si>
    <t>PAMPAS GRILL CHURRASCA SAO SEBASTIAO BR</t>
  </si>
  <si>
    <t>DROGARIA FABIANA LTDA  BELO HORIZONT BR</t>
  </si>
  <si>
    <t>57829804Gleiciene      BELO HORIZONT BR</t>
  </si>
  <si>
    <t>Sala31                 CONTAGEM      BR</t>
  </si>
  <si>
    <t>DOCURA                 BELO HORIZONT BR</t>
  </si>
  <si>
    <t>MP*PNEUBHZ             MATOZINHOS    BR</t>
  </si>
  <si>
    <t>MP*3PRODUTOS  PARC 08/12 OSASCO      BR</t>
  </si>
  <si>
    <t>LATAM AIR     PARC 03/04 SAO PAULO   BR</t>
  </si>
  <si>
    <t>EBN    *Canva PARC 03/12 CURITIBA    BR</t>
  </si>
  <si>
    <t>PARAGEM  WCA  PARC 04/10 BELO HORIZONBR</t>
  </si>
  <si>
    <t>PG *INSTITUTO PARC 02/03 CAMPINA GRANBR</t>
  </si>
  <si>
    <t>LIVRARIA ITAG PARC 05/10 SAO PAULO   BR</t>
  </si>
  <si>
    <t>RAIA4535      PARC 02/03 BELO HORIZONBR</t>
  </si>
  <si>
    <t>EDITORA SAO C PARC 05/12 SAO CARLOS  BR</t>
  </si>
  <si>
    <t>ZP*54         PARC 01/02 MATOZINHOS  BR</t>
  </si>
  <si>
    <t>PG *ARTCRUZ A PARC 10/10 TOLEDO      BR</t>
  </si>
  <si>
    <t>Ações - Proventos - Pag Jur Cap Pro BBDC4  02/06/2025</t>
  </si>
  <si>
    <t>Compra com Cartão - 01/06 10:11 AngelaMarina</t>
  </si>
  <si>
    <t>Compra com Cartão - 01/06 11:09 VILLEFORT</t>
  </si>
  <si>
    <t>Compra com Cartão - 02/06 20:44 VILLEFORT</t>
  </si>
  <si>
    <t>Pagamento de Telefone - NIO A</t>
  </si>
  <si>
    <t>Pix - Recebido - 03/06 22:03 39650316000164 INTEGRACAO</t>
  </si>
  <si>
    <t>Compra com Cartão - 03/06 09:46 ROCA DE MINAS</t>
  </si>
  <si>
    <t>Pix - Enviado - 03/06 15:52 Ana Maria Lira De Mello</t>
  </si>
  <si>
    <t>Pix - Recebido - 04/06 10:10 00095285806615 RODRIGO ALM</t>
  </si>
  <si>
    <t>Compra com Cartão - 04/06 17:04 PANIFICADORA OURO PR</t>
  </si>
  <si>
    <t>Pix - Enviado - 04/06 19:20 Associacao De Maes P. A. E</t>
  </si>
  <si>
    <t>Pix - Enviado - 04/06 19:23 Associacao De Maes P. A. E</t>
  </si>
  <si>
    <t>Pix - Enviado - 04/06 19:29 Reinaldo Alves Ribeiro</t>
  </si>
  <si>
    <t>Pix - Recebido - 05/06 13:42 00095285806615 RODRIGO ALM</t>
  </si>
  <si>
    <t>Pix - Enviado - 05/06 14:03 CONCORR CONTABILIDADE</t>
  </si>
  <si>
    <t>2024</t>
  </si>
  <si>
    <t>Renda extra52025</t>
  </si>
  <si>
    <t>Venda de Ações52025</t>
  </si>
  <si>
    <t>Impostos52025</t>
  </si>
  <si>
    <t>Seguros52025</t>
  </si>
  <si>
    <t>Doações52025</t>
  </si>
  <si>
    <t>Investimento52025</t>
  </si>
  <si>
    <t>Infraestrutra52025</t>
  </si>
  <si>
    <t>Renda extra62025</t>
  </si>
  <si>
    <t>Alimentação62025</t>
  </si>
  <si>
    <t>Transporte62025</t>
  </si>
  <si>
    <t>Gastos Extras62025</t>
  </si>
  <si>
    <t>Doações62025</t>
  </si>
  <si>
    <t>Infraestrutra62025</t>
  </si>
  <si>
    <t>Impostos62025</t>
  </si>
  <si>
    <t>&lt;TRNAMT&gt;-58.00&lt;/TRNAMT&gt;</t>
  </si>
  <si>
    <t>&lt;TRNAMT&gt;-40.00&lt;/TRNAMT&gt;</t>
  </si>
  <si>
    <t>&lt;TRNAMT&gt;-120.00&lt;/TRNAMT&gt;</t>
  </si>
  <si>
    <t>&lt;TRNAMT&gt;-42.00&lt;/TRNAMT&gt;</t>
  </si>
  <si>
    <t>&lt;TRNAMT&gt;-20.00&lt;/TRNAMT&gt;</t>
  </si>
  <si>
    <t>&lt;TRNAMT&gt;-39.99&lt;/TRNAMT&gt;</t>
  </si>
  <si>
    <t>&lt;TRNAMT&gt;-24.00&lt;/TRNAMT&gt;</t>
  </si>
  <si>
    <t>Compra com Cartão - 05/06 16:20 SUB BETANIA</t>
  </si>
  <si>
    <t>Compra com Cartão - 05/06 16:41 DROGARIA ARAUJO</t>
  </si>
  <si>
    <t>Compra com Cartão - 05/06 16:52 SUP EPA CENTO EVINTE</t>
  </si>
  <si>
    <t>Ações - Proventos - Pag Rendimento  GARE11 06/06/2025</t>
  </si>
  <si>
    <t>Ações - Proventos - Pag Rendimento  HSML11 06/06/2025</t>
  </si>
  <si>
    <t>Compra com Cartão - 06/06 17:26 POSTO CARMENIA SA</t>
  </si>
  <si>
    <t>Pix - Enviado - 06/06 14:12 Leonice Araujo Dos Reis</t>
  </si>
  <si>
    <t>Compra com Cartão - 08/06 11:33 AngelaMarina</t>
  </si>
  <si>
    <t>Pix - Enviado - 07/06 18:57 Padaria E Confeitaria Docu</t>
  </si>
  <si>
    <t>Pix - Enviado - 09/06 13:45 Izabela Souza Penido Lins</t>
  </si>
  <si>
    <t>Pix - Enviado - 09/06 13:52 Solange Duarte Aguiar De O</t>
  </si>
  <si>
    <t>Compra com Cartão - 10/06 15:55 VILMA DA CONCEICAO F</t>
  </si>
  <si>
    <t>Pix Periódico - 10/06 Thiago Henrique Florenci 009/999</t>
  </si>
  <si>
    <t>Pagamento de Boleto - UNIMED BELO HORIZONTE COOPERAT</t>
  </si>
  <si>
    <t>Pix - Enviado - 10/06 22:19 Integracao Terapias Ltda.</t>
  </si>
  <si>
    <t>Compra com Cartão - 11/06 17:22 CLESIOS ALFAIATARIA</t>
  </si>
  <si>
    <t>Ações - Proventos - Pag Rendimento  KNHY11 12/06/2025</t>
  </si>
  <si>
    <t>Ações - Proventos - Pag Rendimento  KNIP11 12/06/2025</t>
  </si>
  <si>
    <t>Pix - Enviado - 12/06 20:23 Leonice Araujo Dos Reis</t>
  </si>
  <si>
    <t>Ações - Proventos - Pag Rendimento  BTHF11 13/06/2025</t>
  </si>
  <si>
    <t>Ações - Proventos - Pag Rendimento  HGLG11 13/06/2025</t>
  </si>
  <si>
    <t>Ações - Proventos - Pag Rendimento  HGRE11 13/06/2025</t>
  </si>
  <si>
    <t>Ações - Proventos - Pag Rendimento  HGRU11 13/06/2025</t>
  </si>
  <si>
    <t>Ações - Proventos - Pag Rendimento  KNRI11 13/06/2025</t>
  </si>
  <si>
    <t>Ações - Proventos - Pag Rendimento  RBRP11 13/06/2025</t>
  </si>
  <si>
    <t>Ações - Proventos - Pag Rendimento  VRTA11 13/06/2025</t>
  </si>
  <si>
    <t>Ações - Proventos - Pag Rendimento  XPLG11 13/06/2025</t>
  </si>
  <si>
    <t>Pix - Enviado - 13/06 13:35 Hudson Davidson Barreto Da</t>
  </si>
  <si>
    <t>Pix - Enviado - 14/06 18:30 L&amp;amp;g Terapeuta Ocupacional</t>
  </si>
  <si>
    <t>Pix - Enviado - 16/06 16:06 Jose Pereira Da Silva</t>
  </si>
  <si>
    <t>Ações - Proventos - Pag Rendimento  VGIP11 18/06/2025</t>
  </si>
  <si>
    <t>Ações - Proventos - Pag Rendimento  BTLG11 23/06/2025</t>
  </si>
  <si>
    <t>Compra com Cartão - 22/06 16:45 AUTOPISTA FERNAO</t>
  </si>
  <si>
    <t>Compra com Cartão - 23/06 13:10 VILLEFORT</t>
  </si>
  <si>
    <t>Pix - Enviado - 21/06 10:35 Leonice Araujo Dos Reis</t>
  </si>
  <si>
    <t>Pix - Enviado - 22/06 22:47 Fabio Luiz Batista</t>
  </si>
  <si>
    <t>Pix - Enviado - 24/06 11:08 Escola Graca Maior Ltda</t>
  </si>
  <si>
    <t>Pix - Enviado - 24/06 12:32 Leonice Araujo Dos Reis</t>
  </si>
  <si>
    <t>Pix - Recebido - 26/06 23:08 39650316000164 INTEGRACAO</t>
  </si>
  <si>
    <t>Compra com Cartão - 26/06 19:05 PN TRIGO VINHO</t>
  </si>
  <si>
    <t>Pix - Enviado - 26/06 14:22 IMAGECOLOR GRAFICA DIGITAL</t>
  </si>
  <si>
    <t>Compra com Cartão - 28/06 20:05 AngelaMarina</t>
  </si>
  <si>
    <t>&lt;TRNAMT&gt;-25.00&lt;/TRNAMT&gt;</t>
  </si>
  <si>
    <t>&lt;TRNAMT&gt;-50.00&lt;/TRNAMT&gt;</t>
  </si>
  <si>
    <t>&lt;TRNAMT&gt;-90.00&lt;/TRNAMT&gt;</t>
  </si>
  <si>
    <t>Compra com Cartão - 01/07 07:35 DOCURA</t>
  </si>
  <si>
    <t>Pix - Enviado - 01/07 10:22 Fenix Joias</t>
  </si>
  <si>
    <t>Compra com Cartão - 02/07 19:37 DROGARIA ARAUJO 9</t>
  </si>
  <si>
    <t>Pix - Enviado - 02/07 11:33 Claudio Eli De Loyola</t>
  </si>
  <si>
    <t>Pagamento de Telefone - NIO FIBRA A</t>
  </si>
  <si>
    <t>Pix - Enviado - 03/07 08:11 Leonice Araujo Dos Reis</t>
  </si>
  <si>
    <t>Pix - Enviado - 03/07 17:44 Emporio Quintal Comercio L</t>
  </si>
  <si>
    <t>Pix - Recebido - 04/07 07:44 95285806615 Rodrigo Almeid</t>
  </si>
  <si>
    <t>Compra com Cartão - 04/07 08:18 AS NEGOCIOS EMPREEND</t>
  </si>
  <si>
    <t>Compra com Cartão - 04/07 15:27 PLATAFORMA DO SABOR</t>
  </si>
  <si>
    <t>Compra com Cartão - 04/07 18:06 PORAO TIRADENTES</t>
  </si>
  <si>
    <t>Pix - Enviado - 04/07 16:00 49.606.966 Ana Paula Apare</t>
  </si>
  <si>
    <t>Pix - Recebido - 07/07 17:25 00095285806615 RODRIGO ALM</t>
  </si>
  <si>
    <t>Ações - Proventos - Pag Rendimento  GARE11 07/07/2025</t>
  </si>
  <si>
    <t>Ações - Proventos - Pag Rendimento  HSML11 07/07/2025</t>
  </si>
  <si>
    <t>Compra com Cartão - 05/07 09:35 COM FRANKSONI</t>
  </si>
  <si>
    <t>Compra com Cartão - 05/07 17:36 DELINEY DE OLIVEI</t>
  </si>
  <si>
    <t>Compra com Cartão - 05/07 14:50 POSTO CARMENIA SA</t>
  </si>
  <si>
    <t>Compra com Cartão - 05/07 17:32 COOPIRA</t>
  </si>
  <si>
    <t>Compra com Cartão - 06/07 11:04 COOPIRA</t>
  </si>
  <si>
    <t>Compra com Cartão - 06/07 11:19 SUPERMERCADO COMPRE</t>
  </si>
  <si>
    <t>Compra com Cartão - 08/07 07:43 DOCURA</t>
  </si>
  <si>
    <t>Compra com Cartão - 08/07 10:05 BARBEARIA</t>
  </si>
  <si>
    <t>Pix - Enviado - 08/07 09:46 Reinaldo Alves Ribeiro</t>
  </si>
  <si>
    <t>Pix - Enviado - 09/07 11:12 BREDOFF GAS</t>
  </si>
  <si>
    <t>Compra com Cartão - 10/07 17:58 ASTERIO FRANCISCO</t>
  </si>
  <si>
    <t>Pix Agendado recorrente - 10/07 Thiago Henrique Florenci 010/999</t>
  </si>
  <si>
    <t>Ações - Proventos - Pag Rendimento  KNHY11 11/07/2025</t>
  </si>
  <si>
    <t>Ações - Proventos - Pag Rendimento  KNIP11 11/07/2025</t>
  </si>
  <si>
    <t>Ações - Proventos - Pag Rendimento  BTHF11 14/07/2025</t>
  </si>
  <si>
    <t>Ações - Proventos - Pag Rendimento  HGLG11 14/07/2025</t>
  </si>
  <si>
    <t>Ações - Proventos - Pag Rendimento  HGRE11 14/07/2025</t>
  </si>
  <si>
    <t>Ações - Proventos - Pag Rendimento  HGRU11 14/07/2025</t>
  </si>
  <si>
    <t>Ações - Proventos - Pag Rendimento  KNRI11 14/07/2025</t>
  </si>
  <si>
    <t>Ações - Proventos - Pag Rendimento  RBRP11 14/07/2025</t>
  </si>
  <si>
    <t>Ações - Proventos - Pag Rendimento  XPLG11 14/07/2025</t>
  </si>
  <si>
    <t>Compra com Cartão - 13/07 10:39 DilvanGeraldoDe</t>
  </si>
  <si>
    <t>Compra com Cartão - 13/07 13:24 RestauranteE</t>
  </si>
  <si>
    <t>Compra com Cartão - 13/07 10:42 BarracaJoeli</t>
  </si>
  <si>
    <t>Compra com Cartão - 13/07 18:24 CAPELA DIVINO ESPIRI</t>
  </si>
  <si>
    <t>Compra com Cartão - 13/07 10:57 SEUPET</t>
  </si>
  <si>
    <t>Compra com Cartão - 13/07 11:55 Palhacosmaleaveis</t>
  </si>
  <si>
    <t>Compra com Cartão - 13/07 12:25 NelsonLourenco</t>
  </si>
  <si>
    <t>Pix - Enviado - 13/07 15:31 Ctt Hunters</t>
  </si>
  <si>
    <t>Ações - Proventos - Pag Rendimento  VRTA11 15/07/2025</t>
  </si>
  <si>
    <t>Pix - Enviado - 15/07 10:45 Dma Distribuidora S/a</t>
  </si>
  <si>
    <t>Pix - Enviado - 15/07 14:51 Alexsander Fernandes Soare</t>
  </si>
  <si>
    <t>Compra com Cartão - 16/07 10:05 BARBEARIA ANSELMO E</t>
  </si>
  <si>
    <t>Pix - Enviado - 16/07 09:09 Autentiq Me Solucoes Ltda</t>
  </si>
  <si>
    <t>Pix - Enviado - 16/07 10:39 Leonice Araujo Dos Reis</t>
  </si>
  <si>
    <t>Ações - Proventos - Pag Rendimento  VGIP11 17/07/2025</t>
  </si>
  <si>
    <t>Compra com Cartão - 17/07 09:46 ROCA DE MINAS</t>
  </si>
  <si>
    <t>Pix - Enviado - 17/07 09:27 Drogaria Araujo S A</t>
  </si>
  <si>
    <t>Pix - Enviado - 17/07 09:48 Ht</t>
  </si>
  <si>
    <t>Compra com Cartão - 18/07 08:36 CLESIOS ALFAIATARIA</t>
  </si>
  <si>
    <t>Compra com Cartão - 18/07 08:43 DOCURA</t>
  </si>
  <si>
    <t>Compra com Cartão - 18/07 08:44 DOCURA</t>
  </si>
  <si>
    <t>Compra com Cartão - 18/07 14:22 SUP EPA CENTO EVINTE</t>
  </si>
  <si>
    <t>Pix - Enviado - 18/07 20:29 Ctt Hunters</t>
  </si>
  <si>
    <t>Pix - Enviado - 19/07 14:21 Ctt Hunters</t>
  </si>
  <si>
    <t>Pix - Enviado - 20/07 08:31 Ctt Hunters</t>
  </si>
  <si>
    <t>Compra com Cartão - 22/07 19:22 MERCADOPAGO*GELATTI</t>
  </si>
  <si>
    <t>Compra com Cartão - 22/07 19:39 DIVERSOES GUANABARA</t>
  </si>
  <si>
    <t>Pix - Enviado - 22/07 18:40 Cemig Distribuicao S.a</t>
  </si>
  <si>
    <t>Compra com Cartão - 23/07 08:14 DOCURA</t>
  </si>
  <si>
    <t>Pix - Enviado - 23/07 08:33 Dma Distribuidora S/a</t>
  </si>
  <si>
    <t>Ações - Proventos - Pag Rendimento  BTLG11 25/07/2025</t>
  </si>
  <si>
    <t>Pix - Recebido - 28/07 22:11 39650316000164 INTEGRACAO</t>
  </si>
  <si>
    <t>Compra com Cartão - 26/07 06:38 PADARIA TRIGO VINHO</t>
  </si>
  <si>
    <t>Compra com Cartão - 26/07 15:24 DELINEY DE OLIVEI</t>
  </si>
  <si>
    <t>Pix - Enviado - 26/07 13:38 Leonice Reis</t>
  </si>
  <si>
    <t>Compra com Cartão - 29/07 08:31 BERLINF*FUND DE PARQ</t>
  </si>
  <si>
    <t>Pix - Enviado - 29/07 10:21 Elaine Alves Garcia</t>
  </si>
  <si>
    <t>Pix - Enviado - 29/07 10:33 Food Truck Da Jana</t>
  </si>
  <si>
    <t>Ações - Proventos - Pag Jur Cap Pro BBDC4  31/07/2025</t>
  </si>
  <si>
    <t>Seguros62025</t>
  </si>
  <si>
    <t>Investimento62025</t>
  </si>
  <si>
    <t>Renda extra72025</t>
  </si>
  <si>
    <t>Seguros72025</t>
  </si>
  <si>
    <t>Gastos Extras72025</t>
  </si>
  <si>
    <t>Gastos pessoais72025</t>
  </si>
  <si>
    <t>Alimentação72025</t>
  </si>
  <si>
    <t>Investimento72025</t>
  </si>
  <si>
    <t>Doações72025</t>
  </si>
  <si>
    <t>Transporte72025</t>
  </si>
  <si>
    <t>Impostos72025</t>
  </si>
  <si>
    <t>Lazer72025</t>
  </si>
  <si>
    <t>&lt;CREDITCARDMSGSRSV1&gt;</t>
  </si>
  <si>
    <t>&lt;CCSTMTTRNRS&gt;</t>
  </si>
  <si>
    <t>&lt;CCSTMTRS&gt;</t>
  </si>
  <si>
    <t>&lt;CCACCTFROM&gt;&lt;ACCTID&gt;</t>
  </si>
  <si>
    <t>&lt;/ACCTID&gt;&lt;/CCACCTFROM&gt;</t>
  </si>
  <si>
    <t>&lt;DTSTART&gt;20241009&lt;/DTSTART&gt;</t>
  </si>
  <si>
    <t>&lt;STMTTRN&gt;&lt;TRNTYPE&gt;CREDIT&lt;/TRNTYPE&gt;</t>
  </si>
  <si>
    <t>&lt;TRNAMT&gt;45.50&lt;/TRNAMT&gt;</t>
  </si>
  <si>
    <t>&lt;MEMO&gt;PGTO DEBITO CONTA 4282 000009808  200211&lt;/MEMO&gt;</t>
  </si>
  <si>
    <t>&lt;STMTTRN&gt;&lt;TRNTYPE&gt;PAYMENT&lt;/TRNTYPE&gt;</t>
  </si>
  <si>
    <t>&lt;DTPOSTED&gt;20250618&lt;/DTPOSTED&gt;</t>
  </si>
  <si>
    <t>&lt;MEMO&gt;ABASTECER BETANIA BH   BELO HORIZONT BR&lt;/MEMO&gt;</t>
  </si>
  <si>
    <t>&lt;MEMO&gt;DROGARIA ARAUJO        BELO HORIZONT BR&lt;/MEMO&gt;</t>
  </si>
  <si>
    <t>&lt;MEMO&gt;RAIA4535               BELO HORIZONT BR&lt;/MEMO&gt;</t>
  </si>
  <si>
    <t>&lt;MEMO&gt;DOCURA                 BELO HORIZONT BR&lt;/MEMO&gt;</t>
  </si>
  <si>
    <t>&lt;MEMO&gt;SUP EPA CENTO EVINTE E BELO HORIZONT BR&lt;/MEMO&gt;</t>
  </si>
  <si>
    <t>&lt;MEMO&gt;COM FRANKSONI          BELO HORIZONT BR&lt;/MEMO&gt;</t>
  </si>
  <si>
    <t>&lt;MEMO&gt;MEET COMERCIAL LTDA    BELO HORIZONT BR&lt;/MEMO&gt;</t>
  </si>
  <si>
    <t>&lt;MEMO&gt;SUPERMERCADOS BH       BELO HORIZONT BR&lt;/MEMO&gt;</t>
  </si>
  <si>
    <t>&lt;DTPOSTED&gt;20250620&lt;/DTPOSTED&gt;</t>
  </si>
  <si>
    <t>&lt;TRNAMT&gt;-45.50&lt;/TRNAMT&gt;</t>
  </si>
  <si>
    <t>&lt;DTPOSTED&gt;20250131&lt;/DTPOSTED&gt;</t>
  </si>
  <si>
    <t>&lt;TRNAMT&gt;-106.61&lt;/TRNAMT&gt;</t>
  </si>
  <si>
    <t>&lt;DTPOSTED&gt;20250503&lt;/DTPOSTED&gt;</t>
  </si>
  <si>
    <t>&lt;TRNAMT&gt;-82.32&lt;/TRNAMT&gt;</t>
  </si>
  <si>
    <t>&lt;DTPOSTED&gt;20250508&lt;/DTPOSTED&gt;</t>
  </si>
  <si>
    <t>&lt;TRNAMT&gt;-411.31&lt;/TRNAMT&gt;</t>
  </si>
  <si>
    <t>&lt;DTPOSTED&gt;20250209&lt;/DTPOSTED&gt;</t>
  </si>
  <si>
    <t>&lt;DTPOSTED&gt;20250515&lt;/DTPOSTED&gt;</t>
  </si>
  <si>
    <t>&lt;TRNAMT&gt;-304.66&lt;/TRNAMT&gt;</t>
  </si>
  <si>
    <t>&lt;TRNAMT&gt;22.75&lt;/TRNAMT&gt;</t>
  </si>
  <si>
    <t>&lt;DTPOSTED&gt;20250621&lt;/DTPOSTED&gt;</t>
  </si>
  <si>
    <t>&lt;MEMO&gt;PG *ASSOCIACAO BRASILE SAO PAULO     BR&lt;/MEMO&gt;</t>
  </si>
  <si>
    <t>&lt;MEMO&gt;VILLEFORT              BELO HORIZONT BR&lt;/MEMO&gt;</t>
  </si>
  <si>
    <t>&lt;MEMO&gt;APPLE.COM/BILL         SAO PAULO     BR&lt;/MEMO&gt;</t>
  </si>
  <si>
    <t>&lt;MEMO&gt;EC *PETROBRASPREM      RIO DE JANEIR BR&lt;/MEMO&gt;</t>
  </si>
  <si>
    <t>&lt;MEMO&gt;ROCA DE MINAS          BELO HORIZONT BR&lt;/MEMO&gt;</t>
  </si>
  <si>
    <t>&lt;TRNAMT&gt;-22.75&lt;/TRNAMT&gt;</t>
  </si>
  <si>
    <t>&lt;TRNAMT&gt;-49.99&lt;/TRNAMT&gt;</t>
  </si>
  <si>
    <t>&lt;MEMO&gt;Google One             SAO PAULO     BR&lt;/MEMO&gt;</t>
  </si>
  <si>
    <t>&lt;DTPOSTED&gt;20241009&lt;/DTPOSTED&gt;</t>
  </si>
  <si>
    <t>&lt;TRNAMT&gt;-22.20&lt;/TRNAMT&gt;</t>
  </si>
  <si>
    <t>&lt;DTPOSTED&gt;20250429&lt;/DTPOSTED&gt;</t>
  </si>
  <si>
    <t>&lt;TRNAMT&gt;-274.33&lt;/TRNAMT&gt;</t>
  </si>
  <si>
    <t>&lt;DTPOSTED&gt;20250301&lt;/DTPOSTED&gt;</t>
  </si>
  <si>
    <t>&lt;TRNAMT&gt;-24.16&lt;/TRNAMT&gt;</t>
  </si>
  <si>
    <t>&lt;DTPOSTED&gt;20250202&lt;/DTPOSTED&gt;</t>
  </si>
  <si>
    <t>&lt;DTPOSTED&gt;20250113&lt;/DTPOSTED&gt;</t>
  </si>
  <si>
    <t>&lt;TRNAMT&gt;-146.05&lt;/TRNAMT&gt;</t>
  </si>
  <si>
    <t>&lt;DTPOSTED&gt;20250117&lt;/DTPOSTED&gt;</t>
  </si>
  <si>
    <t>&lt;TRNAMT&gt;-133.16&lt;/TRNAMT&gt;</t>
  </si>
  <si>
    <t>&lt;DTPOSTED&gt;20250616&lt;/DTPOSTED&gt;</t>
  </si>
  <si>
    <t>&lt;MEMO&gt;DROGARIA ARAU PARC 01/03 BELO HORIZONBR&lt;/MEMO&gt;</t>
  </si>
  <si>
    <t>&lt;TRNAMT&gt;-64.25&lt;/TRNAMT&gt;</t>
  </si>
  <si>
    <t>&lt;/CCSTMTRS&gt;</t>
  </si>
  <si>
    <t>&lt;/CCSTMTTRNRS&gt;</t>
  </si>
  <si>
    <t>&lt;/CREDITCARDMSGSRSV1&gt;</t>
  </si>
  <si>
    <t>GPagGestao             BELO HORIZONT BR</t>
  </si>
  <si>
    <t>LIMA RADIOLOGIA        BELO HORIZONT BR</t>
  </si>
  <si>
    <t>HIPER CARIJOS          BELO HORIZONT BR</t>
  </si>
  <si>
    <t>MEET COMERCIAL LTDA    BELO HORIZONT BR</t>
  </si>
  <si>
    <t>CONSTANCE     PARC 06/06 CONTAGEM    BR</t>
  </si>
  <si>
    <t>PARC=112BK*CR PARC 05/12 BELO HORIZONBR</t>
  </si>
  <si>
    <t>MAGAZINE DINI PARC 02/03 BELO HORIZONBR</t>
  </si>
  <si>
    <t>KIWIFY *mento PARC 02/12 GUARULHOS   BR</t>
  </si>
  <si>
    <t>DIEGO RESENDE PARC 05/10 CONTAGEM    BR</t>
  </si>
  <si>
    <t>AWL*PEARSON EDUCATION  PRSONCS.COM   NJ</t>
  </si>
  <si>
    <t>BB CHURRASCARIA E REST BELO HORIZONT BR</t>
  </si>
  <si>
    <t>MI GARBA               BELO HORIZONT BR</t>
  </si>
  <si>
    <t>MON PLAISIR            BELO HORIZONT BR</t>
  </si>
  <si>
    <t>DROGARIA ARAUJO 95     BELO HORIZONT BR</t>
  </si>
  <si>
    <t>Paroquiasaojoaoba      BELO HORIZONT BR</t>
  </si>
  <si>
    <t>ASSAI ATACADISTA  LJ26 BELO HORIZONT BR</t>
  </si>
  <si>
    <t>Expominas              BELO HORIZONT BR</t>
  </si>
  <si>
    <t>PANIFICADORA OURO PRET BELO HORIZONT BR</t>
  </si>
  <si>
    <t>MP*3PRODUTOS  PARC 09/12 OSASCO      BR</t>
  </si>
  <si>
    <t>LATAM AIR     PARC 04/04 SAO PAULO   BR</t>
  </si>
  <si>
    <t>EBN    *Canva PARC 04/12 CURITIBA    BR</t>
  </si>
  <si>
    <t>PARAGEM  WCA  PARC 05/10 BELO HORIZONBR</t>
  </si>
  <si>
    <t>PG *INSTITUTO PARC 03/03 CAMPINA GRANBR</t>
  </si>
  <si>
    <t>LIVRARIA ITAG PARC 06/10 SAO PAULO   BR</t>
  </si>
  <si>
    <t>ZP*54         PARC 02/02 MATOZINHOS  BR</t>
  </si>
  <si>
    <t>EDITORA SAO C PARC 06/12 SAO CARLOS  BR</t>
  </si>
  <si>
    <t>AZULIK1ZNZ    PARC 01/03 BARUERI     BR</t>
  </si>
  <si>
    <t>DECOLAR       PARC 01/06 BARUERI     BR</t>
  </si>
  <si>
    <t>&lt;DTSERVER&gt;20250808110625&lt;/DTSERVER&gt;</t>
  </si>
  <si>
    <t>&lt;DTEND&gt;20250723&lt;/DTEND&gt;</t>
  </si>
  <si>
    <t>&lt;DTPOSTED&gt;20250723&lt;/DTPOSTED&gt;</t>
  </si>
  <si>
    <t>&lt;FITID&gt;2025072349840000000060960000000000&lt;/FITID&gt;</t>
  </si>
  <si>
    <t>&lt;MEMO&gt;DESC AUTOMATICO ANUD. TIT-PARC 05/12 BR&lt;/MEMO&gt;</t>
  </si>
  <si>
    <t>&lt;DTPOSTED&gt;20250707&lt;/DTPOSTED&gt;</t>
  </si>
  <si>
    <t>&lt;TRNAMT&gt;6730.45&lt;/TRNAMT&gt;</t>
  </si>
  <si>
    <t>&lt;FITID&gt;2025070749840000000060960000000001&lt;/FITID&gt;</t>
  </si>
  <si>
    <t>&lt;DTPOSTED&gt;20250704&lt;/DTPOSTED&gt;</t>
  </si>
  <si>
    <t>&lt;TRNAMT&gt;-20.38&lt;/TRNAMT&gt;</t>
  </si>
  <si>
    <t>&lt;FITID&gt;2025070449840000000060960000000002&lt;/FITID&gt;</t>
  </si>
  <si>
    <t>&lt;MEMO&gt;PLATAFORMA DO SABOR    TIRADENTES    BR&lt;/MEMO&gt;</t>
  </si>
  <si>
    <t>&lt;DTPOSTED&gt;20250715&lt;/DTPOSTED&gt;</t>
  </si>
  <si>
    <t>&lt;TRNAMT&gt;-86.53&lt;/TRNAMT&gt;</t>
  </si>
  <si>
    <t>&lt;FITID&gt;2025071549840000000060960000000003&lt;/FITID&gt;</t>
  </si>
  <si>
    <t>&lt;DTPOSTED&gt;20250716&lt;/DTPOSTED&gt;</t>
  </si>
  <si>
    <t>&lt;TRNAMT&gt;-18.96&lt;/TRNAMT&gt;</t>
  </si>
  <si>
    <t>&lt;FITID&gt;2025071649840000000060960000000004&lt;/FITID&gt;</t>
  </si>
  <si>
    <t>&lt;MEMO&gt;PN TRIGO VINHO         BELO HORIZONT BR&lt;/MEMO&gt;</t>
  </si>
  <si>
    <t>&lt;DTPOSTED&gt;20250703&lt;/DTPOSTED&gt;</t>
  </si>
  <si>
    <t>&lt;TRNAMT&gt;-128.68&lt;/TRNAMT&gt;</t>
  </si>
  <si>
    <t>&lt;FITID&gt;2025070349840000000060960000000005&lt;/FITID&gt;</t>
  </si>
  <si>
    <t>&lt;DTPOSTED&gt;20250709&lt;/DTPOSTED&gt;</t>
  </si>
  <si>
    <t>&lt;TRNAMT&gt;-49.66&lt;/TRNAMT&gt;</t>
  </si>
  <si>
    <t>&lt;FITID&gt;2025070949840000000060960000000006&lt;/FITID&gt;</t>
  </si>
  <si>
    <t>&lt;DTPOSTED&gt;20250719&lt;/DTPOSTED&gt;</t>
  </si>
  <si>
    <t>&lt;TRNAMT&gt;-25.15&lt;/TRNAMT&gt;</t>
  </si>
  <si>
    <t>&lt;FITID&gt;2025071949840000000060960000000007&lt;/FITID&gt;</t>
  </si>
  <si>
    <t>&lt;DTPOSTED&gt;20250628&lt;/DTPOSTED&gt;</t>
  </si>
  <si>
    <t>&lt;TRNAMT&gt;-24.97&lt;/TRNAMT&gt;</t>
  </si>
  <si>
    <t>&lt;FITID&gt;2025062849840000000060960000000008&lt;/FITID&gt;</t>
  </si>
  <si>
    <t>&lt;MEMO&gt;AQUI E FESTA E DECORACABelo Horizont BR&lt;/MEMO&gt;</t>
  </si>
  <si>
    <t>&lt;TRNAMT&gt;-183.73&lt;/TRNAMT&gt;</t>
  </si>
  <si>
    <t>&lt;FITID&gt;2025062849840000000060960000000009&lt;/FITID&gt;</t>
  </si>
  <si>
    <t>&lt;MEMO&gt;BRETAS 561             BELO HORIZONT BR&lt;/MEMO&gt;</t>
  </si>
  <si>
    <t>&lt;DTPOSTED&gt;20250701&lt;/DTPOSTED&gt;</t>
  </si>
  <si>
    <t>&lt;TRNAMT&gt;-27.00&lt;/TRNAMT&gt;</t>
  </si>
  <si>
    <t>&lt;FITID&gt;2025070149840000000060960000000010&lt;/FITID&gt;</t>
  </si>
  <si>
    <t>&lt;TRNAMT&gt;-71.00&lt;/TRNAMT&gt;</t>
  </si>
  <si>
    <t>&lt;FITID&gt;2025070449840000000060960000000011&lt;/FITID&gt;</t>
  </si>
  <si>
    <t>&lt;MEMO&gt;O LEGITIMO ROCAMBOLE   LAGOA DOURADA BR&lt;/MEMO&gt;</t>
  </si>
  <si>
    <t>&lt;DTPOSTED&gt;20250708&lt;/DTPOSTED&gt;</t>
  </si>
  <si>
    <t>&lt;TRNAMT&gt;-93.07&lt;/TRNAMT&gt;</t>
  </si>
  <si>
    <t>&lt;FITID&gt;2025070849840000000060960000000012&lt;/FITID&gt;</t>
  </si>
  <si>
    <t>&lt;MEMO&gt;ATACADAO 0672 AS       CONTAGEM      BR&lt;/MEMO&gt;</t>
  </si>
  <si>
    <t>&lt;FITID&gt;2025070949840000000060960000000013&lt;/FITID&gt;</t>
  </si>
  <si>
    <t>&lt;TRNAMT&gt;-178.16&lt;/TRNAMT&gt;</t>
  </si>
  <si>
    <t>&lt;FITID&gt;2025070949840000000060960000000014&lt;/FITID&gt;</t>
  </si>
  <si>
    <t>&lt;TRNAMT&gt;-200.70&lt;/TRNAMT&gt;</t>
  </si>
  <si>
    <t>&lt;FITID&gt;2025070949840000000060960000000015&lt;/FITID&gt;</t>
  </si>
  <si>
    <t>&lt;MEMO&gt;POSTO BURITIS          BELO HORIZONT BR&lt;/MEMO&gt;</t>
  </si>
  <si>
    <t>&lt;FITID&gt;2025070949840000000060960000000016&lt;/FITID&gt;</t>
  </si>
  <si>
    <t>&lt;MEMO&gt;CAR PARKING 01         BELO HORIZONT BR&lt;/MEMO&gt;</t>
  </si>
  <si>
    <t>&lt;DTPOSTED&gt;20250710&lt;/DTPOSTED&gt;</t>
  </si>
  <si>
    <t>&lt;TRNAMT&gt;-35.58&lt;/TRNAMT&gt;</t>
  </si>
  <si>
    <t>&lt;FITID&gt;2025071049840000000060960000000017&lt;/FITID&gt;</t>
  </si>
  <si>
    <t>&lt;TRNAMT&gt;-32.70&lt;/TRNAMT&gt;</t>
  </si>
  <si>
    <t>&lt;FITID&gt;2025071049840000000060960000000018&lt;/FITID&gt;</t>
  </si>
  <si>
    <t>&lt;MEMO&gt;JOSE ADALBERTO DE CAR  BELO HORIZONT BR&lt;/MEMO&gt;</t>
  </si>
  <si>
    <t>&lt;FITID&gt;2025071049840000000060960000000019&lt;/FITID&gt;</t>
  </si>
  <si>
    <t>&lt;MEMO&gt;MITRA ARQUIDIOCESANA   BELO HORIZONT BR&lt;/MEMO&gt;</t>
  </si>
  <si>
    <t>&lt;DTPOSTED&gt;20250711&lt;/DTPOSTED&gt;</t>
  </si>
  <si>
    <t>&lt;TRNAMT&gt;-18.00&lt;/TRNAMT&gt;</t>
  </si>
  <si>
    <t>&lt;FITID&gt;2025071149840000000060960000000020&lt;/FITID&gt;</t>
  </si>
  <si>
    <t>&lt;DTPOSTED&gt;20250713&lt;/DTPOSTED&gt;</t>
  </si>
  <si>
    <t>&lt;FITID&gt;2025071349840000000060960000000021&lt;/FITID&gt;</t>
  </si>
  <si>
    <t>&lt;MEMO&gt;EuropaBrinquedos       BELO HORIZONT BR&lt;/MEMO&gt;</t>
  </si>
  <si>
    <t>&lt;TRNAMT&gt;-52.91&lt;/TRNAMT&gt;</t>
  </si>
  <si>
    <t>&lt;FITID&gt;2025071349840000000060960000000022&lt;/FITID&gt;</t>
  </si>
  <si>
    <t>&lt;MEMO&gt;PAULA GUERRA IGLESIAS RBELO HORIZONT BR&lt;/MEMO&gt;</t>
  </si>
  <si>
    <t>&lt;TRNAMT&gt;-216.65&lt;/TRNAMT&gt;</t>
  </si>
  <si>
    <t>&lt;FITID&gt;2025071549840000000060960000000023&lt;/FITID&gt;</t>
  </si>
  <si>
    <t>&lt;MEMO&gt;POSTO CARMENIA SA      BELO HORIZONT BR&lt;/MEMO&gt;</t>
  </si>
  <si>
    <t>&lt;DTPOSTED&gt;20250720&lt;/DTPOSTED&gt;</t>
  </si>
  <si>
    <t>&lt;TRNAMT&gt;-89.00&lt;/TRNAMT&gt;</t>
  </si>
  <si>
    <t>&lt;FITID&gt;2025072049840000000060960000000024&lt;/FITID&gt;</t>
  </si>
  <si>
    <t>&lt;MEMO&gt;SUP EPA SETENTA E OITO BELO HORIZONT BR&lt;/MEMO&gt;</t>
  </si>
  <si>
    <t>&lt;TRNAMT&gt;-47.00&lt;/TRNAMT&gt;</t>
  </si>
  <si>
    <t>&lt;FITID&gt;2025072349840000000060960000000025&lt;/FITID&gt;</t>
  </si>
  <si>
    <t>&lt;TRNAMT&gt;-119.56&lt;/TRNAMT&gt;</t>
  </si>
  <si>
    <t>&lt;FITID&gt;2025062849840000000060960000000026&lt;/FITID&gt;</t>
  </si>
  <si>
    <t>&lt;TRNAMT&gt;-134.61&lt;/TRNAMT&gt;</t>
  </si>
  <si>
    <t>&lt;FITID&gt;2025071149840000000060960000000027&lt;/FITID&gt;</t>
  </si>
  <si>
    <t>&lt;TRNAMT&gt;-5.99&lt;/TRNAMT&gt;</t>
  </si>
  <si>
    <t>&lt;FITID&gt;2025070149840000000060960000000028&lt;/FITID&gt;</t>
  </si>
  <si>
    <t>&lt;MEMO&gt;ASPEN COMERCIO DE ROU  BELO HORIZONT BR&lt;/MEMO&gt;</t>
  </si>
  <si>
    <t>&lt;FITID&gt;2025072349840000000060960000000029&lt;/FITID&gt;</t>
  </si>
  <si>
    <t>&lt;MEMO&gt;ANUIDADE DIFERENCIADA TIT-PARC 05/12 BR&lt;/MEMO&gt;</t>
  </si>
  <si>
    <t>&lt;FITID&gt;2025013149840000000060960000000030&lt;/FITID&gt;</t>
  </si>
  <si>
    <t>&lt;MEMO&gt;PARC=112BK*CR PARC 06/12 BELO HORIZONBR&lt;/MEMO&gt;</t>
  </si>
  <si>
    <t>&lt;FITID&gt;2025050349840000000060960000000031&lt;/FITID&gt;</t>
  </si>
  <si>
    <t>&lt;MEMO&gt;MAGAZINE DINI PARC 03/03 BELO HORIZONBR&lt;/MEMO&gt;</t>
  </si>
  <si>
    <t>&lt;FITID&gt;2025050849840000000060960000000032&lt;/FITID&gt;</t>
  </si>
  <si>
    <t>&lt;MEMO&gt;KIWIFY *mento PARC 03/12 GUARULHOS   BR&lt;/MEMO&gt;</t>
  </si>
  <si>
    <t>&lt;FITID&gt;2025020949840000000060960000000033&lt;/FITID&gt;</t>
  </si>
  <si>
    <t>&lt;MEMO&gt;DIEGO RESENDE PARC 06/10 CONTAGEM    BR&lt;/MEMO&gt;</t>
  </si>
  <si>
    <t>&lt;FITID&gt;2025071049840000000060960000000034&lt;/FITID&gt;</t>
  </si>
  <si>
    <t>&lt;MEMO&gt;ANINHA COMERC PARC 01/02 BELO HORIZONBR&lt;/MEMO&gt;</t>
  </si>
  <si>
    <t>&lt;FITID&gt;2025051549840000000060960000000035&lt;/FITID&gt;</t>
  </si>
  <si>
    <t>&lt;MEMO&gt;INDYCAR CENTA PARC 03/03 BELO HORIZONBR&lt;/MEMO&gt;</t>
  </si>
  <si>
    <t>&lt;FITID&gt;2025072349840000000060960000000036&lt;/FITID&gt;</t>
  </si>
  <si>
    <t>&lt;MEMO&gt;DESC AUTOMATICO ANUID ADC-PARC 05/12 BR&lt;/MEMO&gt;</t>
  </si>
  <si>
    <t>&lt;DTPOSTED&gt;20250722&lt;/DTPOSTED&gt;</t>
  </si>
  <si>
    <t>&lt;TRNAMT&gt;-102.50&lt;/TRNAMT&gt;</t>
  </si>
  <si>
    <t>&lt;FITID&gt;2025072249840000000060960000000037&lt;/FITID&gt;</t>
  </si>
  <si>
    <t>&lt;MEMO&gt;DIVERSOES GUANABARA    BELO HORIZONT BR&lt;/MEMO&gt;</t>
  </si>
  <si>
    <t>&lt;TRNAMT&gt;-33.00&lt;/TRNAMT&gt;</t>
  </si>
  <si>
    <t>&lt;FITID&gt;2025062849840000000060960000000038&lt;/FITID&gt;</t>
  </si>
  <si>
    <t>&lt;TRNAMT&gt;-89.27&lt;/TRNAMT&gt;</t>
  </si>
  <si>
    <t>&lt;FITID&gt;2025070949840000000060960000000039&lt;/FITID&gt;</t>
  </si>
  <si>
    <t>&lt;MEMO&gt;BOTECO 737             SAO PAULO     BR&lt;/MEMO&gt;</t>
  </si>
  <si>
    <t>&lt;FITID&gt;2025071149840000000060960000000040&lt;/FITID&gt;</t>
  </si>
  <si>
    <t>&lt;MEMO&gt;SABIA DO PARQUE ALIMEN SAO PAULO     BR&lt;/MEMO&gt;</t>
  </si>
  <si>
    <t>&lt;TRNAMT&gt;-36.45&lt;/TRNAMT&gt;</t>
  </si>
  <si>
    <t>&lt;FITID&gt;2025071149840000000060960000000041&lt;/FITID&gt;</t>
  </si>
  <si>
    <t>&lt;MEMO&gt;Bacio di Latte-LJ3008  Sao Paulo     BR&lt;/MEMO&gt;</t>
  </si>
  <si>
    <t>&lt;TRNAMT&gt;-68.00&lt;/TRNAMT&gt;</t>
  </si>
  <si>
    <t>&lt;FITID&gt;2025062849840000000060960000000042&lt;/FITID&gt;</t>
  </si>
  <si>
    <t>&lt;TRNAMT&gt;-128.56&lt;/TRNAMT&gt;</t>
  </si>
  <si>
    <t>&lt;FITID&gt;2025070149840000000060960000000043&lt;/FITID&gt;</t>
  </si>
  <si>
    <t>&lt;TRNAMT&gt;-38.38&lt;/TRNAMT&gt;</t>
  </si>
  <si>
    <t>&lt;FITID&gt;2025071049840000000060960000000044&lt;/FITID&gt;</t>
  </si>
  <si>
    <t>&lt;MEMO&gt;RAIA2254               SAO PAULO     BR&lt;/MEMO&gt;</t>
  </si>
  <si>
    <t>&lt;DTPOSTED&gt;20250712&lt;/DTPOSTED&gt;</t>
  </si>
  <si>
    <t>&lt;TRNAMT&gt;-53.38&lt;/TRNAMT&gt;</t>
  </si>
  <si>
    <t>&lt;FITID&gt;2025071249840000000060960000000045&lt;/FITID&gt;</t>
  </si>
  <si>
    <t>&lt;TRNAMT&gt;-30.59&lt;/TRNAMT&gt;</t>
  </si>
  <si>
    <t>&lt;FITID&gt;2025072349840000000060960000000046&lt;/FITID&gt;</t>
  </si>
  <si>
    <t>&lt;DTPOSTED&gt;20250626&lt;/DTPOSTED&gt;</t>
  </si>
  <si>
    <t>&lt;TRNAMT&gt;-132.62&lt;/TRNAMT&gt;</t>
  </si>
  <si>
    <t>&lt;FITID&gt;2025062649840000000060960000000047&lt;/FITID&gt;</t>
  </si>
  <si>
    <t>&lt;TRNAMT&gt;-4.00&lt;/TRNAMT&gt;</t>
  </si>
  <si>
    <t>&lt;FITID&gt;2025062849840000000060960000000048&lt;/FITID&gt;</t>
  </si>
  <si>
    <t>&lt;MEMO&gt;PLINIOLEAL             BELO HORIZONT BR&lt;/MEMO&gt;</t>
  </si>
  <si>
    <t>&lt;FITID&gt;2025062849840000000060960000000049&lt;/FITID&gt;</t>
  </si>
  <si>
    <t>&lt;TRNAMT&gt;-37.78&lt;/TRNAMT&gt;</t>
  </si>
  <si>
    <t>&lt;FITID&gt;2025062849840000000060960000000050&lt;/FITID&gt;</t>
  </si>
  <si>
    <t>&lt;DTPOSTED&gt;20250629&lt;/DTPOSTED&gt;</t>
  </si>
  <si>
    <t>&lt;TRNAMT&gt;-154.75&lt;/TRNAMT&gt;</t>
  </si>
  <si>
    <t>&lt;FITID&gt;2025062949840000000060960000000051&lt;/FITID&gt;</t>
  </si>
  <si>
    <t>&lt;FITID&gt;2025070149840000000060960000000052&lt;/FITID&gt;</t>
  </si>
  <si>
    <t>&lt;MEMO&gt;ACAI BH DISTRIBUIDORA  BELO HORIZONT BR&lt;/MEMO&gt;</t>
  </si>
  <si>
    <t>&lt;TRNAMT&gt;-483.18&lt;/TRNAMT&gt;</t>
  </si>
  <si>
    <t>&lt;FITID&gt;2025070149840000000060960000000053&lt;/FITID&gt;</t>
  </si>
  <si>
    <t>&lt;TRNAMT&gt;-4.95&lt;/TRNAMT&gt;</t>
  </si>
  <si>
    <t>&lt;FITID&gt;2025070449840000000060960000000054&lt;/FITID&gt;</t>
  </si>
  <si>
    <t>&lt;MEMO&gt;FAZDigitalBH           Sao Paulo     BR&lt;/MEMO&gt;</t>
  </si>
  <si>
    <t>&lt;DTPOSTED&gt;20250705&lt;/DTPOSTED&gt;</t>
  </si>
  <si>
    <t>&lt;FITID&gt;2025070549840000000060960000000055&lt;/FITID&gt;</t>
  </si>
  <si>
    <t>&lt;TRNAMT&gt;-61.76&lt;/TRNAMT&gt;</t>
  </si>
  <si>
    <t>&lt;FITID&gt;2025070749840000000060960000000056&lt;/FITID&gt;</t>
  </si>
  <si>
    <t>&lt;DTPOSTED&gt;20250706&lt;/DTPOSTED&gt;</t>
  </si>
  <si>
    <t>&lt;FITID&gt;2025070649840000000060960000000057&lt;/FITID&gt;</t>
  </si>
  <si>
    <t>&lt;TRNAMT&gt;-29.99&lt;/TRNAMT&gt;</t>
  </si>
  <si>
    <t>&lt;FITID&gt;2025071049840000000060960000000058&lt;/FITID&gt;</t>
  </si>
  <si>
    <t>&lt;MEMO&gt;VIVO TOP UP            SAO PAULO     BR&lt;/MEMO&gt;</t>
  </si>
  <si>
    <t>&lt;TRNAMT&gt;-89.90&lt;/TRNAMT&gt;</t>
  </si>
  <si>
    <t>&lt;FITID&gt;2025071049840000000060960000000059&lt;/FITID&gt;</t>
  </si>
  <si>
    <t>&lt;MEMO&gt;LOFT                   SAO PAULO     BR&lt;/MEMO&gt;</t>
  </si>
  <si>
    <t>&lt;TRNAMT&gt;-11.90&lt;/TRNAMT&gt;</t>
  </si>
  <si>
    <t>&lt;FITID&gt;2025070949840000000060960000000060&lt;/FITID&gt;</t>
  </si>
  <si>
    <t>&lt;MEMO&gt;Google YouTube Videos  SAO PAULO     BR&lt;/MEMO&gt;</t>
  </si>
  <si>
    <t>&lt;TRNAMT&gt;-15.50&lt;/TRNAMT&gt;</t>
  </si>
  <si>
    <t>&lt;FITID&gt;2025071149840000000060960000000061&lt;/FITID&gt;</t>
  </si>
  <si>
    <t>&lt;MEMO&gt;DUTY PAID CONNS LAND S CONFINS       BR&lt;/MEMO&gt;</t>
  </si>
  <si>
    <t>&lt;TRNAMT&gt;-58.18&lt;/TRNAMT&gt;</t>
  </si>
  <si>
    <t>&lt;FITID&gt;2025071249840000000060960000000062&lt;/FITID&gt;</t>
  </si>
  <si>
    <t>&lt;FITID&gt;2025071249840000000060960000000063&lt;/FITID&gt;</t>
  </si>
  <si>
    <t>&lt;MEMO&gt;LUCIMAR ROSE           BELO HORIZONT BR&lt;/MEMO&gt;</t>
  </si>
  <si>
    <t>&lt;TRNAMT&gt;-5.90&lt;/TRNAMT&gt;</t>
  </si>
  <si>
    <t>&lt;FITID&gt;2025071349840000000060960000000064&lt;/FITID&gt;</t>
  </si>
  <si>
    <t>&lt;DTPOSTED&gt;20250718&lt;/DTPOSTED&gt;</t>
  </si>
  <si>
    <t>&lt;FITID&gt;2025071849840000000060960000000065&lt;/FITID&gt;</t>
  </si>
  <si>
    <t>&lt;DTPOSTED&gt;20250721&lt;/DTPOSTED&gt;</t>
  </si>
  <si>
    <t>&lt;TRNAMT&gt;-345.02&lt;/TRNAMT&gt;</t>
  </si>
  <si>
    <t>&lt;FITID&gt;2025072149840000000060960000000066&lt;/FITID&gt;</t>
  </si>
  <si>
    <t>&lt;TRNAMT&gt;-82.65&lt;/TRNAMT&gt;</t>
  </si>
  <si>
    <t>&lt;FITID&gt;2025072249840000000060960000000067&lt;/FITID&gt;</t>
  </si>
  <si>
    <t>&lt;TRNAMT&gt;-246.00&lt;/TRNAMT&gt;</t>
  </si>
  <si>
    <t>&lt;FITID&gt;2025072249840000000060960000000068&lt;/FITID&gt;</t>
  </si>
  <si>
    <t>&lt;TRNAMT&gt;-583.44&lt;/TRNAMT&gt;</t>
  </si>
  <si>
    <t>&lt;FITID&gt;2025071949840000000060960000000069&lt;/FITID&gt;</t>
  </si>
  <si>
    <t>&lt;TRNAMT&gt;-28.47&lt;/TRNAMT&gt;</t>
  </si>
  <si>
    <t>&lt;FITID&gt;2025071149840000000060960000000070&lt;/FITID&gt;</t>
  </si>
  <si>
    <t>&lt;MEMO&gt;UBER* TRIP             WWW.UBER.COM. BR&lt;/MEMO&gt;</t>
  </si>
  <si>
    <t>&lt;TRNAMT&gt;-105.15&lt;/TRNAMT&gt;</t>
  </si>
  <si>
    <t>&lt;FITID&gt;2025071149840000000060960000000071&lt;/FITID&gt;</t>
  </si>
  <si>
    <t>&lt;TRNAMT&gt;-42.50&lt;/TRNAMT&gt;</t>
  </si>
  <si>
    <t>&lt;FITID&gt;2025071149840000000060960000000072&lt;/FITID&gt;</t>
  </si>
  <si>
    <t>&lt;MEMO&gt;PQUATRO COMERCIO DE P  SAO PAULO     BR&lt;/MEMO&gt;</t>
  </si>
  <si>
    <t>&lt;TRNAMT&gt;-19.39&lt;/TRNAMT&gt;</t>
  </si>
  <si>
    <t>&lt;FITID&gt;2025072149840000000060960000000073&lt;/FITID&gt;</t>
  </si>
  <si>
    <t>&lt;MEMO&gt;MERCADOPAGO*LUCAS      BAURU         BR&lt;/MEMO&gt;</t>
  </si>
  <si>
    <t>&lt;FITID&gt;2025072349840000000060960000000074&lt;/FITID&gt;</t>
  </si>
  <si>
    <t>&lt;MEMO&gt;ANUIDADE DIFERENCIADA ADC-PARC 05/12 BR&lt;/MEMO&gt;</t>
  </si>
  <si>
    <t>&lt;TRNAMT&gt;-6.90&lt;/TRNAMT&gt;</t>
  </si>
  <si>
    <t>&lt;FITID&gt;2025062949840000000060960000000075&lt;/FITID&gt;</t>
  </si>
  <si>
    <t>&lt;TRNAMT&gt;-88.00&lt;/TRNAMT&gt;</t>
  </si>
  <si>
    <t>&lt;FITID&gt;2025071849840000000060960000000076&lt;/FITID&gt;</t>
  </si>
  <si>
    <t>&lt;MEMO&gt;AlexandreDos           RIBEIRAO DAS  BR&lt;/MEMO&gt;</t>
  </si>
  <si>
    <t>&lt;FITID&gt;2024100949840000000060960000000077&lt;/FITID&gt;</t>
  </si>
  <si>
    <t>&lt;MEMO&gt;MP*3PRODUTOS  PARC 10/12 OSASCO      BR&lt;/MEMO&gt;</t>
  </si>
  <si>
    <t>&lt;TRNAMT&gt;-76.83&lt;/TRNAMT&gt;</t>
  </si>
  <si>
    <t>&lt;FITID&gt;2025062649840000000060960000000078&lt;/FITID&gt;</t>
  </si>
  <si>
    <t>&lt;FITID&gt;2025042949840000000060960000000079&lt;/FITID&gt;</t>
  </si>
  <si>
    <t>&lt;FITID&gt;2025030149840000000060960000000080&lt;/FITID&gt;</t>
  </si>
  <si>
    <t>&lt;MEMO&gt;EBN    *Canva PARC 05/12 CURITIBA    BR&lt;/MEMO&gt;</t>
  </si>
  <si>
    <t>&lt;FITID&gt;2025020249840000000060960000000081&lt;/FITID&gt;</t>
  </si>
  <si>
    <t>&lt;MEMO&gt;PARAGEM  WCA  PARC 06/10 BELO HORIZONBR&lt;/MEMO&gt;</t>
  </si>
  <si>
    <t>&lt;FITID&gt;2025011349840000000060960000000082&lt;/FITID&gt;</t>
  </si>
  <si>
    <t>&lt;MEMO&gt;LIVRARIA ITAG PARC 07/10 SAO PAULO   BR&lt;/MEMO&gt;</t>
  </si>
  <si>
    <t>&lt;TRNAMT&gt;-72.63&lt;/TRNAMT&gt;</t>
  </si>
  <si>
    <t>&lt;FITID&gt;2025061649840000000060960000000083&lt;/FITID&gt;</t>
  </si>
  <si>
    <t>&lt;MEMO&gt;RAIA4535      PARC 02/03 BELO HORIZONBR&lt;/MEMO&gt;</t>
  </si>
  <si>
    <t>&lt;FITID&gt;2025011749840000000060960000000084&lt;/FITID&gt;</t>
  </si>
  <si>
    <t>&lt;MEMO&gt;EDITORA SAO C PARC 07/12 SAO CARLOS  BR&lt;/MEMO&gt;</t>
  </si>
  <si>
    <t>&lt;TRNAMT&gt;-145.21&lt;/TRNAMT&gt;</t>
  </si>
  <si>
    <t>&lt;FITID&gt;2025061849840000000060960000000085&lt;/FITID&gt;</t>
  </si>
  <si>
    <t>&lt;MEMO&gt;AZULIK1ZNZ    PARC 02/03 BARUERI     BR&lt;/MEMO&gt;</t>
  </si>
  <si>
    <t>&lt;TRNAMT&gt;-85.09&lt;/TRNAMT&gt;</t>
  </si>
  <si>
    <t>&lt;FITID&gt;2025062049840000000060960000000086&lt;/FITID&gt;</t>
  </si>
  <si>
    <t>&lt;MEMO&gt;DECOLAR       PARC 02/06 BARUERI     BR&lt;/MEMO&gt;</t>
  </si>
  <si>
    <t>&lt;TRNAMT&gt;-160.66&lt;/TRNAMT&gt;</t>
  </si>
  <si>
    <t>&lt;FITID&gt;2025062149840000000060960000000087&lt;/FITID&gt;</t>
  </si>
  <si>
    <t>&lt;MEMO&gt;DROGARIA ARAU PARC 02/03 BELO HORIZONBR&lt;/MEMO&gt;</t>
  </si>
  <si>
    <t>&lt;FITID&gt;2025062149840000000060960000000088&lt;/FITID&gt;</t>
  </si>
  <si>
    <t>&lt;TRNAMT&gt;-104.96&lt;/TRNAMT&gt;</t>
  </si>
  <si>
    <t>&lt;FITID&gt;2025072349840000000060960000000089&lt;/FITID&gt;</t>
  </si>
  <si>
    <t>&lt;BALAMT&gt;-7976.41&lt;/BALAMT&gt;</t>
  </si>
  <si>
    <t>&lt;DTASOF&gt;20250807&lt;/DTASOF&gt;</t>
  </si>
  <si>
    <t>PLATAFORMA DO SABOR    TIRADENTES    BR</t>
  </si>
  <si>
    <t>O LEGITIMO ROCAMBOLE   LAGOA DOURADA BR</t>
  </si>
  <si>
    <t>ATACADAO 0672 AS       CONTAGEM      BR</t>
  </si>
  <si>
    <t>POSTO BURITIS          BELO HORIZONT BR</t>
  </si>
  <si>
    <t>JOSE ADALBERTO DE CAR  BELO HORIZONT BR</t>
  </si>
  <si>
    <t>MITRA ARQUIDIOCESANA   BELO HORIZONT BR</t>
  </si>
  <si>
    <t>EuropaBrinquedos       BELO HORIZONT BR</t>
  </si>
  <si>
    <t>PAULA GUERRA IGLESIAS RBELO HORIZONT BR</t>
  </si>
  <si>
    <t>POSTO CARMENIA SA      BELO HORIZONT BR</t>
  </si>
  <si>
    <t>SUP EPA SETENTA E OITO BELO HORIZONT BR</t>
  </si>
  <si>
    <t>ASPEN COMERCIO DE ROU  BELO HORIZONT BR</t>
  </si>
  <si>
    <t>PARC=112BK*CR PARC 06/12 BELO HORIZONBR</t>
  </si>
  <si>
    <t>MAGAZINE DINI PARC 03/03 BELO HORIZONBR</t>
  </si>
  <si>
    <t>KIWIFY *mento PARC 03/12 GUARULHOS   BR</t>
  </si>
  <si>
    <t>DIEGO RESENDE PARC 06/10 CONTAGEM    BR</t>
  </si>
  <si>
    <t>ANINHA COMERC PARC 01/02 BELO HORIZONBR</t>
  </si>
  <si>
    <t>INDYCAR CENTA PARC 03/03 BELO HORIZONBR</t>
  </si>
  <si>
    <t>DIVERSOES GUANABARA    BELO HORIZONT BR</t>
  </si>
  <si>
    <t>BOTECO 737             SAO PAULO     BR</t>
  </si>
  <si>
    <t>SABIA DO PARQUE ALIMEN SAO PAULO     BR</t>
  </si>
  <si>
    <t>RAIA2254               SAO PAULO     BR</t>
  </si>
  <si>
    <t>ACAI BH DISTRIBUIDORA  BELO HORIZONT BR</t>
  </si>
  <si>
    <t>VIVO TOP UP            SAO PAULO     BR</t>
  </si>
  <si>
    <t>LOFT                   SAO PAULO     BR</t>
  </si>
  <si>
    <t>Google YouTube Videos  SAO PAULO     BR</t>
  </si>
  <si>
    <t>DUTY PAID CONNS LAND S CONFINS       BR</t>
  </si>
  <si>
    <t>LUCIMAR ROSE           BELO HORIZONT BR</t>
  </si>
  <si>
    <t>PQUATRO COMERCIO DE P  SAO PAULO     BR</t>
  </si>
  <si>
    <t>MERCADOPAGO*LUCAS      BAURU         BR</t>
  </si>
  <si>
    <t>AlexandreDos           RIBEIRAO DAS  BR</t>
  </si>
  <si>
    <t>MP*3PRODUTOS  PARC 10/12 OSASCO      BR</t>
  </si>
  <si>
    <t>EBN    *Canva PARC 05/12 CURITIBA    BR</t>
  </si>
  <si>
    <t>PARAGEM  WCA  PARC 06/10 BELO HORIZONBR</t>
  </si>
  <si>
    <t>LIVRARIA ITAG PARC 07/10 SAO PAULO   BR</t>
  </si>
  <si>
    <t>EDITORA SAO C PARC 07/12 SAO CARLOS  BR</t>
  </si>
  <si>
    <t>AZULIK1ZNZ    PARC 02/03 BARUERI     BR</t>
  </si>
  <si>
    <t>DECOLAR       PARC 02/06 BARUERI     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</si>
</sst>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_(&quot;€&quot;* #,##0.00_);_(&quot;€&quot;* \(#,##0.00\);_(&quot;€&quot;* &quot;-&quot;??_);_(@_)"/>
    <numFmt numFmtId="165" formatCode="_(&quot;R$&quot;* #,##0.00_);_(&quot;R$&quot;* \(#,##0.00\);_(&quot;R$&quot;* &quot;-&quot;??_);_(@_)"/>
    <numFmt numFmtId="166" formatCode="&quot;R$&quot;#,##0.00_);\(&quot;R$&quot;#,##0.00\)"/>
    <numFmt numFmtId="167" formatCode="_-[$R$-416]\ * #,##0.00_-;\-[$R$-416]\ * #,##0.00_-;_-[$R$-416]\ * &quot;-&quot;??_-;_-@_-"/>
    <numFmt numFmtId="168" formatCode="mmm\ yyyy;@"/>
    <numFmt numFmtId="169" formatCode="0.0%"/>
    <numFmt numFmtId="170" formatCode="mmm\ yy;@"/>
    <numFmt numFmtId="171" formatCode="_-\€\ * #,##0.00_-;\€\ * \-#,##0.00_-;_-\€\ * &quot;-&quot;??_-;_-@_-"/>
    <numFmt numFmtId="172" formatCode="0.0"/>
    <numFmt numFmtId="173" formatCode="#,##0.00\ &quot;€&quot;"/>
    <numFmt numFmtId="174" formatCode="&quot;R$ &quot;\ * #,##0.00_-;&quot;R$ &quot;\ * \-#,##0.00_-;&quot;R$ &quot;\ * &quot;-&quot;??_-;_-@"/>
    <numFmt numFmtId="175" formatCode="#,##0.00;\-#,##0.00;\ &quot;-&quot;"/>
    <numFmt numFmtId="176" formatCode="&quot;$ &quot;\ * #,##0.00_-;&quot;$ &quot;\ * \-#,##0.00_-;&quot;$ &quot;\ * &quot;-&quot;??_-;_-@"/>
    <numFmt numFmtId="177" formatCode="[$-416]mmm\-yy;@"/>
    <numFmt numFmtId="178" formatCode="[$-F800]dddd\,\ mmmm\ dd\,\ yyyy"/>
    <numFmt numFmtId="179" formatCode="0.000"/>
    <numFmt numFmtId="180" formatCode="m/d/yyyy"/>
    <numFmt numFmtId="181" formatCode="&quot;R$ &quot;\ #.##000;&quot;R$ &quot;\ \-#.##000"/>
    <numFmt numFmtId="182" formatCode="&quot;R$ &quot;\ * #,##0.00_-;&quot;Crédito de R$ &quot;\ #,##0.00_-;&quot;R$ &quot;\ * &quot;-&quot;??_-;_-@"/>
    <numFmt numFmtId="183" formatCode="&quot;€ &quot;\ * #,##0.00_-;&quot;€ &quot;\ * \-#,##0.00_-;&quot;€ &quot;\ * &quot;-&quot;??_-;_-@"/>
    <numFmt numFmtId="184" formatCode="dd/mm/yyyy"/>
  </numFmts>
  <fonts count="9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14213D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14213D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b/>
      <sz val="11"/>
      <color theme="1" tint="0.34998626667073579"/>
      <name val="Calibri Light"/>
      <family val="2"/>
      <scheme val="major"/>
    </font>
    <font>
      <sz val="11"/>
      <color theme="0" tint="-0.14999847407452621"/>
      <name val="Calibri Light"/>
      <family val="2"/>
      <scheme val="major"/>
    </font>
    <font>
      <i/>
      <sz val="11"/>
      <name val="Calibri Light"/>
      <family val="2"/>
      <scheme val="major"/>
    </font>
    <font>
      <i/>
      <sz val="11"/>
      <color theme="1" tint="0.34998626667073579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sz val="11"/>
      <color rgb="FF14213D"/>
      <name val="Calibri Light"/>
      <family val="2"/>
      <scheme val="major"/>
    </font>
    <font>
      <b/>
      <sz val="12"/>
      <name val="Calibri Light"/>
      <family val="2"/>
      <scheme val="major"/>
    </font>
    <font>
      <b/>
      <sz val="20"/>
      <color theme="0"/>
      <name val="Calibri Light"/>
      <family val="2"/>
      <scheme val="major"/>
    </font>
    <font>
      <sz val="11"/>
      <color rgb="FF6D6D6D"/>
      <name val="Calibri Light"/>
      <family val="2"/>
      <scheme val="major"/>
    </font>
    <font>
      <b/>
      <sz val="12"/>
      <color rgb="FFFCA311"/>
      <name val="Calibri Light"/>
      <family val="2"/>
      <scheme val="major"/>
    </font>
    <font>
      <b/>
      <sz val="8"/>
      <color theme="0"/>
      <name val="Calibri Light"/>
      <family val="2"/>
      <scheme val="major"/>
    </font>
    <font>
      <b/>
      <sz val="14"/>
      <color theme="0" tint="-4.9989318521683403E-2"/>
      <name val="Calibri Light"/>
      <family val="2"/>
      <scheme val="major"/>
    </font>
    <font>
      <b/>
      <sz val="14"/>
      <color theme="0" tint="-4.9989318521683403E-2"/>
      <name val="Calibri"/>
      <family val="2"/>
      <scheme val="minor"/>
    </font>
    <font>
      <b/>
      <sz val="16"/>
      <color theme="0"/>
      <name val="Calibri Light"/>
      <family val="2"/>
      <scheme val="major"/>
    </font>
    <font>
      <b/>
      <sz val="14"/>
      <color theme="0"/>
      <name val="Calibri Light"/>
      <family val="2"/>
      <scheme val="major"/>
    </font>
    <font>
      <sz val="14"/>
      <color rgb="FF14213D"/>
      <name val="Calibri Light"/>
      <family val="2"/>
      <scheme val="major"/>
    </font>
    <font>
      <b/>
      <sz val="14"/>
      <color rgb="FF14213D"/>
      <name val="Calibri Light"/>
      <family val="2"/>
      <scheme val="major"/>
    </font>
    <font>
      <sz val="10"/>
      <name val="Arial"/>
      <family val="2"/>
    </font>
    <font>
      <sz val="11"/>
      <color theme="1" tint="0.249977111117893"/>
      <name val="Calibri Light"/>
      <family val="2"/>
      <scheme val="major"/>
    </font>
    <font>
      <b/>
      <sz val="11"/>
      <color theme="0" tint="-4.9989318521683403E-2"/>
      <name val="Calibri Light"/>
      <family val="2"/>
      <scheme val="major"/>
    </font>
    <font>
      <b/>
      <sz val="11"/>
      <color rgb="FF14213D"/>
      <name val="Calibri Light"/>
      <family val="2"/>
      <scheme val="major"/>
    </font>
    <font>
      <b/>
      <sz val="14"/>
      <color theme="0" tint="-4.9989318521683403E-2"/>
      <name val="Calibri Light"/>
      <family val="2"/>
    </font>
    <font>
      <sz val="11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i/>
      <sz val="11"/>
      <color theme="0" tint="-4.9989318521683403E-2"/>
      <name val="Calibri Light"/>
      <family val="2"/>
      <scheme val="major"/>
    </font>
    <font>
      <b/>
      <i/>
      <sz val="11"/>
      <color theme="0" tint="-4.9989318521683403E-2"/>
      <name val="Calibri Light"/>
      <family val="2"/>
      <scheme val="major"/>
    </font>
    <font>
      <b/>
      <i/>
      <u/>
      <sz val="11"/>
      <color theme="0" tint="-4.9989318521683403E-2"/>
      <name val="Calibri Light"/>
      <family val="2"/>
      <scheme val="major"/>
    </font>
    <font>
      <sz val="12"/>
      <name val="Calibri"/>
      <family val="2"/>
      <scheme val="minor"/>
    </font>
    <font>
      <b/>
      <sz val="10"/>
      <color theme="0"/>
      <name val="Calibri"/>
      <family val="2"/>
    </font>
    <font>
      <u/>
      <sz val="11"/>
      <color rgb="FF14213D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i/>
      <sz val="11"/>
      <color theme="1"/>
      <name val="Calibri Light"/>
      <family val="2"/>
      <scheme val="major"/>
    </font>
    <font>
      <b/>
      <sz val="11"/>
      <color theme="1" tint="0.499984740745262"/>
      <name val="Calibri Light"/>
      <family val="2"/>
      <scheme val="major"/>
    </font>
    <font>
      <b/>
      <i/>
      <sz val="10"/>
      <color theme="1" tint="0.34998626667073579"/>
      <name val="Calibri Light"/>
      <family val="2"/>
      <scheme val="major"/>
    </font>
    <font>
      <sz val="11"/>
      <color theme="0" tint="-0.249977111117893"/>
      <name val="Calibri"/>
      <family val="2"/>
      <scheme val="minor"/>
    </font>
    <font>
      <b/>
      <sz val="10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0"/>
      <color theme="1" tint="0.34998626667073579"/>
      <name val="Calibri Light"/>
      <family val="2"/>
      <scheme val="major"/>
    </font>
    <font>
      <sz val="10"/>
      <name val="Calibri Light"/>
      <family val="2"/>
      <scheme val="major"/>
    </font>
    <font>
      <i/>
      <sz val="10"/>
      <color theme="1" tint="0.34998626667073579"/>
      <name val="Calibri Light"/>
      <family val="2"/>
      <scheme val="major"/>
    </font>
    <font>
      <sz val="11"/>
      <color theme="1"/>
      <name val="Calibri Light"/>
      <family val="2"/>
    </font>
    <font>
      <b/>
      <sz val="9"/>
      <color theme="0"/>
      <name val="Calibri Light"/>
      <family val="2"/>
      <scheme val="major"/>
    </font>
    <font>
      <b/>
      <sz val="9"/>
      <color theme="0"/>
      <name val="Calibri Light"/>
      <family val="2"/>
    </font>
    <font>
      <sz val="11"/>
      <color theme="0"/>
      <name val="Calibri Light"/>
      <family val="2"/>
      <scheme val="major"/>
    </font>
    <font>
      <b/>
      <sz val="11"/>
      <color theme="1" tint="0.249977111117893"/>
      <name val="Calibri Light"/>
      <family val="2"/>
      <scheme val="major"/>
    </font>
    <font>
      <b/>
      <i/>
      <sz val="12"/>
      <color rgb="FF007580"/>
      <name val="Calibri Light"/>
      <family val="2"/>
      <scheme val="major"/>
    </font>
    <font>
      <b/>
      <sz val="10"/>
      <color rgb="FF007580"/>
      <name val="Calibri Light"/>
      <family val="2"/>
      <scheme val="major"/>
    </font>
    <font>
      <b/>
      <sz val="8"/>
      <color rgb="FF007580"/>
      <name val="Calibri Light"/>
      <family val="2"/>
      <scheme val="major"/>
    </font>
    <font>
      <sz val="11"/>
      <color theme="0" tint="-4.9989318521683403E-2"/>
      <name val="Calibri"/>
      <family val="2"/>
      <scheme val="minor"/>
    </font>
    <font>
      <sz val="36"/>
      <color theme="0"/>
      <name val="Arial Unicode MS"/>
      <family val="2"/>
    </font>
    <font>
      <sz val="28"/>
      <color theme="0"/>
      <name val="Arial Unicode MS"/>
      <family val="2"/>
    </font>
    <font>
      <sz val="11"/>
      <color rgb="FF000000"/>
      <name val="Calibri Light"/>
      <family val="2"/>
      <scheme val="major"/>
    </font>
    <font>
      <sz val="9"/>
      <color rgb="FF000000"/>
      <name val="Segoe UI"/>
      <family val="2"/>
      <charset val="1"/>
    </font>
    <font>
      <b/>
      <sz val="9"/>
      <color rgb="FF000000"/>
      <name val="Segoe UI"/>
      <family val="2"/>
      <charset val="1"/>
    </font>
    <font>
      <sz val="11"/>
      <color rgb="FF007580"/>
      <name val="Calibri"/>
      <family val="2"/>
      <scheme val="minor"/>
    </font>
    <font>
      <i/>
      <sz val="9"/>
      <color theme="1" tint="0.249977111117893"/>
      <name val="Calibri Light"/>
      <family val="2"/>
      <scheme val="major"/>
    </font>
    <font>
      <sz val="10"/>
      <color rgb="FF000000"/>
      <name val="Tahoma"/>
      <family val="2"/>
    </font>
    <font>
      <sz val="11"/>
      <color theme="1"/>
      <name val="Calibri Light"/>
      <scheme val="major"/>
    </font>
    <font>
      <sz val="11"/>
      <color rgb="FF007580"/>
      <name val="Calibri Light"/>
      <scheme val="major"/>
    </font>
  </fonts>
  <fills count="3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4213D"/>
        <bgColor indexed="64"/>
      </patternFill>
    </fill>
    <fill>
      <patternFill patternType="solid">
        <fgColor theme="2" tint="-9.9978637043366805E-2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A311"/>
        <bgColor indexed="64"/>
      </patternFill>
    </fill>
    <fill>
      <patternFill patternType="solid">
        <fgColor rgb="FFFEE4BA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580"/>
        <bgColor indexed="64"/>
      </patternFill>
    </fill>
    <fill>
      <patternFill patternType="solid">
        <fgColor rgb="FFFFB14E"/>
        <bgColor indexed="64"/>
      </patternFill>
    </fill>
    <fill>
      <patternFill patternType="solid">
        <fgColor rgb="FFD1E8F3"/>
        <bgColor indexed="64"/>
      </patternFill>
    </fill>
    <fill>
      <patternFill patternType="solid">
        <fgColor rgb="FF6DB8D9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rgb="FFB3DAEB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ED794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/>
      <right style="hair">
        <color indexed="64"/>
      </right>
      <top/>
      <bottom/>
      <diagonal/>
    </border>
    <border>
      <left style="dotted">
        <color theme="0"/>
      </left>
      <right style="dotted">
        <color theme="0"/>
      </right>
      <top style="dotted">
        <color theme="0"/>
      </top>
      <bottom style="dotted">
        <color theme="0"/>
      </bottom>
      <diagonal/>
    </border>
    <border>
      <left/>
      <right/>
      <top style="dotted">
        <color theme="0" tint="-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dotted">
        <color theme="0"/>
      </right>
      <top style="dotted">
        <color theme="0"/>
      </top>
      <bottom style="dotted">
        <color theme="0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0.14996795556505021"/>
      </left>
      <right style="hair">
        <color indexed="64"/>
      </right>
      <top style="dotted">
        <color theme="0" tint="-0.14993743705557422"/>
      </top>
      <bottom style="dotted">
        <color theme="0" tint="-0.24994659260841701"/>
      </bottom>
      <diagonal/>
    </border>
    <border>
      <left/>
      <right/>
      <top style="dotted">
        <color indexed="64"/>
      </top>
      <bottom style="dotted">
        <color theme="0" tint="-0.2499465926084170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24994659260841701"/>
      </bottom>
      <diagonal/>
    </border>
    <border>
      <left/>
      <right style="hair">
        <color indexed="64"/>
      </right>
      <top/>
      <bottom style="dotted">
        <color theme="0" tint="-0.24994659260841701"/>
      </bottom>
      <diagonal/>
    </border>
    <border>
      <left style="hair">
        <color indexed="64"/>
      </left>
      <right style="hair">
        <color indexed="64"/>
      </right>
      <top/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/>
      <top style="medium">
        <color theme="0" tint="-4.9989318521683403E-2"/>
      </top>
      <bottom style="thin">
        <color theme="0" tint="-0.249977111117893"/>
      </bottom>
      <diagonal/>
    </border>
    <border>
      <left/>
      <right/>
      <top style="medium">
        <color theme="0" tint="-4.9989318521683403E-2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0.24994659260841701"/>
      </bottom>
      <diagonal/>
    </border>
    <border>
      <left style="hair">
        <color indexed="64"/>
      </left>
      <right/>
      <top/>
      <bottom/>
      <diagonal/>
    </border>
    <border>
      <left style="dashed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/>
      <diagonal/>
    </border>
    <border>
      <left/>
      <right style="hair">
        <color theme="0"/>
      </right>
      <top/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thin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theme="0" tint="-4.9989318521683403E-2"/>
      </right>
      <top/>
      <bottom/>
      <diagonal/>
    </border>
    <border>
      <left style="medium">
        <color theme="0" tint="-4.9989318521683403E-2"/>
      </left>
      <right style="thin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0.24994659260841701"/>
      </left>
      <right style="dashed">
        <color theme="0" tint="-0.24994659260841701"/>
      </right>
      <top style="medium">
        <color theme="0" tint="-0.24994659260841701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ashed">
        <color theme="0" tint="-0.24994659260841701"/>
      </right>
      <top/>
      <bottom style="medium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/>
      <bottom style="medium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medium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24994659260841701"/>
      </bottom>
      <diagonal/>
    </border>
    <border>
      <left style="hair">
        <color auto="1"/>
      </left>
      <right style="hair">
        <color indexed="64"/>
      </right>
      <top/>
      <bottom style="thin">
        <color theme="0" tint="-0.24994659260841701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8">
    <xf numFmtId="0" fontId="0" fillId="0" borderId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8" fillId="0" borderId="0"/>
    <xf numFmtId="165" fontId="48" fillId="0" borderId="0" applyFont="0" applyFill="0" applyBorder="0" applyAlignment="0" applyProtection="0"/>
    <xf numFmtId="0" fontId="5" fillId="0" borderId="0"/>
  </cellStyleXfs>
  <cellXfs count="58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quotePrefix="1"/>
    <xf numFmtId="0" fontId="0" fillId="10" borderId="0" xfId="0" applyFill="1"/>
    <xf numFmtId="2" fontId="0" fillId="0" borderId="0" xfId="0" applyNumberFormat="1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vertical="center"/>
    </xf>
    <xf numFmtId="168" fontId="3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0" fontId="0" fillId="0" borderId="0" xfId="0" applyNumberForma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1" fontId="0" fillId="0" borderId="3" xfId="0" applyNumberFormat="1" applyBorder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4" fillId="10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0" borderId="0" xfId="0" pivotButton="1"/>
    <xf numFmtId="0" fontId="4" fillId="0" borderId="0" xfId="0" applyFont="1"/>
    <xf numFmtId="0" fontId="0" fillId="18" borderId="0" xfId="0" applyFill="1"/>
    <xf numFmtId="0" fontId="0" fillId="15" borderId="0" xfId="0" applyFill="1" applyAlignment="1">
      <alignment vertical="center"/>
    </xf>
    <xf numFmtId="0" fontId="0" fillId="15" borderId="0" xfId="0" applyFill="1"/>
    <xf numFmtId="0" fontId="0" fillId="0" borderId="0" xfId="0" applyAlignment="1">
      <alignment horizontal="left"/>
    </xf>
    <xf numFmtId="168" fontId="0" fillId="0" borderId="0" xfId="0" applyNumberFormat="1"/>
    <xf numFmtId="10" fontId="0" fillId="0" borderId="0" xfId="0" applyNumberFormat="1"/>
    <xf numFmtId="168" fontId="0" fillId="0" borderId="0" xfId="0" applyNumberFormat="1" applyAlignment="1">
      <alignment horizontal="left"/>
    </xf>
    <xf numFmtId="10" fontId="0" fillId="0" borderId="0" xfId="2" applyNumberFormat="1" applyFont="1"/>
    <xf numFmtId="10" fontId="4" fillId="0" borderId="0" xfId="2" applyNumberFormat="1" applyFont="1"/>
    <xf numFmtId="173" fontId="0" fillId="0" borderId="0" xfId="0" applyNumberFormat="1"/>
    <xf numFmtId="165" fontId="0" fillId="0" borderId="0" xfId="1" applyFont="1"/>
    <xf numFmtId="0" fontId="4" fillId="0" borderId="0" xfId="0" applyFont="1" applyAlignment="1">
      <alignment horizontal="center"/>
    </xf>
    <xf numFmtId="0" fontId="0" fillId="10" borderId="0" xfId="0" applyFill="1" applyAlignment="1">
      <alignment horizontal="left"/>
    </xf>
    <xf numFmtId="0" fontId="0" fillId="9" borderId="0" xfId="0" applyFill="1"/>
    <xf numFmtId="0" fontId="15" fillId="9" borderId="0" xfId="0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0" fontId="3" fillId="9" borderId="0" xfId="0" applyFont="1" applyFill="1" applyAlignment="1">
      <alignment vertical="center"/>
    </xf>
    <xf numFmtId="9" fontId="0" fillId="0" borderId="0" xfId="2" applyFont="1"/>
    <xf numFmtId="9" fontId="4" fillId="0" borderId="0" xfId="2" applyFont="1"/>
    <xf numFmtId="168" fontId="4" fillId="0" borderId="0" xfId="0" quotePrefix="1" applyNumberFormat="1" applyFont="1" applyAlignment="1">
      <alignment horizontal="left"/>
    </xf>
    <xf numFmtId="0" fontId="3" fillId="12" borderId="0" xfId="0" applyFont="1" applyFill="1"/>
    <xf numFmtId="10" fontId="0" fillId="5" borderId="0" xfId="2" applyNumberFormat="1" applyFont="1" applyFill="1" applyAlignment="1">
      <alignment horizontal="center" vertical="center"/>
    </xf>
    <xf numFmtId="165" fontId="4" fillId="0" borderId="0" xfId="1" applyFont="1" applyAlignment="1">
      <alignment horizontal="center"/>
    </xf>
    <xf numFmtId="14" fontId="0" fillId="0" borderId="0" xfId="0" quotePrefix="1" applyNumberFormat="1"/>
    <xf numFmtId="9" fontId="0" fillId="0" borderId="0" xfId="0" applyNumberFormat="1"/>
    <xf numFmtId="0" fontId="0" fillId="21" borderId="0" xfId="0" applyFill="1"/>
    <xf numFmtId="165" fontId="0" fillId="21" borderId="0" xfId="1" applyFont="1" applyFill="1"/>
    <xf numFmtId="0" fontId="18" fillId="9" borderId="0" xfId="0" applyFont="1" applyFill="1"/>
    <xf numFmtId="0" fontId="3" fillId="12" borderId="0" xfId="0" applyFont="1" applyFill="1" applyAlignment="1">
      <alignment horizontal="center" vertical="center"/>
    </xf>
    <xf numFmtId="1" fontId="3" fillId="12" borderId="0" xfId="0" applyNumberFormat="1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165" fontId="3" fillId="12" borderId="0" xfId="1" applyFont="1" applyFill="1" applyAlignment="1">
      <alignment horizontal="center"/>
    </xf>
    <xf numFmtId="168" fontId="4" fillId="0" borderId="0" xfId="0" applyNumberFormat="1" applyFont="1" applyAlignment="1">
      <alignment horizontal="left"/>
    </xf>
    <xf numFmtId="10" fontId="4" fillId="10" borderId="0" xfId="2" applyNumberFormat="1" applyFont="1" applyFill="1"/>
    <xf numFmtId="14" fontId="0" fillId="0" borderId="0" xfId="0" applyNumberFormat="1"/>
    <xf numFmtId="14" fontId="0" fillId="5" borderId="0" xfId="1" applyNumberFormat="1" applyFont="1" applyFill="1" applyAlignment="1">
      <alignment horizontal="center" vertical="center"/>
    </xf>
    <xf numFmtId="14" fontId="0" fillId="0" borderId="0" xfId="1" applyNumberFormat="1" applyFont="1"/>
    <xf numFmtId="0" fontId="3" fillId="2" borderId="0" xfId="0" applyFont="1" applyFill="1" applyAlignment="1">
      <alignment vertical="center"/>
    </xf>
    <xf numFmtId="0" fontId="0" fillId="0" borderId="0" xfId="1" applyNumberFormat="1" applyFont="1" applyBorder="1" applyAlignment="1">
      <alignment vertical="center"/>
    </xf>
    <xf numFmtId="0" fontId="10" fillId="10" borderId="0" xfId="0" applyFont="1" applyFill="1" applyAlignment="1">
      <alignment horizontal="center" vertical="center"/>
    </xf>
    <xf numFmtId="2" fontId="3" fillId="3" borderId="0" xfId="0" applyNumberFormat="1" applyFont="1" applyFill="1" applyAlignment="1">
      <alignment vertical="center"/>
    </xf>
    <xf numFmtId="2" fontId="0" fillId="0" borderId="0" xfId="0" applyNumberFormat="1" applyAlignment="1">
      <alignment vertical="center"/>
    </xf>
    <xf numFmtId="0" fontId="4" fillId="10" borderId="0" xfId="0" applyFont="1" applyFill="1"/>
    <xf numFmtId="171" fontId="0" fillId="9" borderId="0" xfId="0" applyNumberFormat="1" applyFill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3" fillId="9" borderId="0" xfId="0" applyNumberFormat="1" applyFont="1" applyFill="1" applyAlignment="1">
      <alignment vertical="center"/>
    </xf>
    <xf numFmtId="171" fontId="0" fillId="0" borderId="0" xfId="0" applyNumberFormat="1" applyAlignment="1">
      <alignment vertical="center"/>
    </xf>
    <xf numFmtId="2" fontId="0" fillId="0" borderId="0" xfId="1" applyNumberFormat="1" applyFont="1"/>
    <xf numFmtId="2" fontId="0" fillId="0" borderId="1" xfId="1" applyNumberFormat="1" applyFon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0" fillId="10" borderId="0" xfId="0" applyFill="1" applyAlignment="1">
      <alignment horizontal="right" vertical="center" wrapText="1"/>
    </xf>
    <xf numFmtId="177" fontId="4" fillId="23" borderId="0" xfId="0" applyNumberFormat="1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178" fontId="4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177" fontId="0" fillId="0" borderId="0" xfId="0" applyNumberForma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4" fontId="0" fillId="0" borderId="0" xfId="0" applyNumberFormat="1"/>
    <xf numFmtId="10" fontId="0" fillId="10" borderId="0" xfId="2" applyNumberFormat="1" applyFont="1" applyFill="1" applyAlignment="1">
      <alignment horizontal="center"/>
    </xf>
    <xf numFmtId="14" fontId="4" fillId="10" borderId="0" xfId="0" applyNumberFormat="1" applyFont="1" applyFill="1"/>
    <xf numFmtId="174" fontId="0" fillId="0" borderId="0" xfId="1" applyNumberFormat="1" applyFont="1"/>
    <xf numFmtId="174" fontId="4" fillId="0" borderId="0" xfId="0" applyNumberFormat="1" applyFont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174" fontId="0" fillId="0" borderId="0" xfId="1" applyNumberFormat="1" applyFont="1" applyAlignment="1">
      <alignment horizontal="center" vertical="center"/>
    </xf>
    <xf numFmtId="0" fontId="0" fillId="0" borderId="0" xfId="2" applyNumberFormat="1" applyFon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11" fillId="9" borderId="0" xfId="0" applyFont="1" applyFill="1"/>
    <xf numFmtId="0" fontId="11" fillId="15" borderId="0" xfId="0" applyFont="1" applyFill="1"/>
    <xf numFmtId="0" fontId="8" fillId="9" borderId="0" xfId="0" applyFont="1" applyFill="1" applyAlignment="1">
      <alignment vertical="center"/>
    </xf>
    <xf numFmtId="0" fontId="6" fillId="9" borderId="0" xfId="0" applyFont="1" applyFill="1"/>
    <xf numFmtId="2" fontId="0" fillId="9" borderId="0" xfId="2" applyNumberFormat="1" applyFont="1" applyFill="1"/>
    <xf numFmtId="0" fontId="15" fillId="9" borderId="0" xfId="0" applyFont="1" applyFill="1" applyAlignment="1">
      <alignment horizontal="right"/>
    </xf>
    <xf numFmtId="171" fontId="6" fillId="9" borderId="0" xfId="0" applyNumberFormat="1" applyFont="1" applyFill="1" applyAlignment="1">
      <alignment horizontal="center" vertical="center"/>
    </xf>
    <xf numFmtId="167" fontId="0" fillId="9" borderId="0" xfId="0" applyNumberFormat="1" applyFill="1" applyAlignment="1">
      <alignment vertical="center"/>
    </xf>
    <xf numFmtId="171" fontId="0" fillId="9" borderId="0" xfId="0" applyNumberFormat="1" applyFill="1" applyAlignment="1">
      <alignment vertical="center"/>
    </xf>
    <xf numFmtId="171" fontId="19" fillId="9" borderId="0" xfId="0" applyNumberFormat="1" applyFont="1" applyFill="1" applyAlignment="1">
      <alignment vertical="center"/>
    </xf>
    <xf numFmtId="0" fontId="23" fillId="13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left" vertical="center"/>
    </xf>
    <xf numFmtId="0" fontId="24" fillId="9" borderId="16" xfId="0" applyFont="1" applyFill="1" applyBorder="1" applyAlignment="1">
      <alignment vertical="center"/>
    </xf>
    <xf numFmtId="169" fontId="24" fillId="0" borderId="16" xfId="2" applyNumberFormat="1" applyFont="1" applyBorder="1" applyAlignment="1">
      <alignment horizontal="right" vertical="center"/>
    </xf>
    <xf numFmtId="0" fontId="24" fillId="9" borderId="8" xfId="0" applyFont="1" applyFill="1" applyBorder="1" applyAlignment="1">
      <alignment vertical="center"/>
    </xf>
    <xf numFmtId="0" fontId="23" fillId="11" borderId="0" xfId="0" applyFont="1" applyFill="1" applyAlignment="1">
      <alignment horizontal="right" vertical="center"/>
    </xf>
    <xf numFmtId="0" fontId="26" fillId="9" borderId="16" xfId="0" applyFont="1" applyFill="1" applyBorder="1" applyAlignment="1">
      <alignment horizontal="left" vertical="center"/>
    </xf>
    <xf numFmtId="0" fontId="26" fillId="9" borderId="8" xfId="0" applyFont="1" applyFill="1" applyBorder="1" applyAlignment="1">
      <alignment horizontal="left" vertical="center"/>
    </xf>
    <xf numFmtId="0" fontId="26" fillId="9" borderId="17" xfId="0" applyFont="1" applyFill="1" applyBorder="1" applyAlignment="1">
      <alignment horizontal="left" vertical="center"/>
    </xf>
    <xf numFmtId="0" fontId="26" fillId="7" borderId="0" xfId="0" applyFont="1" applyFill="1" applyAlignment="1">
      <alignment horizontal="left" vertical="center"/>
    </xf>
    <xf numFmtId="0" fontId="24" fillId="0" borderId="0" xfId="0" applyFont="1" applyAlignment="1">
      <alignment vertical="center"/>
    </xf>
    <xf numFmtId="0" fontId="24" fillId="9" borderId="0" xfId="0" applyFont="1" applyFill="1"/>
    <xf numFmtId="0" fontId="24" fillId="0" borderId="21" xfId="0" applyFont="1" applyBorder="1" applyAlignment="1">
      <alignment horizontal="center" vertical="center"/>
    </xf>
    <xf numFmtId="168" fontId="24" fillId="0" borderId="21" xfId="0" applyNumberFormat="1" applyFont="1" applyBorder="1" applyAlignment="1">
      <alignment horizontal="center" vertical="center"/>
    </xf>
    <xf numFmtId="0" fontId="24" fillId="0" borderId="0" xfId="0" applyFont="1"/>
    <xf numFmtId="169" fontId="23" fillId="26" borderId="0" xfId="2" applyNumberFormat="1" applyFont="1" applyFill="1" applyBorder="1" applyAlignment="1">
      <alignment horizontal="right" vertical="center"/>
    </xf>
    <xf numFmtId="1" fontId="29" fillId="9" borderId="33" xfId="3" applyNumberFormat="1" applyFont="1" applyFill="1" applyBorder="1" applyAlignment="1">
      <alignment horizontal="right" vertical="center"/>
    </xf>
    <xf numFmtId="0" fontId="29" fillId="0" borderId="0" xfId="0" applyFont="1"/>
    <xf numFmtId="0" fontId="28" fillId="20" borderId="0" xfId="0" applyFont="1" applyFill="1" applyAlignment="1">
      <alignment horizontal="center" vertical="center"/>
    </xf>
    <xf numFmtId="0" fontId="28" fillId="20" borderId="0" xfId="0" applyFont="1" applyFill="1" applyAlignment="1">
      <alignment vertical="center"/>
    </xf>
    <xf numFmtId="0" fontId="28" fillId="20" borderId="6" xfId="0" applyFont="1" applyFill="1" applyBorder="1" applyAlignment="1">
      <alignment vertical="center"/>
    </xf>
    <xf numFmtId="172" fontId="29" fillId="0" borderId="0" xfId="3" applyNumberFormat="1" applyFont="1" applyBorder="1" applyAlignment="1">
      <alignment horizontal="right" vertical="center"/>
    </xf>
    <xf numFmtId="0" fontId="29" fillId="0" borderId="0" xfId="0" quotePrefix="1" applyFont="1"/>
    <xf numFmtId="0" fontId="28" fillId="20" borderId="14" xfId="0" applyFont="1" applyFill="1" applyBorder="1" applyAlignment="1">
      <alignment vertical="center"/>
    </xf>
    <xf numFmtId="0" fontId="29" fillId="9" borderId="14" xfId="3" applyNumberFormat="1" applyFont="1" applyFill="1" applyBorder="1" applyAlignment="1">
      <alignment horizontal="center" vertical="center"/>
    </xf>
    <xf numFmtId="0" fontId="28" fillId="20" borderId="13" xfId="0" applyFont="1" applyFill="1" applyBorder="1" applyAlignment="1">
      <alignment vertical="center"/>
    </xf>
    <xf numFmtId="2" fontId="29" fillId="9" borderId="13" xfId="3" applyNumberFormat="1" applyFont="1" applyFill="1" applyBorder="1" applyAlignment="1">
      <alignment horizontal="right" vertical="center"/>
    </xf>
    <xf numFmtId="0" fontId="29" fillId="9" borderId="13" xfId="3" applyNumberFormat="1" applyFont="1" applyFill="1" applyBorder="1" applyAlignment="1">
      <alignment horizontal="center" vertical="center"/>
    </xf>
    <xf numFmtId="0" fontId="29" fillId="15" borderId="0" xfId="0" applyFont="1" applyFill="1"/>
    <xf numFmtId="0" fontId="28" fillId="20" borderId="6" xfId="0" applyFont="1" applyFill="1" applyBorder="1" applyAlignment="1">
      <alignment horizontal="left" vertical="center"/>
    </xf>
    <xf numFmtId="167" fontId="29" fillId="15" borderId="0" xfId="0" applyNumberFormat="1" applyFont="1" applyFill="1" applyAlignment="1">
      <alignment horizontal="right"/>
    </xf>
    <xf numFmtId="174" fontId="29" fillId="15" borderId="0" xfId="0" applyNumberFormat="1" applyFont="1" applyFill="1" applyAlignment="1">
      <alignment horizontal="right"/>
    </xf>
    <xf numFmtId="174" fontId="29" fillId="15" borderId="0" xfId="0" applyNumberFormat="1" applyFont="1" applyFill="1"/>
    <xf numFmtId="174" fontId="29" fillId="0" borderId="0" xfId="0" applyNumberFormat="1" applyFont="1"/>
    <xf numFmtId="176" fontId="29" fillId="9" borderId="6" xfId="3" applyNumberFormat="1" applyFont="1" applyFill="1" applyBorder="1" applyAlignment="1">
      <alignment horizontal="right" vertical="center"/>
    </xf>
    <xf numFmtId="167" fontId="29" fillId="0" borderId="6" xfId="3" applyNumberFormat="1" applyFont="1" applyBorder="1" applyAlignment="1">
      <alignment horizontal="right" vertical="center"/>
    </xf>
    <xf numFmtId="174" fontId="29" fillId="0" borderId="0" xfId="0" applyNumberFormat="1" applyFont="1" applyAlignment="1">
      <alignment horizontal="right"/>
    </xf>
    <xf numFmtId="167" fontId="29" fillId="0" borderId="0" xfId="0" applyNumberFormat="1" applyFont="1" applyAlignment="1">
      <alignment horizontal="right"/>
    </xf>
    <xf numFmtId="176" fontId="30" fillId="9" borderId="6" xfId="3" applyNumberFormat="1" applyFont="1" applyFill="1" applyBorder="1" applyAlignment="1">
      <alignment horizontal="right" vertical="center"/>
    </xf>
    <xf numFmtId="0" fontId="38" fillId="9" borderId="0" xfId="0" applyFont="1" applyFill="1" applyAlignment="1">
      <alignment vertical="center"/>
    </xf>
    <xf numFmtId="0" fontId="22" fillId="12" borderId="5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4" fillId="9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9" borderId="0" xfId="0" applyFont="1" applyFill="1" applyAlignment="1">
      <alignment vertical="center"/>
    </xf>
    <xf numFmtId="0" fontId="42" fillId="9" borderId="0" xfId="0" applyFont="1" applyFill="1" applyAlignment="1" applyProtection="1">
      <alignment vertical="center"/>
      <protection locked="0"/>
    </xf>
    <xf numFmtId="0" fontId="36" fillId="9" borderId="0" xfId="0" applyFont="1" applyFill="1"/>
    <xf numFmtId="0" fontId="40" fillId="9" borderId="0" xfId="0" applyFont="1" applyFill="1" applyAlignment="1">
      <alignment vertical="center"/>
    </xf>
    <xf numFmtId="0" fontId="26" fillId="0" borderId="0" xfId="0" applyFont="1" applyAlignment="1">
      <alignment horizontal="center" vertical="center"/>
    </xf>
    <xf numFmtId="0" fontId="24" fillId="9" borderId="0" xfId="0" applyFont="1" applyFill="1" applyAlignment="1">
      <alignment horizontal="center" vertical="center" wrapText="1"/>
    </xf>
    <xf numFmtId="10" fontId="24" fillId="7" borderId="35" xfId="2" applyNumberFormat="1" applyFont="1" applyFill="1" applyBorder="1" applyAlignment="1">
      <alignment vertical="center"/>
    </xf>
    <xf numFmtId="174" fontId="26" fillId="0" borderId="64" xfId="0" applyNumberFormat="1" applyFont="1" applyBorder="1" applyAlignment="1">
      <alignment vertical="center"/>
    </xf>
    <xf numFmtId="10" fontId="24" fillId="0" borderId="65" xfId="2" applyNumberFormat="1" applyFont="1" applyFill="1" applyBorder="1" applyAlignment="1">
      <alignment vertical="center"/>
    </xf>
    <xf numFmtId="174" fontId="26" fillId="0" borderId="65" xfId="0" applyNumberFormat="1" applyFont="1" applyBorder="1" applyAlignment="1">
      <alignment horizontal="center" vertical="center"/>
    </xf>
    <xf numFmtId="174" fontId="24" fillId="0" borderId="66" xfId="0" applyNumberFormat="1" applyFont="1" applyBorder="1" applyAlignment="1">
      <alignment horizontal="center" vertical="center"/>
    </xf>
    <xf numFmtId="0" fontId="26" fillId="7" borderId="71" xfId="0" applyFont="1" applyFill="1" applyBorder="1" applyAlignment="1">
      <alignment horizontal="right" vertical="center"/>
    </xf>
    <xf numFmtId="0" fontId="26" fillId="0" borderId="71" xfId="0" applyFont="1" applyBorder="1" applyAlignment="1">
      <alignment horizontal="right" vertical="center"/>
    </xf>
    <xf numFmtId="0" fontId="26" fillId="7" borderId="72" xfId="0" applyFont="1" applyFill="1" applyBorder="1" applyAlignment="1">
      <alignment horizontal="right" vertical="center"/>
    </xf>
    <xf numFmtId="0" fontId="26" fillId="0" borderId="72" xfId="0" applyFont="1" applyBorder="1"/>
    <xf numFmtId="175" fontId="24" fillId="27" borderId="71" xfId="3" applyNumberFormat="1" applyFont="1" applyFill="1" applyBorder="1" applyAlignment="1" applyProtection="1">
      <alignment vertical="center"/>
      <protection locked="0"/>
    </xf>
    <xf numFmtId="175" fontId="26" fillId="28" borderId="72" xfId="3" applyNumberFormat="1" applyFont="1" applyFill="1" applyBorder="1" applyAlignment="1" applyProtection="1">
      <alignment vertical="center"/>
      <protection locked="0"/>
    </xf>
    <xf numFmtId="1" fontId="29" fillId="27" borderId="12" xfId="3" applyNumberFormat="1" applyFont="1" applyFill="1" applyBorder="1" applyAlignment="1" applyProtection="1">
      <alignment horizontal="right" vertical="center"/>
      <protection locked="0"/>
    </xf>
    <xf numFmtId="0" fontId="29" fillId="27" borderId="15" xfId="0" applyFont="1" applyFill="1" applyBorder="1" applyProtection="1">
      <protection locked="0"/>
    </xf>
    <xf numFmtId="169" fontId="29" fillId="27" borderId="12" xfId="3" applyNumberFormat="1" applyFont="1" applyFill="1" applyBorder="1" applyAlignment="1" applyProtection="1">
      <alignment horizontal="right" vertical="center"/>
      <protection locked="0"/>
    </xf>
    <xf numFmtId="0" fontId="29" fillId="27" borderId="12" xfId="3" applyNumberFormat="1" applyFont="1" applyFill="1" applyBorder="1" applyAlignment="1" applyProtection="1">
      <alignment horizontal="center" vertical="center"/>
      <protection locked="0"/>
    </xf>
    <xf numFmtId="0" fontId="29" fillId="27" borderId="12" xfId="0" applyFont="1" applyFill="1" applyBorder="1" applyProtection="1">
      <protection locked="0"/>
    </xf>
    <xf numFmtId="0" fontId="29" fillId="27" borderId="14" xfId="0" applyFont="1" applyFill="1" applyBorder="1"/>
    <xf numFmtId="0" fontId="29" fillId="27" borderId="13" xfId="0" quotePrefix="1" applyFont="1" applyFill="1" applyBorder="1" applyProtection="1">
      <protection locked="0"/>
    </xf>
    <xf numFmtId="14" fontId="29" fillId="27" borderId="32" xfId="3" applyNumberFormat="1" applyFont="1" applyFill="1" applyBorder="1" applyAlignment="1" applyProtection="1">
      <alignment vertical="center"/>
      <protection locked="0"/>
    </xf>
    <xf numFmtId="9" fontId="29" fillId="27" borderId="0" xfId="2" applyFont="1" applyFill="1" applyBorder="1" applyAlignment="1" applyProtection="1">
      <alignment vertical="center"/>
      <protection locked="0"/>
    </xf>
    <xf numFmtId="1" fontId="29" fillId="27" borderId="0" xfId="3" applyNumberFormat="1" applyFont="1" applyFill="1" applyBorder="1" applyAlignment="1" applyProtection="1">
      <alignment vertical="center"/>
      <protection locked="0"/>
    </xf>
    <xf numFmtId="0" fontId="24" fillId="27" borderId="19" xfId="0" applyFont="1" applyFill="1" applyBorder="1" applyAlignment="1" applyProtection="1">
      <alignment vertical="center" wrapText="1"/>
      <protection locked="0"/>
    </xf>
    <xf numFmtId="0" fontId="36" fillId="9" borderId="0" xfId="0" applyFont="1" applyFill="1" applyAlignment="1">
      <alignment horizontal="right"/>
    </xf>
    <xf numFmtId="0" fontId="36" fillId="0" borderId="0" xfId="0" applyFont="1"/>
    <xf numFmtId="0" fontId="46" fillId="9" borderId="0" xfId="0" applyFont="1" applyFill="1"/>
    <xf numFmtId="0" fontId="5" fillId="0" borderId="0" xfId="7"/>
    <xf numFmtId="0" fontId="51" fillId="9" borderId="0" xfId="0" applyFont="1" applyFill="1" applyAlignment="1">
      <alignment horizontal="center" vertical="center"/>
    </xf>
    <xf numFmtId="0" fontId="52" fillId="9" borderId="0" xfId="0" applyFont="1" applyFill="1" applyAlignment="1">
      <alignment horizontal="left" vertical="center" readingOrder="1"/>
    </xf>
    <xf numFmtId="0" fontId="42" fillId="9" borderId="0" xfId="0" applyFont="1" applyFill="1" applyAlignment="1">
      <alignment vertical="center"/>
    </xf>
    <xf numFmtId="0" fontId="54" fillId="9" borderId="0" xfId="0" applyFont="1" applyFill="1"/>
    <xf numFmtId="14" fontId="50" fillId="29" borderId="0" xfId="0" applyNumberFormat="1" applyFont="1" applyFill="1" applyAlignment="1">
      <alignment horizontal="right" vertical="center"/>
    </xf>
    <xf numFmtId="14" fontId="50" fillId="29" borderId="0" xfId="0" applyNumberFormat="1" applyFont="1" applyFill="1" applyAlignment="1">
      <alignment horizontal="left" vertical="center"/>
    </xf>
    <xf numFmtId="9" fontId="54" fillId="9" borderId="0" xfId="0" applyNumberFormat="1" applyFont="1" applyFill="1" applyAlignment="1">
      <alignment horizontal="center" vertical="center"/>
    </xf>
    <xf numFmtId="0" fontId="55" fillId="9" borderId="0" xfId="0" applyFont="1" applyFill="1"/>
    <xf numFmtId="0" fontId="56" fillId="9" borderId="0" xfId="0" applyFont="1" applyFill="1" applyAlignment="1">
      <alignment horizontal="right"/>
    </xf>
    <xf numFmtId="0" fontId="57" fillId="9" borderId="0" xfId="4" applyFont="1" applyFill="1" applyBorder="1"/>
    <xf numFmtId="165" fontId="4" fillId="0" borderId="0" xfId="1" applyFont="1"/>
    <xf numFmtId="165" fontId="4" fillId="0" borderId="0" xfId="1" applyFont="1" applyAlignment="1">
      <alignment horizontal="left"/>
    </xf>
    <xf numFmtId="14" fontId="58" fillId="0" borderId="0" xfId="0" applyNumberFormat="1" applyFont="1" applyAlignment="1" applyProtection="1">
      <alignment horizontal="center" vertical="center" wrapText="1"/>
      <protection hidden="1"/>
    </xf>
    <xf numFmtId="1" fontId="5" fillId="0" borderId="0" xfId="1" applyNumberFormat="1" applyFont="1" applyAlignment="1">
      <alignment horizontal="center"/>
    </xf>
    <xf numFmtId="169" fontId="0" fillId="0" borderId="0" xfId="2" applyNumberFormat="1" applyFont="1" applyAlignment="1">
      <alignment horizontal="center" vertical="center"/>
    </xf>
    <xf numFmtId="169" fontId="0" fillId="0" borderId="0" xfId="2" applyNumberFormat="1" applyFont="1"/>
    <xf numFmtId="0" fontId="0" fillId="0" borderId="0" xfId="1" applyNumberFormat="1" applyFont="1"/>
    <xf numFmtId="0" fontId="5" fillId="0" borderId="0" xfId="1" applyNumberFormat="1" applyFont="1"/>
    <xf numFmtId="0" fontId="58" fillId="0" borderId="0" xfId="1" applyNumberFormat="1" applyFont="1" applyFill="1" applyBorder="1" applyAlignment="1" applyProtection="1">
      <alignment horizontal="right" vertical="center"/>
      <protection hidden="1"/>
    </xf>
    <xf numFmtId="0" fontId="53" fillId="0" borderId="0" xfId="1" applyNumberFormat="1" applyFont="1"/>
    <xf numFmtId="169" fontId="0" fillId="0" borderId="0" xfId="0" applyNumberFormat="1"/>
    <xf numFmtId="168" fontId="45" fillId="9" borderId="0" xfId="0" applyNumberFormat="1" applyFont="1" applyFill="1" applyAlignment="1">
      <alignment horizontal="center" vertical="center"/>
    </xf>
    <xf numFmtId="168" fontId="47" fillId="9" borderId="0" xfId="0" applyNumberFormat="1" applyFont="1" applyFill="1" applyAlignment="1">
      <alignment horizontal="center" vertical="center"/>
    </xf>
    <xf numFmtId="0" fontId="42" fillId="9" borderId="0" xfId="0" applyFont="1" applyFill="1" applyAlignment="1">
      <alignment horizontal="center" vertical="center"/>
    </xf>
    <xf numFmtId="0" fontId="59" fillId="3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59" fillId="30" borderId="1" xfId="0" applyFont="1" applyFill="1" applyBorder="1"/>
    <xf numFmtId="9" fontId="0" fillId="0" borderId="1" xfId="2" applyFont="1" applyBorder="1"/>
    <xf numFmtId="1" fontId="0" fillId="0" borderId="1" xfId="0" applyNumberFormat="1" applyBorder="1"/>
    <xf numFmtId="0" fontId="0" fillId="31" borderId="1" xfId="0" applyFill="1" applyBorder="1"/>
    <xf numFmtId="0" fontId="4" fillId="31" borderId="1" xfId="0" applyFont="1" applyFill="1" applyBorder="1"/>
    <xf numFmtId="0" fontId="15" fillId="0" borderId="0" xfId="0" applyFont="1"/>
    <xf numFmtId="165" fontId="0" fillId="10" borderId="0" xfId="1" applyFont="1" applyFill="1"/>
    <xf numFmtId="2" fontId="0" fillId="0" borderId="0" xfId="2" applyNumberFormat="1" applyFont="1"/>
    <xf numFmtId="0" fontId="10" fillId="0" borderId="0" xfId="0" applyFont="1" applyAlignment="1">
      <alignment horizontal="center" vertical="center"/>
    </xf>
    <xf numFmtId="168" fontId="4" fillId="0" borderId="0" xfId="0" applyNumberFormat="1" applyFont="1"/>
    <xf numFmtId="0" fontId="17" fillId="9" borderId="0" xfId="0" applyFont="1" applyFill="1" applyAlignment="1">
      <alignment horizontal="center" vertical="center"/>
    </xf>
    <xf numFmtId="0" fontId="60" fillId="9" borderId="0" xfId="0" applyFont="1" applyFill="1"/>
    <xf numFmtId="174" fontId="24" fillId="0" borderId="77" xfId="0" quotePrefix="1" applyNumberFormat="1" applyFont="1" applyBorder="1" applyAlignment="1">
      <alignment horizontal="center" vertical="center"/>
    </xf>
    <xf numFmtId="0" fontId="61" fillId="9" borderId="0" xfId="0" applyFont="1" applyFill="1"/>
    <xf numFmtId="9" fontId="0" fillId="0" borderId="1" xfId="2" applyFont="1" applyBorder="1" applyAlignment="1">
      <alignment horizontal="center"/>
    </xf>
    <xf numFmtId="0" fontId="6" fillId="0" borderId="0" xfId="0" applyFont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5" fillId="15" borderId="0" xfId="0" applyFont="1" applyFill="1"/>
    <xf numFmtId="174" fontId="0" fillId="0" borderId="1" xfId="0" applyNumberFormat="1" applyBorder="1" applyAlignment="1">
      <alignment horizontal="center" vertical="center"/>
    </xf>
    <xf numFmtId="174" fontId="0" fillId="0" borderId="1" xfId="0" applyNumberFormat="1" applyBorder="1" applyAlignment="1">
      <alignment horizontal="center"/>
    </xf>
    <xf numFmtId="174" fontId="24" fillId="0" borderId="8" xfId="1" applyNumberFormat="1" applyFont="1" applyBorder="1" applyAlignment="1">
      <alignment vertical="center"/>
    </xf>
    <xf numFmtId="174" fontId="23" fillId="26" borderId="0" xfId="1" applyNumberFormat="1" applyFont="1" applyFill="1" applyBorder="1" applyAlignment="1">
      <alignment vertical="center"/>
    </xf>
    <xf numFmtId="179" fontId="0" fillId="0" borderId="0" xfId="0" applyNumberForma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0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0" xfId="1" applyFont="1" applyAlignment="1">
      <alignment horizontal="right"/>
    </xf>
    <xf numFmtId="175" fontId="33" fillId="27" borderId="34" xfId="1" applyNumberFormat="1" applyFont="1" applyFill="1" applyBorder="1" applyAlignment="1" applyProtection="1">
      <alignment horizontal="right" vertical="center"/>
      <protection locked="0"/>
    </xf>
    <xf numFmtId="175" fontId="23" fillId="28" borderId="39" xfId="1" applyNumberFormat="1" applyFont="1" applyFill="1" applyBorder="1" applyAlignment="1" applyProtection="1">
      <alignment horizontal="right" vertical="center"/>
      <protection locked="0"/>
    </xf>
    <xf numFmtId="175" fontId="23" fillId="22" borderId="39" xfId="1" applyNumberFormat="1" applyFont="1" applyFill="1" applyBorder="1" applyAlignment="1" applyProtection="1">
      <alignment horizontal="right" vertical="center"/>
    </xf>
    <xf numFmtId="175" fontId="31" fillId="9" borderId="51" xfId="1" applyNumberFormat="1" applyFont="1" applyFill="1" applyBorder="1" applyAlignment="1" applyProtection="1">
      <alignment horizontal="right" vertical="center"/>
    </xf>
    <xf numFmtId="175" fontId="31" fillId="9" borderId="55" xfId="1" applyNumberFormat="1" applyFont="1" applyFill="1" applyBorder="1" applyAlignment="1" applyProtection="1">
      <alignment horizontal="right" vertical="center"/>
    </xf>
    <xf numFmtId="175" fontId="26" fillId="9" borderId="30" xfId="1" applyNumberFormat="1" applyFont="1" applyFill="1" applyBorder="1" applyAlignment="1" applyProtection="1">
      <alignment horizontal="right" vertical="center"/>
    </xf>
    <xf numFmtId="175" fontId="33" fillId="0" borderId="34" xfId="1" applyNumberFormat="1" applyFont="1" applyFill="1" applyBorder="1" applyAlignment="1" applyProtection="1">
      <alignment horizontal="right" vertical="center"/>
    </xf>
    <xf numFmtId="175" fontId="34" fillId="0" borderId="49" xfId="1" applyNumberFormat="1" applyFont="1" applyFill="1" applyBorder="1" applyAlignment="1" applyProtection="1">
      <alignment horizontal="right" vertical="center"/>
    </xf>
    <xf numFmtId="175" fontId="34" fillId="0" borderId="56" xfId="1" applyNumberFormat="1" applyFont="1" applyFill="1" applyBorder="1" applyAlignment="1" applyProtection="1">
      <alignment horizontal="right" vertical="center"/>
    </xf>
    <xf numFmtId="175" fontId="35" fillId="15" borderId="58" xfId="1" applyNumberFormat="1" applyFont="1" applyFill="1" applyBorder="1" applyAlignment="1" applyProtection="1">
      <alignment horizontal="right" vertical="center"/>
    </xf>
    <xf numFmtId="9" fontId="24" fillId="9" borderId="0" xfId="2" applyFont="1" applyFill="1" applyAlignment="1" applyProtection="1">
      <alignment vertical="center"/>
    </xf>
    <xf numFmtId="174" fontId="37" fillId="21" borderId="61" xfId="1" applyNumberFormat="1" applyFont="1" applyFill="1" applyBorder="1" applyAlignment="1" applyProtection="1">
      <alignment horizontal="right" vertical="center"/>
    </xf>
    <xf numFmtId="175" fontId="23" fillId="9" borderId="41" xfId="1" applyNumberFormat="1" applyFont="1" applyFill="1" applyBorder="1" applyAlignment="1" applyProtection="1">
      <alignment horizontal="right" vertical="center"/>
    </xf>
    <xf numFmtId="175" fontId="31" fillId="9" borderId="43" xfId="1" applyNumberFormat="1" applyFont="1" applyFill="1" applyBorder="1" applyAlignment="1" applyProtection="1">
      <alignment horizontal="right" vertical="center"/>
    </xf>
    <xf numFmtId="175" fontId="26" fillId="9" borderId="57" xfId="1" applyNumberFormat="1" applyFont="1" applyFill="1" applyBorder="1" applyAlignment="1" applyProtection="1">
      <alignment horizontal="right" vertical="center"/>
    </xf>
    <xf numFmtId="175" fontId="31" fillId="9" borderId="45" xfId="1" applyNumberFormat="1" applyFont="1" applyFill="1" applyBorder="1" applyAlignment="1" applyProtection="1">
      <alignment horizontal="right" vertical="center"/>
    </xf>
    <xf numFmtId="175" fontId="26" fillId="9" borderId="58" xfId="1" applyNumberFormat="1" applyFont="1" applyFill="1" applyBorder="1" applyAlignment="1" applyProtection="1">
      <alignment horizontal="right" vertical="center"/>
    </xf>
    <xf numFmtId="175" fontId="31" fillId="9" borderId="47" xfId="1" applyNumberFormat="1" applyFont="1" applyFill="1" applyBorder="1" applyAlignment="1" applyProtection="1">
      <alignment horizontal="right" vertical="center"/>
    </xf>
    <xf numFmtId="175" fontId="26" fillId="9" borderId="59" xfId="1" applyNumberFormat="1" applyFont="1" applyFill="1" applyBorder="1" applyAlignment="1" applyProtection="1">
      <alignment horizontal="right" vertical="center"/>
    </xf>
    <xf numFmtId="165" fontId="26" fillId="26" borderId="30" xfId="1" applyFont="1" applyFill="1" applyBorder="1" applyAlignment="1" applyProtection="1">
      <alignment horizontal="right" vertical="center"/>
    </xf>
    <xf numFmtId="174" fontId="26" fillId="15" borderId="0" xfId="1" applyNumberFormat="1" applyFont="1" applyFill="1" applyBorder="1" applyAlignment="1" applyProtection="1">
      <alignment vertical="center"/>
    </xf>
    <xf numFmtId="165" fontId="0" fillId="9" borderId="0" xfId="1" applyFont="1" applyFill="1" applyProtection="1"/>
    <xf numFmtId="0" fontId="0" fillId="25" borderId="0" xfId="0" applyFill="1"/>
    <xf numFmtId="0" fontId="11" fillId="25" borderId="0" xfId="0" applyFont="1" applyFill="1"/>
    <xf numFmtId="0" fontId="6" fillId="25" borderId="0" xfId="0" applyFont="1" applyFill="1"/>
    <xf numFmtId="2" fontId="4" fillId="32" borderId="0" xfId="0" applyNumberFormat="1" applyFont="1" applyFill="1"/>
    <xf numFmtId="0" fontId="26" fillId="7" borderId="79" xfId="0" applyFont="1" applyFill="1" applyBorder="1" applyAlignment="1">
      <alignment horizontal="left" vertical="center"/>
    </xf>
    <xf numFmtId="39" fontId="26" fillId="33" borderId="79" xfId="0" applyNumberFormat="1" applyFont="1" applyFill="1" applyBorder="1" applyAlignment="1" applyProtection="1">
      <alignment vertical="center"/>
      <protection locked="0"/>
    </xf>
    <xf numFmtId="39" fontId="63" fillId="0" borderId="79" xfId="0" applyNumberFormat="1" applyFont="1" applyBorder="1" applyAlignment="1">
      <alignment vertical="center"/>
    </xf>
    <xf numFmtId="0" fontId="26" fillId="26" borderId="79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 wrapText="1"/>
    </xf>
    <xf numFmtId="39" fontId="0" fillId="0" borderId="1" xfId="0" applyNumberFormat="1" applyBorder="1" applyAlignment="1">
      <alignment horizontal="center" vertical="center"/>
    </xf>
    <xf numFmtId="0" fontId="26" fillId="9" borderId="0" xfId="0" applyFont="1" applyFill="1" applyAlignment="1">
      <alignment horizontal="left" vertical="center"/>
    </xf>
    <xf numFmtId="0" fontId="26" fillId="9" borderId="0" xfId="0" applyFont="1" applyFill="1" applyAlignment="1">
      <alignment horizontal="center" vertical="center"/>
    </xf>
    <xf numFmtId="0" fontId="62" fillId="9" borderId="0" xfId="0" applyFont="1" applyFill="1" applyAlignment="1">
      <alignment horizontal="right" vertical="center"/>
    </xf>
    <xf numFmtId="0" fontId="0" fillId="9" borderId="81" xfId="0" applyFill="1" applyBorder="1"/>
    <xf numFmtId="0" fontId="64" fillId="9" borderId="0" xfId="0" applyFont="1" applyFill="1" applyAlignment="1">
      <alignment horizontal="center" vertical="center"/>
    </xf>
    <xf numFmtId="0" fontId="0" fillId="9" borderId="0" xfId="0" applyFill="1" applyAlignment="1">
      <alignment horizontal="left"/>
    </xf>
    <xf numFmtId="0" fontId="65" fillId="0" borderId="0" xfId="0" applyFont="1" applyAlignment="1">
      <alignment horizontal="right" vertical="center"/>
    </xf>
    <xf numFmtId="4" fontId="0" fillId="0" borderId="0" xfId="0" applyNumberFormat="1"/>
    <xf numFmtId="4" fontId="0" fillId="10" borderId="0" xfId="0" applyNumberFormat="1" applyFill="1"/>
    <xf numFmtId="4" fontId="0" fillId="0" borderId="0" xfId="1" applyNumberFormat="1" applyFont="1"/>
    <xf numFmtId="4" fontId="0" fillId="0" borderId="0" xfId="2" applyNumberFormat="1" applyFont="1"/>
    <xf numFmtId="14" fontId="4" fillId="0" borderId="0" xfId="0" applyNumberFormat="1" applyFont="1" applyAlignment="1">
      <alignment horizontal="center" vertical="center"/>
    </xf>
    <xf numFmtId="14" fontId="24" fillId="9" borderId="0" xfId="0" applyNumberFormat="1" applyFont="1" applyFill="1"/>
    <xf numFmtId="0" fontId="36" fillId="9" borderId="0" xfId="0" applyFont="1" applyFill="1" applyAlignment="1">
      <alignment horizontal="right" vertical="top"/>
    </xf>
    <xf numFmtId="14" fontId="24" fillId="0" borderId="0" xfId="0" applyNumberFormat="1" applyFont="1"/>
    <xf numFmtId="10" fontId="68" fillId="9" borderId="50" xfId="2" applyNumberFormat="1" applyFont="1" applyFill="1" applyBorder="1" applyAlignment="1" applyProtection="1">
      <alignment horizontal="center" vertical="center"/>
    </xf>
    <xf numFmtId="10" fontId="70" fillId="0" borderId="48" xfId="2" applyNumberFormat="1" applyFont="1" applyFill="1" applyBorder="1" applyAlignment="1" applyProtection="1">
      <alignment horizontal="center" vertical="center"/>
    </xf>
    <xf numFmtId="10" fontId="69" fillId="0" borderId="0" xfId="2" applyNumberFormat="1" applyFont="1" applyAlignment="1" applyProtection="1">
      <alignment horizontal="center" vertical="center"/>
    </xf>
    <xf numFmtId="0" fontId="24" fillId="9" borderId="0" xfId="0" applyFont="1" applyFill="1" applyAlignment="1">
      <alignment wrapText="1"/>
    </xf>
    <xf numFmtId="0" fontId="38" fillId="9" borderId="0" xfId="0" applyFont="1" applyFill="1" applyAlignment="1">
      <alignment vertical="center" wrapText="1"/>
    </xf>
    <xf numFmtId="0" fontId="24" fillId="0" borderId="0" xfId="0" applyFont="1" applyAlignment="1">
      <alignment wrapText="1"/>
    </xf>
    <xf numFmtId="175" fontId="31" fillId="9" borderId="84" xfId="1" applyNumberFormat="1" applyFont="1" applyFill="1" applyBorder="1" applyAlignment="1" applyProtection="1">
      <alignment horizontal="right" vertical="center"/>
    </xf>
    <xf numFmtId="175" fontId="26" fillId="9" borderId="85" xfId="1" applyNumberFormat="1" applyFont="1" applyFill="1" applyBorder="1" applyAlignment="1" applyProtection="1">
      <alignment horizontal="right" vertical="center"/>
    </xf>
    <xf numFmtId="0" fontId="49" fillId="9" borderId="0" xfId="5" applyFont="1" applyFill="1" applyAlignment="1">
      <alignment vertical="center"/>
    </xf>
    <xf numFmtId="0" fontId="49" fillId="0" borderId="0" xfId="5" applyFont="1" applyAlignment="1">
      <alignment vertical="center"/>
    </xf>
    <xf numFmtId="14" fontId="49" fillId="0" borderId="74" xfId="5" applyNumberFormat="1" applyFont="1" applyBorder="1" applyAlignment="1" applyProtection="1">
      <alignment horizontal="center" vertical="center"/>
      <protection locked="0"/>
    </xf>
    <xf numFmtId="0" fontId="49" fillId="0" borderId="74" xfId="5" applyFont="1" applyBorder="1" applyAlignment="1" applyProtection="1">
      <alignment vertical="center" wrapText="1"/>
      <protection locked="0"/>
    </xf>
    <xf numFmtId="175" fontId="49" fillId="0" borderId="74" xfId="6" applyNumberFormat="1" applyFont="1" applyFill="1" applyBorder="1" applyAlignment="1" applyProtection="1">
      <alignment horizontal="right" vertical="center"/>
      <protection locked="0"/>
    </xf>
    <xf numFmtId="2" fontId="0" fillId="0" borderId="0" xfId="0" applyNumberFormat="1" applyAlignment="1">
      <alignment horizontal="center" vertical="center"/>
    </xf>
    <xf numFmtId="0" fontId="74" fillId="9" borderId="0" xfId="5" applyFont="1" applyFill="1" applyAlignment="1">
      <alignment vertical="center"/>
    </xf>
    <xf numFmtId="0" fontId="74" fillId="0" borderId="0" xfId="5" applyFont="1" applyAlignment="1" applyProtection="1">
      <alignment vertical="center"/>
      <protection locked="0"/>
    </xf>
    <xf numFmtId="0" fontId="0" fillId="0" borderId="0" xfId="0" applyAlignment="1">
      <alignment horizontal="left" indent="1"/>
    </xf>
    <xf numFmtId="0" fontId="75" fillId="15" borderId="0" xfId="5" applyFont="1" applyFill="1" applyAlignment="1">
      <alignment vertical="center"/>
    </xf>
    <xf numFmtId="181" fontId="0" fillId="0" borderId="1" xfId="1" applyNumberFormat="1" applyFont="1" applyFill="1" applyBorder="1" applyAlignment="1">
      <alignment vertical="center"/>
    </xf>
    <xf numFmtId="174" fontId="0" fillId="0" borderId="0" xfId="1" applyNumberFormat="1" applyFont="1" applyFill="1" applyBorder="1" applyAlignment="1">
      <alignment vertical="center"/>
    </xf>
    <xf numFmtId="174" fontId="65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174" fontId="3" fillId="3" borderId="0" xfId="1" applyNumberFormat="1" applyFont="1" applyFill="1" applyAlignment="1">
      <alignment horizontal="center" vertical="center"/>
    </xf>
    <xf numFmtId="174" fontId="3" fillId="3" borderId="0" xfId="0" applyNumberFormat="1" applyFont="1" applyFill="1" applyAlignment="1">
      <alignment horizontal="center" vertical="center"/>
    </xf>
    <xf numFmtId="174" fontId="0" fillId="5" borderId="0" xfId="1" applyNumberFormat="1" applyFont="1" applyFill="1" applyAlignment="1">
      <alignment horizontal="center" vertical="center"/>
    </xf>
    <xf numFmtId="174" fontId="0" fillId="4" borderId="0" xfId="0" applyNumberFormat="1" applyFill="1" applyAlignment="1">
      <alignment horizontal="center" vertical="center"/>
    </xf>
    <xf numFmtId="174" fontId="4" fillId="0" borderId="0" xfId="0" applyNumberFormat="1" applyFont="1"/>
    <xf numFmtId="174" fontId="4" fillId="10" borderId="0" xfId="0" applyNumberFormat="1" applyFont="1" applyFill="1"/>
    <xf numFmtId="174" fontId="0" fillId="0" borderId="0" xfId="2" applyNumberFormat="1" applyFont="1"/>
    <xf numFmtId="174" fontId="0" fillId="10" borderId="0" xfId="0" applyNumberFormat="1" applyFill="1" applyAlignment="1">
      <alignment horizontal="center"/>
    </xf>
    <xf numFmtId="174" fontId="4" fillId="10" borderId="0" xfId="1" applyNumberFormat="1" applyFont="1" applyFill="1"/>
    <xf numFmtId="174" fontId="0" fillId="10" borderId="0" xfId="1" applyNumberFormat="1" applyFont="1" applyFill="1"/>
    <xf numFmtId="174" fontId="5" fillId="0" borderId="0" xfId="1" applyNumberFormat="1" applyFont="1"/>
    <xf numFmtId="174" fontId="58" fillId="0" borderId="0" xfId="1" applyNumberFormat="1" applyFont="1" applyFill="1" applyBorder="1" applyAlignment="1" applyProtection="1">
      <alignment horizontal="right" vertical="center"/>
      <protection hidden="1"/>
    </xf>
    <xf numFmtId="174" fontId="4" fillId="0" borderId="0" xfId="1" applyNumberFormat="1" applyFont="1" applyAlignment="1">
      <alignment horizontal="center"/>
    </xf>
    <xf numFmtId="174" fontId="0" fillId="21" borderId="0" xfId="1" applyNumberFormat="1" applyFont="1" applyFill="1"/>
    <xf numFmtId="174" fontId="0" fillId="0" borderId="0" xfId="1" applyNumberFormat="1" applyFont="1" applyBorder="1" applyAlignment="1">
      <alignment horizontal="center" vertical="center"/>
    </xf>
    <xf numFmtId="174" fontId="37" fillId="7" borderId="82" xfId="1" applyNumberFormat="1" applyFont="1" applyFill="1" applyBorder="1" applyAlignment="1" applyProtection="1">
      <alignment horizontal="right" vertical="center"/>
    </xf>
    <xf numFmtId="174" fontId="37" fillId="0" borderId="0" xfId="1" applyNumberFormat="1" applyFont="1" applyFill="1" applyBorder="1" applyAlignment="1" applyProtection="1">
      <alignment horizontal="right" vertical="center"/>
    </xf>
    <xf numFmtId="174" fontId="37" fillId="7" borderId="53" xfId="1" applyNumberFormat="1" applyFont="1" applyFill="1" applyBorder="1" applyAlignment="1" applyProtection="1">
      <alignment horizontal="right" vertical="center"/>
    </xf>
    <xf numFmtId="174" fontId="37" fillId="7" borderId="23" xfId="1" applyNumberFormat="1" applyFont="1" applyFill="1" applyBorder="1" applyAlignment="1" applyProtection="1">
      <alignment horizontal="right" vertical="center"/>
    </xf>
    <xf numFmtId="174" fontId="37" fillId="7" borderId="36" xfId="1" applyNumberFormat="1" applyFont="1" applyFill="1" applyBorder="1" applyAlignment="1" applyProtection="1">
      <alignment horizontal="center" vertical="center"/>
    </xf>
    <xf numFmtId="174" fontId="30" fillId="0" borderId="0" xfId="1" applyNumberFormat="1" applyFont="1" applyFill="1" applyBorder="1" applyAlignment="1" applyProtection="1">
      <alignment horizontal="right" vertical="center"/>
    </xf>
    <xf numFmtId="174" fontId="37" fillId="7" borderId="60" xfId="1" applyNumberFormat="1" applyFont="1" applyFill="1" applyBorder="1" applyAlignment="1" applyProtection="1">
      <alignment horizontal="right" vertical="center"/>
    </xf>
    <xf numFmtId="174" fontId="37" fillId="7" borderId="23" xfId="1" applyNumberFormat="1" applyFont="1" applyFill="1" applyBorder="1" applyAlignment="1" applyProtection="1">
      <alignment horizontal="center" vertical="center"/>
    </xf>
    <xf numFmtId="174" fontId="66" fillId="7" borderId="36" xfId="1" applyNumberFormat="1" applyFont="1" applyFill="1" applyBorder="1" applyAlignment="1" applyProtection="1">
      <alignment horizontal="left" vertical="center"/>
    </xf>
    <xf numFmtId="174" fontId="37" fillId="7" borderId="36" xfId="1" applyNumberFormat="1" applyFont="1" applyFill="1" applyBorder="1" applyAlignment="1" applyProtection="1">
      <alignment horizontal="right" vertical="center"/>
    </xf>
    <xf numFmtId="174" fontId="26" fillId="21" borderId="35" xfId="0" applyNumberFormat="1" applyFont="1" applyFill="1" applyBorder="1" applyAlignment="1">
      <alignment vertical="center"/>
    </xf>
    <xf numFmtId="174" fontId="26" fillId="26" borderId="35" xfId="0" applyNumberFormat="1" applyFont="1" applyFill="1" applyBorder="1" applyAlignment="1">
      <alignment horizontal="center" vertical="center"/>
    </xf>
    <xf numFmtId="174" fontId="24" fillId="26" borderId="35" xfId="0" applyNumberFormat="1" applyFont="1" applyFill="1" applyBorder="1" applyAlignment="1">
      <alignment horizontal="center" vertical="center"/>
    </xf>
    <xf numFmtId="174" fontId="29" fillId="27" borderId="12" xfId="3" applyNumberFormat="1" applyFont="1" applyFill="1" applyBorder="1" applyAlignment="1" applyProtection="1">
      <alignment horizontal="right" vertical="center"/>
      <protection locked="0"/>
    </xf>
    <xf numFmtId="174" fontId="29" fillId="9" borderId="6" xfId="3" applyNumberFormat="1" applyFont="1" applyFill="1" applyBorder="1" applyAlignment="1">
      <alignment horizontal="right" vertical="center"/>
    </xf>
    <xf numFmtId="174" fontId="30" fillId="9" borderId="6" xfId="3" applyNumberFormat="1" applyFont="1" applyFill="1" applyBorder="1" applyAlignment="1">
      <alignment horizontal="right" vertical="center"/>
    </xf>
    <xf numFmtId="174" fontId="29" fillId="9" borderId="14" xfId="3" applyNumberFormat="1" applyFont="1" applyFill="1" applyBorder="1" applyAlignment="1">
      <alignment horizontal="right" vertical="center"/>
    </xf>
    <xf numFmtId="174" fontId="29" fillId="27" borderId="14" xfId="3" applyNumberFormat="1" applyFont="1" applyFill="1" applyBorder="1" applyAlignment="1" applyProtection="1">
      <alignment horizontal="right" vertical="center"/>
      <protection locked="0"/>
    </xf>
    <xf numFmtId="174" fontId="29" fillId="9" borderId="0" xfId="3" applyNumberFormat="1" applyFont="1" applyFill="1" applyBorder="1" applyAlignment="1">
      <alignment horizontal="right" vertical="center"/>
    </xf>
    <xf numFmtId="174" fontId="30" fillId="9" borderId="32" xfId="3" applyNumberFormat="1" applyFont="1" applyFill="1" applyBorder="1" applyAlignment="1">
      <alignment horizontal="right" vertical="center"/>
    </xf>
    <xf numFmtId="174" fontId="30" fillId="9" borderId="34" xfId="3" applyNumberFormat="1" applyFont="1" applyFill="1" applyBorder="1" applyAlignment="1">
      <alignment horizontal="right" vertical="center"/>
    </xf>
    <xf numFmtId="174" fontId="30" fillId="9" borderId="33" xfId="3" applyNumberFormat="1" applyFont="1" applyFill="1" applyBorder="1" applyAlignment="1">
      <alignment horizontal="right" vertical="center"/>
    </xf>
    <xf numFmtId="174" fontId="25" fillId="15" borderId="26" xfId="1" applyNumberFormat="1" applyFont="1" applyFill="1" applyBorder="1" applyAlignment="1" applyProtection="1">
      <alignment vertical="center"/>
    </xf>
    <xf numFmtId="174" fontId="12" fillId="26" borderId="27" xfId="1" applyNumberFormat="1" applyFont="1" applyFill="1" applyBorder="1" applyAlignment="1" applyProtection="1">
      <alignment vertical="center"/>
    </xf>
    <xf numFmtId="174" fontId="12" fillId="26" borderId="28" xfId="1" applyNumberFormat="1" applyFont="1" applyFill="1" applyBorder="1" applyAlignment="1" applyProtection="1">
      <alignment vertical="center"/>
    </xf>
    <xf numFmtId="174" fontId="14" fillId="0" borderId="29" xfId="1" applyNumberFormat="1" applyFont="1" applyFill="1" applyBorder="1" applyAlignment="1" applyProtection="1">
      <alignment vertical="center"/>
    </xf>
    <xf numFmtId="174" fontId="25" fillId="15" borderId="31" xfId="1" applyNumberFormat="1" applyFont="1" applyFill="1" applyBorder="1" applyAlignment="1" applyProtection="1">
      <alignment vertical="center"/>
    </xf>
    <xf numFmtId="174" fontId="23" fillId="26" borderId="21" xfId="1" applyNumberFormat="1" applyFont="1" applyFill="1" applyBorder="1" applyAlignment="1">
      <alignment vertical="center"/>
    </xf>
    <xf numFmtId="174" fontId="24" fillId="15" borderId="21" xfId="1" applyNumberFormat="1" applyFont="1" applyFill="1" applyBorder="1" applyAlignment="1">
      <alignment vertical="center"/>
    </xf>
    <xf numFmtId="174" fontId="24" fillId="0" borderId="78" xfId="1" applyNumberFormat="1" applyFont="1" applyBorder="1" applyAlignment="1">
      <alignment vertical="center"/>
    </xf>
    <xf numFmtId="174" fontId="24" fillId="0" borderId="21" xfId="1" applyNumberFormat="1" applyFont="1" applyBorder="1" applyAlignment="1">
      <alignment vertical="center"/>
    </xf>
    <xf numFmtId="174" fontId="26" fillId="15" borderId="16" xfId="1" applyNumberFormat="1" applyFont="1" applyFill="1" applyBorder="1" applyAlignment="1">
      <alignment vertical="center"/>
    </xf>
    <xf numFmtId="174" fontId="24" fillId="15" borderId="8" xfId="1" applyNumberFormat="1" applyFont="1" applyFill="1" applyBorder="1" applyAlignment="1">
      <alignment vertical="center"/>
    </xf>
    <xf numFmtId="174" fontId="26" fillId="15" borderId="17" xfId="1" applyNumberFormat="1" applyFont="1" applyFill="1" applyBorder="1" applyAlignment="1">
      <alignment vertical="center"/>
    </xf>
    <xf numFmtId="174" fontId="26" fillId="14" borderId="0" xfId="1" applyNumberFormat="1" applyFont="1" applyFill="1" applyBorder="1" applyAlignment="1">
      <alignment vertical="center"/>
    </xf>
    <xf numFmtId="174" fontId="24" fillId="0" borderId="16" xfId="1" applyNumberFormat="1" applyFont="1" applyBorder="1" applyAlignment="1">
      <alignment vertical="center"/>
    </xf>
    <xf numFmtId="174" fontId="0" fillId="0" borderId="1" xfId="0" applyNumberFormat="1" applyBorder="1"/>
    <xf numFmtId="0" fontId="49" fillId="35" borderId="0" xfId="5" applyFont="1" applyFill="1" applyAlignment="1">
      <alignment horizontal="center" vertical="center"/>
    </xf>
    <xf numFmtId="0" fontId="49" fillId="34" borderId="0" xfId="5" applyFont="1" applyFill="1" applyAlignment="1">
      <alignment horizontal="center" vertical="center"/>
    </xf>
    <xf numFmtId="0" fontId="36" fillId="9" borderId="0" xfId="0" applyFont="1" applyFill="1" applyAlignment="1">
      <alignment horizontal="center" vertical="top"/>
    </xf>
    <xf numFmtId="0" fontId="38" fillId="9" borderId="0" xfId="0" applyFont="1" applyFill="1" applyAlignment="1">
      <alignment horizontal="center" vertical="center"/>
    </xf>
    <xf numFmtId="4" fontId="3" fillId="2" borderId="0" xfId="0" applyNumberFormat="1" applyFont="1" applyFill="1" applyAlignment="1">
      <alignment horizontal="center" vertical="center"/>
    </xf>
    <xf numFmtId="4" fontId="3" fillId="3" borderId="0" xfId="0" applyNumberFormat="1" applyFont="1" applyFill="1" applyAlignment="1">
      <alignment vertical="center"/>
    </xf>
    <xf numFmtId="4" fontId="0" fillId="0" borderId="0" xfId="0" applyNumberFormat="1" applyAlignment="1">
      <alignment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/>
    <xf numFmtId="10" fontId="28" fillId="25" borderId="35" xfId="0" applyNumberFormat="1" applyFont="1" applyFill="1" applyBorder="1" applyAlignment="1" applyProtection="1">
      <alignment horizontal="center" vertical="center" wrapText="1"/>
      <protection locked="0"/>
    </xf>
    <xf numFmtId="168" fontId="22" fillId="25" borderId="80" xfId="0" applyNumberFormat="1" applyFont="1" applyFill="1" applyBorder="1" applyAlignment="1">
      <alignment horizontal="center" vertical="center"/>
    </xf>
    <xf numFmtId="14" fontId="22" fillId="25" borderId="75" xfId="5" applyNumberFormat="1" applyFont="1" applyFill="1" applyBorder="1" applyAlignment="1">
      <alignment horizontal="center" vertical="center"/>
    </xf>
    <xf numFmtId="14" fontId="22" fillId="25" borderId="76" xfId="5" applyNumberFormat="1" applyFont="1" applyFill="1" applyBorder="1" applyAlignment="1">
      <alignment horizontal="center" vertical="center"/>
    </xf>
    <xf numFmtId="0" fontId="22" fillId="25" borderId="76" xfId="5" applyFont="1" applyFill="1" applyBorder="1" applyAlignment="1">
      <alignment horizontal="center" vertical="center"/>
    </xf>
    <xf numFmtId="167" fontId="22" fillId="25" borderId="75" xfId="5" applyNumberFormat="1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 wrapText="1"/>
    </xf>
    <xf numFmtId="171" fontId="22" fillId="25" borderId="18" xfId="0" applyNumberFormat="1" applyFont="1" applyFill="1" applyBorder="1" applyAlignment="1">
      <alignment horizontal="center" vertical="center" wrapText="1"/>
    </xf>
    <xf numFmtId="168" fontId="22" fillId="25" borderId="18" xfId="0" applyNumberFormat="1" applyFont="1" applyFill="1" applyBorder="1" applyAlignment="1">
      <alignment horizontal="center" vertical="center" wrapText="1"/>
    </xf>
    <xf numFmtId="0" fontId="77" fillId="25" borderId="18" xfId="0" applyFont="1" applyFill="1" applyBorder="1" applyAlignment="1">
      <alignment horizontal="center" vertical="center" wrapText="1"/>
    </xf>
    <xf numFmtId="168" fontId="78" fillId="25" borderId="18" xfId="0" applyNumberFormat="1" applyFont="1" applyFill="1" applyBorder="1" applyAlignment="1">
      <alignment horizontal="center" vertical="center"/>
    </xf>
    <xf numFmtId="0" fontId="28" fillId="25" borderId="0" xfId="0" applyFont="1" applyFill="1" applyAlignment="1">
      <alignment horizontal="left" vertical="center" wrapText="1"/>
    </xf>
    <xf numFmtId="0" fontId="79" fillId="9" borderId="0" xfId="0" applyFont="1" applyFill="1"/>
    <xf numFmtId="2" fontId="0" fillId="15" borderId="0" xfId="0" applyNumberFormat="1" applyFill="1" applyAlignment="1">
      <alignment vertical="center"/>
    </xf>
    <xf numFmtId="0" fontId="40" fillId="16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left" indent="2"/>
    </xf>
    <xf numFmtId="0" fontId="24" fillId="0" borderId="0" xfId="0" applyFont="1" applyProtection="1">
      <protection locked="0"/>
    </xf>
    <xf numFmtId="14" fontId="24" fillId="0" borderId="0" xfId="0" applyNumberFormat="1" applyFont="1" applyProtection="1">
      <protection locked="0"/>
    </xf>
    <xf numFmtId="0" fontId="24" fillId="0" borderId="0" xfId="0" applyFont="1" applyAlignment="1" applyProtection="1">
      <alignment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41" fillId="12" borderId="4" xfId="0" applyFont="1" applyFill="1" applyBorder="1" applyAlignment="1" applyProtection="1">
      <alignment horizontal="center" vertical="center"/>
      <protection locked="0"/>
    </xf>
    <xf numFmtId="0" fontId="41" fillId="12" borderId="9" xfId="0" applyFont="1" applyFill="1" applyBorder="1" applyAlignment="1" applyProtection="1">
      <alignment horizontal="center" vertical="center"/>
      <protection locked="0"/>
    </xf>
    <xf numFmtId="14" fontId="22" fillId="25" borderId="0" xfId="0" applyNumberFormat="1" applyFont="1" applyFill="1" applyAlignment="1" applyProtection="1">
      <alignment horizontal="center" vertical="center" wrapText="1"/>
      <protection locked="0"/>
    </xf>
    <xf numFmtId="0" fontId="22" fillId="25" borderId="0" xfId="0" applyFont="1" applyFill="1" applyAlignment="1" applyProtection="1">
      <alignment horizontal="center" vertical="center"/>
      <protection locked="0"/>
    </xf>
    <xf numFmtId="0" fontId="22" fillId="25" borderId="0" xfId="0" applyFont="1" applyFill="1" applyAlignment="1" applyProtection="1">
      <alignment horizontal="center" vertical="center" wrapText="1"/>
      <protection locked="0"/>
    </xf>
    <xf numFmtId="174" fontId="0" fillId="0" borderId="3" xfId="0" applyNumberFormat="1" applyBorder="1" applyAlignment="1">
      <alignment horizontal="center" vertical="center"/>
    </xf>
    <xf numFmtId="2" fontId="4" fillId="8" borderId="0" xfId="0" applyNumberFormat="1" applyFont="1" applyFill="1" applyAlignment="1">
      <alignment horizontal="center"/>
    </xf>
    <xf numFmtId="2" fontId="4" fillId="6" borderId="0" xfId="0" applyNumberFormat="1" applyFont="1" applyFill="1" applyAlignment="1">
      <alignment horizontal="center"/>
    </xf>
    <xf numFmtId="2" fontId="0" fillId="10" borderId="0" xfId="0" applyNumberFormat="1" applyFill="1" applyAlignment="1">
      <alignment horizontal="right" vertical="center"/>
    </xf>
    <xf numFmtId="0" fontId="80" fillId="25" borderId="0" xfId="0" applyFont="1" applyFill="1"/>
    <xf numFmtId="0" fontId="81" fillId="25" borderId="0" xfId="0" applyFont="1" applyFill="1"/>
    <xf numFmtId="0" fontId="29" fillId="9" borderId="0" xfId="0" applyFont="1" applyFill="1"/>
    <xf numFmtId="0" fontId="29" fillId="9" borderId="6" xfId="3" applyNumberFormat="1" applyFont="1" applyFill="1" applyBorder="1" applyAlignment="1">
      <alignment horizontal="center" vertical="center"/>
    </xf>
    <xf numFmtId="174" fontId="29" fillId="9" borderId="0" xfId="0" applyNumberFormat="1" applyFont="1" applyFill="1"/>
    <xf numFmtId="0" fontId="29" fillId="9" borderId="14" xfId="0" applyFont="1" applyFill="1" applyBorder="1"/>
    <xf numFmtId="0" fontId="29" fillId="9" borderId="6" xfId="0" applyFont="1" applyFill="1" applyBorder="1"/>
    <xf numFmtId="0" fontId="29" fillId="9" borderId="13" xfId="0" applyFont="1" applyFill="1" applyBorder="1"/>
    <xf numFmtId="0" fontId="24" fillId="0" borderId="11" xfId="0" applyFont="1" applyBorder="1" applyProtection="1">
      <protection locked="0"/>
    </xf>
    <xf numFmtId="180" fontId="24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174" fontId="24" fillId="0" borderId="0" xfId="0" applyNumberFormat="1" applyFont="1" applyAlignment="1" applyProtection="1">
      <alignment horizontal="right" vertical="center"/>
      <protection locked="0"/>
    </xf>
    <xf numFmtId="174" fontId="26" fillId="0" borderId="0" xfId="0" applyNumberFormat="1" applyFont="1" applyAlignment="1" applyProtection="1">
      <alignment horizontal="center" vertical="center"/>
      <protection locked="0"/>
    </xf>
    <xf numFmtId="0" fontId="2" fillId="15" borderId="0" xfId="0" applyFont="1" applyFill="1"/>
    <xf numFmtId="0" fontId="2" fillId="9" borderId="0" xfId="0" applyFont="1" applyFill="1"/>
    <xf numFmtId="0" fontId="2" fillId="0" borderId="0" xfId="0" applyFont="1"/>
    <xf numFmtId="0" fontId="21" fillId="33" borderId="79" xfId="0" applyFont="1" applyFill="1" applyBorder="1" applyAlignment="1" applyProtection="1">
      <alignment horizontal="left" vertical="top" wrapText="1"/>
      <protection locked="0"/>
    </xf>
    <xf numFmtId="0" fontId="24" fillId="10" borderId="0" xfId="0" applyFont="1" applyFill="1"/>
    <xf numFmtId="0" fontId="82" fillId="0" borderId="0" xfId="0" applyFont="1" applyAlignment="1">
      <alignment vertical="center"/>
    </xf>
    <xf numFmtId="0" fontId="85" fillId="25" borderId="0" xfId="0" applyFont="1" applyFill="1"/>
    <xf numFmtId="0" fontId="49" fillId="27" borderId="86" xfId="5" applyFont="1" applyFill="1" applyBorder="1" applyAlignment="1" applyProtection="1">
      <alignment horizontal="center" vertical="center"/>
      <protection locked="0"/>
    </xf>
    <xf numFmtId="0" fontId="49" fillId="9" borderId="0" xfId="5" applyFont="1" applyFill="1" applyAlignment="1">
      <alignment horizontal="center" vertical="center"/>
    </xf>
    <xf numFmtId="0" fontId="86" fillId="9" borderId="0" xfId="5" applyFont="1" applyFill="1" applyAlignment="1">
      <alignment vertical="center"/>
    </xf>
    <xf numFmtId="14" fontId="49" fillId="27" borderId="0" xfId="5" applyNumberFormat="1" applyFont="1" applyFill="1" applyAlignment="1" applyProtection="1">
      <alignment horizontal="center" vertical="center"/>
      <protection locked="0"/>
    </xf>
    <xf numFmtId="0" fontId="54" fillId="9" borderId="0" xfId="5" applyFont="1" applyFill="1" applyAlignment="1">
      <alignment vertical="center"/>
    </xf>
    <xf numFmtId="184" fontId="24" fillId="0" borderId="0" xfId="0" applyNumberFormat="1" applyFont="1" applyAlignment="1" applyProtection="1">
      <alignment horizontal="center" vertical="center"/>
      <protection locked="0"/>
    </xf>
    <xf numFmtId="184" fontId="24" fillId="9" borderId="0" xfId="0" applyNumberFormat="1" applyFont="1" applyFill="1" applyProtection="1">
      <protection locked="0"/>
    </xf>
    <xf numFmtId="174" fontId="66" fillId="7" borderId="0" xfId="2" applyNumberFormat="1" applyFont="1" applyFill="1" applyBorder="1" applyAlignment="1" applyProtection="1">
      <alignment horizontal="center" vertical="center"/>
    </xf>
    <xf numFmtId="174" fontId="66" fillId="7" borderId="36" xfId="1" applyNumberFormat="1" applyFont="1" applyFill="1" applyBorder="1" applyAlignment="1" applyProtection="1">
      <alignment horizontal="center" vertical="center"/>
    </xf>
    <xf numFmtId="174" fontId="29" fillId="27" borderId="13" xfId="3" applyNumberFormat="1" applyFont="1" applyFill="1" applyBorder="1" applyAlignment="1" applyProtection="1">
      <alignment horizontal="right" vertical="center"/>
      <protection locked="0"/>
    </xf>
    <xf numFmtId="0" fontId="0" fillId="0" borderId="0" xfId="0" pivotButton="1" applyAlignment="1">
      <alignment horizontal="left"/>
    </xf>
    <xf numFmtId="17" fontId="0" fillId="0" borderId="0" xfId="0" applyNumberFormat="1"/>
    <xf numFmtId="0" fontId="0" fillId="22" borderId="0" xfId="0" applyFill="1"/>
    <xf numFmtId="0" fontId="9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5" fillId="15" borderId="24" xfId="0" applyFont="1" applyFill="1" applyBorder="1" applyAlignment="1">
      <alignment horizontal="left" vertical="center"/>
    </xf>
    <xf numFmtId="170" fontId="21" fillId="15" borderId="2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2" fontId="0" fillId="9" borderId="0" xfId="0" applyNumberFormat="1" applyFill="1"/>
    <xf numFmtId="2" fontId="4" fillId="0" borderId="0" xfId="0" applyNumberFormat="1" applyFont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3" fillId="9" borderId="0" xfId="0" applyFont="1" applyFill="1" applyAlignment="1">
      <alignment vertical="center"/>
    </xf>
    <xf numFmtId="0" fontId="3" fillId="12" borderId="7" xfId="0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center" vertical="center"/>
    </xf>
    <xf numFmtId="0" fontId="22" fillId="25" borderId="23" xfId="0" applyFont="1" applyFill="1" applyBorder="1" applyAlignment="1">
      <alignment horizontal="center" vertical="center" wrapText="1"/>
    </xf>
    <xf numFmtId="0" fontId="3" fillId="9" borderId="23" xfId="0" applyFont="1" applyFill="1" applyBorder="1" applyAlignment="1">
      <alignment horizontal="center" vertical="center"/>
    </xf>
    <xf numFmtId="170" fontId="22" fillId="25" borderId="23" xfId="0" applyNumberFormat="1" applyFont="1" applyFill="1" applyBorder="1" applyAlignment="1">
      <alignment horizontal="center" vertical="center" wrapText="1"/>
    </xf>
    <xf numFmtId="0" fontId="4" fillId="9" borderId="0" xfId="0" applyFont="1" applyFill="1" applyAlignment="1">
      <alignment vertical="center"/>
    </xf>
    <xf numFmtId="0" fontId="9" fillId="9" borderId="0" xfId="0" applyFont="1" applyFill="1" applyAlignment="1">
      <alignment horizontal="left" vertical="center"/>
    </xf>
    <xf numFmtId="167" fontId="9" fillId="9" borderId="0" xfId="0" applyNumberFormat="1" applyFont="1" applyFill="1" applyAlignment="1">
      <alignment horizontal="right" vertical="center"/>
    </xf>
    <xf numFmtId="0" fontId="9" fillId="0" borderId="0" xfId="0" applyFont="1" applyAlignment="1">
      <alignment horizontal="left" vertical="center"/>
    </xf>
    <xf numFmtId="167" fontId="9" fillId="0" borderId="0" xfId="0" applyNumberFormat="1" applyFont="1" applyAlignment="1">
      <alignment horizontal="right" vertical="center"/>
    </xf>
    <xf numFmtId="0" fontId="44" fillId="9" borderId="0" xfId="0" applyFont="1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10" fontId="24" fillId="9" borderId="44" xfId="1" applyNumberFormat="1" applyFont="1" applyFill="1" applyBorder="1" applyAlignment="1" applyProtection="1">
      <alignment horizontal="left" vertical="center"/>
    </xf>
    <xf numFmtId="10" fontId="24" fillId="9" borderId="45" xfId="1" applyNumberFormat="1" applyFont="1" applyFill="1" applyBorder="1" applyAlignment="1" applyProtection="1">
      <alignment horizontal="left" vertical="center"/>
    </xf>
    <xf numFmtId="10" fontId="24" fillId="9" borderId="46" xfId="1" applyNumberFormat="1" applyFont="1" applyFill="1" applyBorder="1" applyAlignment="1" applyProtection="1">
      <alignment horizontal="left" vertical="center"/>
    </xf>
    <xf numFmtId="10" fontId="24" fillId="9" borderId="47" xfId="1" applyNumberFormat="1" applyFont="1" applyFill="1" applyBorder="1" applyAlignment="1" applyProtection="1">
      <alignment horizontal="left" vertical="center"/>
    </xf>
    <xf numFmtId="174" fontId="37" fillId="7" borderId="36" xfId="1" applyNumberFormat="1" applyFont="1" applyFill="1" applyBorder="1" applyAlignment="1" applyProtection="1">
      <alignment horizontal="center" vertical="center"/>
    </xf>
    <xf numFmtId="0" fontId="0" fillId="10" borderId="0" xfId="0" applyFill="1" applyAlignment="1">
      <alignment horizontal="center" vertical="center"/>
    </xf>
    <xf numFmtId="0" fontId="59" fillId="30" borderId="1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3" fillId="15" borderId="19" xfId="0" applyFont="1" applyFill="1" applyBorder="1" applyAlignment="1">
      <alignment horizontal="left" vertical="center"/>
    </xf>
    <xf numFmtId="0" fontId="23" fillId="15" borderId="20" xfId="0" applyFont="1" applyFill="1" applyBorder="1" applyAlignment="1">
      <alignment horizontal="left" vertical="center"/>
    </xf>
    <xf numFmtId="0" fontId="24" fillId="15" borderId="22" xfId="0" applyFont="1" applyFill="1" applyBorder="1" applyAlignment="1">
      <alignment horizontal="center" vertical="center"/>
    </xf>
    <xf numFmtId="0" fontId="24" fillId="1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 wrapText="1"/>
    </xf>
    <xf numFmtId="0" fontId="22" fillId="25" borderId="0" xfId="0" applyFont="1" applyFill="1" applyAlignment="1">
      <alignment horizontal="center" vertical="center"/>
    </xf>
    <xf numFmtId="0" fontId="20" fillId="25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14" fontId="24" fillId="0" borderId="68" xfId="0" applyNumberFormat="1" applyFont="1" applyBorder="1" applyAlignment="1">
      <alignment horizontal="center" vertical="center"/>
    </xf>
    <xf numFmtId="14" fontId="24" fillId="0" borderId="70" xfId="0" applyNumberFormat="1" applyFont="1" applyBorder="1" applyAlignment="1">
      <alignment horizontal="center" vertical="center"/>
    </xf>
    <xf numFmtId="0" fontId="24" fillId="0" borderId="68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2" fillId="25" borderId="62" xfId="0" applyFont="1" applyFill="1" applyBorder="1" applyAlignment="1">
      <alignment horizontal="right" vertical="center"/>
    </xf>
    <xf numFmtId="0" fontId="22" fillId="25" borderId="63" xfId="0" applyFont="1" applyFill="1" applyBorder="1" applyAlignment="1">
      <alignment horizontal="right" vertical="center"/>
    </xf>
    <xf numFmtId="0" fontId="23" fillId="26" borderId="62" xfId="0" applyFont="1" applyFill="1" applyBorder="1" applyAlignment="1">
      <alignment horizontal="right" vertical="center"/>
    </xf>
    <xf numFmtId="0" fontId="23" fillId="26" borderId="63" xfId="0" applyFont="1" applyFill="1" applyBorder="1" applyAlignment="1">
      <alignment horizontal="right" vertical="center"/>
    </xf>
    <xf numFmtId="0" fontId="24" fillId="27" borderId="68" xfId="0" applyFont="1" applyFill="1" applyBorder="1" applyAlignment="1" applyProtection="1">
      <alignment horizontal="center" vertical="center"/>
      <protection locked="0"/>
    </xf>
    <xf numFmtId="0" fontId="24" fillId="27" borderId="70" xfId="0" applyFont="1" applyFill="1" applyBorder="1" applyAlignment="1" applyProtection="1">
      <alignment horizontal="center" vertical="center"/>
      <protection locked="0"/>
    </xf>
    <xf numFmtId="0" fontId="24" fillId="0" borderId="6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2" fillId="25" borderId="87" xfId="0" applyFont="1" applyFill="1" applyBorder="1" applyAlignment="1">
      <alignment horizontal="center" vertical="center"/>
    </xf>
    <xf numFmtId="0" fontId="22" fillId="25" borderId="88" xfId="0" applyFont="1" applyFill="1" applyBorder="1" applyAlignment="1">
      <alignment horizontal="center" vertical="center"/>
    </xf>
    <xf numFmtId="174" fontId="24" fillId="17" borderId="87" xfId="0" applyNumberFormat="1" applyFont="1" applyFill="1" applyBorder="1" applyAlignment="1">
      <alignment horizontal="center" vertical="center"/>
    </xf>
    <xf numFmtId="174" fontId="24" fillId="17" borderId="88" xfId="0" applyNumberFormat="1" applyFont="1" applyFill="1" applyBorder="1" applyAlignment="1">
      <alignment horizontal="center" vertical="center"/>
    </xf>
    <xf numFmtId="0" fontId="43" fillId="9" borderId="0" xfId="0" applyFont="1" applyFill="1" applyAlignment="1" applyProtection="1">
      <alignment horizontal="center" vertical="center"/>
      <protection locked="0"/>
    </xf>
    <xf numFmtId="0" fontId="28" fillId="25" borderId="0" xfId="0" applyFont="1" applyFill="1" applyAlignment="1">
      <alignment horizontal="center" vertical="center" wrapText="1"/>
    </xf>
    <xf numFmtId="0" fontId="28" fillId="20" borderId="32" xfId="0" applyFont="1" applyFill="1" applyBorder="1" applyAlignment="1">
      <alignment horizontal="left" vertical="center"/>
    </xf>
    <xf numFmtId="0" fontId="28" fillId="25" borderId="32" xfId="0" applyFont="1" applyFill="1" applyBorder="1" applyAlignment="1">
      <alignment horizontal="center" vertical="center" wrapText="1"/>
    </xf>
    <xf numFmtId="0" fontId="28" fillId="25" borderId="33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88" fillId="0" borderId="0" xfId="0" applyFont="1" applyFill="1"/>
    <xf numFmtId="0" fontId="88" fillId="0" borderId="0" xfId="0" applyFont="1" applyFill="1" applyAlignment="1">
      <alignment horizontal="left"/>
    </xf>
    <xf numFmtId="174" fontId="88" fillId="0" borderId="0" xfId="0" applyNumberFormat="1" applyFont="1" applyFill="1"/>
    <xf numFmtId="0" fontId="88" fillId="0" borderId="0" xfId="0" applyFont="1" applyFill="1" applyAlignment="1">
      <alignment horizontal="left" indent="1"/>
    </xf>
    <xf numFmtId="0" fontId="88" fillId="0" borderId="0" xfId="0" applyFont="1" applyFill="1" applyAlignment="1">
      <alignment horizontal="left" indent="2"/>
    </xf>
    <xf numFmtId="0" fontId="88" fillId="0" borderId="0" xfId="0" applyFont="1" applyFill="1" applyAlignment="1">
      <alignment horizontal="center" vertical="center"/>
    </xf>
    <xf numFmtId="182" fontId="0" fillId="0" borderId="0" xfId="0" applyNumberFormat="1" applyFill="1"/>
    <xf numFmtId="182" fontId="88" fillId="0" borderId="0" xfId="0" applyNumberFormat="1" applyFont="1" applyFill="1"/>
    <xf numFmtId="0" fontId="89" fillId="0" borderId="0" xfId="0" applyFont="1" applyFill="1" applyAlignment="1">
      <alignment horizontal="center" vertical="center"/>
    </xf>
    <xf numFmtId="0" fontId="26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center"/>
    </xf>
    <xf numFmtId="0" fontId="24" fillId="9" borderId="39" xfId="0" applyFont="1" applyFill="1" applyBorder="1" applyProtection="1"/>
    <xf numFmtId="0" fontId="24" fillId="9" borderId="47" xfId="0" applyFont="1" applyFill="1" applyBorder="1" applyAlignment="1" applyProtection="1">
      <alignment wrapText="1"/>
    </xf>
    <xf numFmtId="175" fontId="24" fillId="0" borderId="0" xfId="0" applyNumberFormat="1" applyFont="1" applyProtection="1"/>
    <xf numFmtId="0" fontId="32" fillId="0" borderId="0" xfId="0" applyFont="1" applyProtection="1"/>
    <xf numFmtId="0" fontId="24" fillId="0" borderId="34" xfId="0" applyFont="1" applyBorder="1" applyAlignment="1" applyProtection="1">
      <alignment wrapText="1"/>
    </xf>
    <xf numFmtId="0" fontId="36" fillId="9" borderId="0" xfId="0" applyFont="1" applyFill="1" applyProtection="1"/>
    <xf numFmtId="0" fontId="36" fillId="9" borderId="0" xfId="0" applyFont="1" applyFill="1" applyAlignment="1" applyProtection="1">
      <alignment vertical="top"/>
    </xf>
    <xf numFmtId="0" fontId="24" fillId="9" borderId="0" xfId="0" applyFont="1" applyFill="1" applyProtection="1"/>
    <xf numFmtId="0" fontId="24" fillId="9" borderId="0" xfId="0" applyFont="1" applyFill="1" applyAlignment="1" applyProtection="1">
      <alignment wrapText="1"/>
    </xf>
    <xf numFmtId="166" fontId="24" fillId="9" borderId="0" xfId="0" applyNumberFormat="1" applyFont="1" applyFill="1" applyProtection="1"/>
    <xf numFmtId="10" fontId="24" fillId="9" borderId="0" xfId="0" applyNumberFormat="1" applyFont="1" applyFill="1" applyAlignment="1" applyProtection="1">
      <alignment horizontal="center" vertical="center"/>
    </xf>
    <xf numFmtId="166" fontId="67" fillId="9" borderId="0" xfId="0" applyNumberFormat="1" applyFont="1" applyFill="1" applyProtection="1"/>
    <xf numFmtId="0" fontId="24" fillId="0" borderId="0" xfId="0" applyFont="1" applyProtection="1"/>
    <xf numFmtId="166" fontId="24" fillId="9" borderId="0" xfId="0" applyNumberFormat="1" applyFont="1" applyFill="1" applyAlignment="1" applyProtection="1">
      <alignment horizontal="center" vertical="center"/>
    </xf>
    <xf numFmtId="174" fontId="22" fillId="25" borderId="0" xfId="0" applyNumberFormat="1" applyFont="1" applyFill="1" applyAlignment="1" applyProtection="1">
      <alignment horizontal="right" vertical="center"/>
    </xf>
    <xf numFmtId="174" fontId="22" fillId="9" borderId="0" xfId="0" applyNumberFormat="1" applyFont="1" applyFill="1" applyAlignment="1" applyProtection="1">
      <alignment horizontal="right" vertical="center"/>
    </xf>
    <xf numFmtId="174" fontId="24" fillId="0" borderId="0" xfId="0" applyNumberFormat="1" applyFont="1" applyProtection="1"/>
    <xf numFmtId="0" fontId="24" fillId="9" borderId="0" xfId="0" quotePrefix="1" applyFont="1" applyFill="1" applyProtection="1"/>
    <xf numFmtId="174" fontId="24" fillId="9" borderId="0" xfId="0" applyNumberFormat="1" applyFont="1" applyFill="1" applyProtection="1"/>
    <xf numFmtId="0" fontId="38" fillId="9" borderId="0" xfId="0" applyFont="1" applyFill="1" applyAlignment="1" applyProtection="1">
      <alignment vertical="center"/>
    </xf>
    <xf numFmtId="0" fontId="38" fillId="9" borderId="0" xfId="0" applyFont="1" applyFill="1" applyAlignment="1" applyProtection="1">
      <alignment vertical="center" wrapText="1"/>
    </xf>
    <xf numFmtId="166" fontId="38" fillId="9" borderId="0" xfId="0" applyNumberFormat="1" applyFont="1" applyFill="1" applyAlignment="1" applyProtection="1">
      <alignment horizontal="center" vertical="center"/>
    </xf>
    <xf numFmtId="10" fontId="38" fillId="9" borderId="0" xfId="0" applyNumberFormat="1" applyFont="1" applyFill="1" applyAlignment="1" applyProtection="1">
      <alignment horizontal="center" vertical="center"/>
    </xf>
    <xf numFmtId="0" fontId="76" fillId="9" borderId="0" xfId="0" applyFont="1" applyFill="1" applyAlignment="1" applyProtection="1">
      <alignment horizontal="center"/>
    </xf>
    <xf numFmtId="0" fontId="29" fillId="9" borderId="0" xfId="0" applyFont="1" applyFill="1" applyProtection="1"/>
    <xf numFmtId="0" fontId="28" fillId="25" borderId="35" xfId="0" applyFont="1" applyFill="1" applyBorder="1" applyAlignment="1" applyProtection="1">
      <alignment horizontal="center" vertical="center" wrapText="1"/>
    </xf>
    <xf numFmtId="166" fontId="37" fillId="26" borderId="35" xfId="0" applyNumberFormat="1" applyFont="1" applyFill="1" applyBorder="1" applyAlignment="1" applyProtection="1">
      <alignment horizontal="center" vertical="center" wrapText="1"/>
    </xf>
    <xf numFmtId="0" fontId="37" fillId="16" borderId="0" xfId="0" applyFont="1" applyFill="1" applyAlignment="1" applyProtection="1">
      <alignment horizontal="center" vertical="center" wrapText="1"/>
    </xf>
    <xf numFmtId="168" fontId="72" fillId="25" borderId="73" xfId="0" applyNumberFormat="1" applyFont="1" applyFill="1" applyBorder="1" applyAlignment="1" applyProtection="1">
      <alignment horizontal="left" vertical="center" wrapText="1"/>
    </xf>
    <xf numFmtId="168" fontId="28" fillId="25" borderId="73" xfId="0" applyNumberFormat="1" applyFont="1" applyFill="1" applyBorder="1" applyAlignment="1" applyProtection="1">
      <alignment horizontal="center" vertical="center" wrapText="1"/>
    </xf>
    <xf numFmtId="168" fontId="28" fillId="25" borderId="52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Protection="1"/>
    <xf numFmtId="0" fontId="29" fillId="0" borderId="0" xfId="0" applyFont="1" applyAlignment="1" applyProtection="1">
      <alignment vertical="center"/>
    </xf>
    <xf numFmtId="0" fontId="37" fillId="7" borderId="37" xfId="0" applyFont="1" applyFill="1" applyBorder="1" applyAlignment="1" applyProtection="1">
      <alignment vertical="center"/>
    </xf>
    <xf numFmtId="49" fontId="37" fillId="7" borderId="38" xfId="0" applyNumberFormat="1" applyFont="1" applyFill="1" applyBorder="1" applyAlignment="1" applyProtection="1">
      <alignment horizontal="center" vertical="center" wrapText="1"/>
    </xf>
    <xf numFmtId="174" fontId="28" fillId="20" borderId="83" xfId="0" applyNumberFormat="1" applyFont="1" applyFill="1" applyBorder="1" applyAlignment="1" applyProtection="1">
      <alignment horizontal="center" vertical="center" wrapText="1"/>
    </xf>
    <xf numFmtId="174" fontId="28" fillId="20" borderId="9" xfId="0" applyNumberFormat="1" applyFont="1" applyFill="1" applyBorder="1" applyAlignment="1" applyProtection="1">
      <alignment horizontal="center" vertical="center" wrapText="1"/>
    </xf>
    <xf numFmtId="174" fontId="28" fillId="20" borderId="54" xfId="0" applyNumberFormat="1" applyFont="1" applyFill="1" applyBorder="1" applyAlignment="1" applyProtection="1">
      <alignment horizontal="center" vertical="center" wrapText="1"/>
    </xf>
    <xf numFmtId="174" fontId="29" fillId="0" borderId="0" xfId="0" applyNumberFormat="1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49" fontId="27" fillId="0" borderId="0" xfId="0" applyNumberFormat="1" applyFont="1" applyAlignment="1" applyProtection="1">
      <alignment vertical="center"/>
    </xf>
    <xf numFmtId="49" fontId="27" fillId="0" borderId="0" xfId="0" applyNumberFormat="1" applyFont="1" applyAlignment="1" applyProtection="1">
      <alignment vertical="center" wrapText="1"/>
    </xf>
    <xf numFmtId="4" fontId="27" fillId="0" borderId="0" xfId="0" applyNumberFormat="1" applyFont="1" applyAlignment="1" applyProtection="1">
      <alignment horizontal="right" vertical="center"/>
    </xf>
    <xf numFmtId="4" fontId="27" fillId="0" borderId="10" xfId="0" applyNumberFormat="1" applyFont="1" applyBorder="1" applyAlignment="1" applyProtection="1">
      <alignment horizontal="right" vertical="center"/>
    </xf>
    <xf numFmtId="49" fontId="37" fillId="7" borderId="37" xfId="0" applyNumberFormat="1" applyFont="1" applyFill="1" applyBorder="1" applyAlignment="1" applyProtection="1">
      <alignment horizontal="center" vertical="center" wrapText="1"/>
    </xf>
    <xf numFmtId="174" fontId="28" fillId="20" borderId="11" xfId="0" applyNumberFormat="1" applyFont="1" applyFill="1" applyBorder="1" applyAlignment="1" applyProtection="1">
      <alignment horizontal="center" vertical="center" wrapText="1"/>
    </xf>
    <xf numFmtId="49" fontId="27" fillId="0" borderId="0" xfId="0" applyNumberFormat="1" applyFont="1" applyProtection="1"/>
    <xf numFmtId="49" fontId="27" fillId="0" borderId="0" xfId="0" applyNumberFormat="1" applyFont="1" applyAlignment="1" applyProtection="1">
      <alignment wrapText="1"/>
    </xf>
    <xf numFmtId="10" fontId="69" fillId="0" borderId="0" xfId="0" applyNumberFormat="1" applyFont="1" applyAlignment="1" applyProtection="1">
      <alignment horizontal="center" vertical="center"/>
    </xf>
    <xf numFmtId="4" fontId="39" fillId="0" borderId="0" xfId="0" applyNumberFormat="1" applyFont="1" applyProtection="1"/>
    <xf numFmtId="0" fontId="37" fillId="7" borderId="36" xfId="0" applyFont="1" applyFill="1" applyBorder="1" applyAlignment="1" applyProtection="1">
      <alignment vertical="center"/>
    </xf>
    <xf numFmtId="49" fontId="37" fillId="7" borderId="36" xfId="0" applyNumberFormat="1" applyFont="1" applyFill="1" applyBorder="1" applyAlignment="1" applyProtection="1">
      <alignment horizontal="right" vertical="center" wrapText="1"/>
    </xf>
    <xf numFmtId="0" fontId="24" fillId="9" borderId="40" xfId="0" applyFont="1" applyFill="1" applyBorder="1" applyAlignment="1" applyProtection="1">
      <alignment horizontal="right" wrapText="1"/>
    </xf>
    <xf numFmtId="0" fontId="24" fillId="9" borderId="42" xfId="0" applyFont="1" applyFill="1" applyBorder="1" applyAlignment="1" applyProtection="1">
      <alignment horizontal="left" wrapText="1"/>
    </xf>
    <xf numFmtId="0" fontId="24" fillId="9" borderId="43" xfId="0" applyFont="1" applyFill="1" applyBorder="1" applyAlignment="1" applyProtection="1">
      <alignment horizontal="left" wrapText="1"/>
    </xf>
    <xf numFmtId="175" fontId="24" fillId="15" borderId="0" xfId="0" applyNumberFormat="1" applyFont="1" applyFill="1" applyProtection="1"/>
    <xf numFmtId="49" fontId="24" fillId="0" borderId="0" xfId="0" applyNumberFormat="1" applyFont="1" applyAlignment="1" applyProtection="1">
      <alignment vertical="center"/>
    </xf>
    <xf numFmtId="49" fontId="24" fillId="0" borderId="0" xfId="0" applyNumberFormat="1" applyFont="1" applyAlignment="1" applyProtection="1">
      <alignment vertical="center" wrapText="1"/>
    </xf>
    <xf numFmtId="166" fontId="24" fillId="0" borderId="0" xfId="0" applyNumberFormat="1" applyFont="1" applyAlignment="1" applyProtection="1">
      <alignment vertical="center"/>
    </xf>
    <xf numFmtId="10" fontId="24" fillId="0" borderId="0" xfId="0" applyNumberFormat="1" applyFont="1" applyAlignment="1" applyProtection="1">
      <alignment horizontal="center" vertical="center"/>
    </xf>
    <xf numFmtId="49" fontId="37" fillId="7" borderId="36" xfId="0" applyNumberFormat="1" applyFont="1" applyFill="1" applyBorder="1" applyAlignment="1" applyProtection="1">
      <alignment horizontal="right" vertical="center" wrapText="1"/>
    </xf>
    <xf numFmtId="0" fontId="0" fillId="0" borderId="0" xfId="0" applyProtection="1"/>
    <xf numFmtId="0" fontId="1" fillId="0" borderId="0" xfId="0" applyFont="1" applyFill="1" applyAlignment="1">
      <alignment horizontal="center" vertical="center"/>
    </xf>
    <xf numFmtId="0" fontId="88" fillId="0" borderId="0" xfId="0" pivotButton="1" applyFont="1"/>
    <xf numFmtId="0" fontId="88" fillId="0" borderId="0" xfId="0" applyFont="1"/>
    <xf numFmtId="0" fontId="88" fillId="0" borderId="0" xfId="0" applyFont="1" applyAlignment="1">
      <alignment horizontal="center"/>
    </xf>
    <xf numFmtId="0" fontId="88" fillId="0" borderId="0" xfId="0" applyFont="1" applyAlignment="1">
      <alignment horizontal="left"/>
    </xf>
    <xf numFmtId="174" fontId="88" fillId="0" borderId="0" xfId="0" applyNumberFormat="1" applyFont="1"/>
    <xf numFmtId="10" fontId="88" fillId="0" borderId="0" xfId="0" applyNumberFormat="1" applyFont="1"/>
    <xf numFmtId="0" fontId="88" fillId="0" borderId="0" xfId="0" applyFont="1" applyFill="1" applyAlignment="1">
      <alignment horizontal="center"/>
    </xf>
  </cellXfs>
  <cellStyles count="8">
    <cellStyle name="Currency" xfId="1" builtinId="4"/>
    <cellStyle name="Hyperlink" xfId="4" builtinId="8"/>
    <cellStyle name="Moeda 2" xfId="3" xr:uid="{00000000-0005-0000-0000-000002000000}"/>
    <cellStyle name="Moeda 3" xfId="6" xr:uid="{00000000-0005-0000-0000-000003000000}"/>
    <cellStyle name="Normal" xfId="0" builtinId="0"/>
    <cellStyle name="Normal 2" xfId="5" xr:uid="{00000000-0005-0000-0000-000005000000}"/>
    <cellStyle name="Normal 2 2" xfId="7" xr:uid="{00000000-0005-0000-0000-000006000000}"/>
    <cellStyle name="Percent" xfId="2" builtinId="5"/>
  </cellStyles>
  <dxfs count="371"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numFmt numFmtId="174" formatCode="&quot;R$ &quot;\ * #,##0.00_-;&quot;R$ &quot;\ * \-#,##0.00_-;&quot;R$ &quot;\ * &quot;-&quot;??_-;_-@"/>
    </dxf>
    <dxf>
      <alignment horizontal="center" vertical="bottom" textRotation="0" wrapText="0" indent="0" justifyLastLine="0" shrinkToFit="0" readingOrder="0"/>
    </dxf>
    <dxf>
      <numFmt numFmtId="168" formatCode="mmm\ yyyy;@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4213D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ill>
        <patternFill>
          <bgColor rgb="FF808080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ill>
        <patternFill>
          <bgColor rgb="FF808080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 tint="-0.499984740745262"/>
      </font>
      <fill>
        <patternFill>
          <fgColor auto="1"/>
          <bgColor rgb="FFEDEDED"/>
        </patternFill>
      </fill>
    </dxf>
    <dxf>
      <font>
        <b val="0"/>
        <i val="0"/>
        <color theme="0" tint="-0.499984740745262"/>
      </font>
      <fill>
        <patternFill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4" formatCode="&quot;R$ &quot;\ * #,##0.00_-;&quot;R$ &quot;\ * \-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ill>
        <patternFill patternType="solid">
          <bgColor rgb="FF007580"/>
        </patternFill>
      </fill>
    </dxf>
    <dxf>
      <fill>
        <patternFill patternType="solid">
          <bgColor rgb="FF007580"/>
        </patternFill>
      </fill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horizontal="center"/>
    </dxf>
    <dxf>
      <font>
        <color rgb="FF007580"/>
      </font>
    </dxf>
    <dxf>
      <numFmt numFmtId="182" formatCode="&quot;R$ &quot;\ * #,##0.00_-;&quot;Crédito de R$ &quot;\ 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color rgb="FF14213D"/>
      </font>
    </dxf>
    <dxf>
      <fill>
        <patternFill>
          <bgColor rgb="FF14213D"/>
        </patternFill>
      </fill>
    </dxf>
    <dxf>
      <font>
        <color rgb="FF007580"/>
      </font>
    </dxf>
    <dxf>
      <fill>
        <patternFill>
          <bgColor rgb="FF007580"/>
        </patternFill>
      </fill>
    </dxf>
    <dxf>
      <font>
        <color rgb="FFA14D63"/>
      </font>
    </dxf>
    <dxf>
      <fill>
        <patternFill>
          <bgColor rgb="FFA14D63"/>
        </patternFill>
      </fill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color rgb="FF007580"/>
      </font>
    </dxf>
    <dxf>
      <fill>
        <patternFill patternType="solid">
          <bgColor rgb="FF007580"/>
        </patternFill>
      </fill>
    </dxf>
    <dxf>
      <fill>
        <patternFill patternType="solid">
          <bgColor rgb="FF007580"/>
        </patternFill>
      </fill>
    </dxf>
    <dxf>
      <font>
        <color auto="1"/>
      </font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404040"/>
        </patternFill>
      </fill>
    </dxf>
    <dxf>
      <font>
        <color theme="1" tint="0.499984740745262"/>
      </font>
      <fill>
        <patternFill>
          <fgColor indexed="64"/>
          <bgColor theme="0" tint="-0.14993743705557422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ill>
        <patternFill>
          <fgColor indexed="64"/>
          <bgColor rgb="FFA9D18E"/>
        </patternFill>
      </fill>
    </dxf>
    <dxf>
      <fill>
        <patternFill>
          <fgColor indexed="64"/>
          <bgColor rgb="FFA9D18E"/>
        </patternFill>
      </fill>
    </dxf>
    <dxf>
      <fill>
        <patternFill>
          <fgColor indexed="64"/>
          <bgColor rgb="FFA6A6A6"/>
        </patternFill>
      </fill>
    </dxf>
    <dxf>
      <fill>
        <patternFill>
          <fgColor indexed="64"/>
          <bgColor rgb="FFA9D18E"/>
        </patternFill>
      </fill>
    </dxf>
    <dxf>
      <fill>
        <patternFill>
          <fgColor indexed="64"/>
          <bgColor rgb="FFA9D18E"/>
        </patternFill>
      </fill>
    </dxf>
    <dxf>
      <fill>
        <patternFill>
          <fgColor indexed="64"/>
          <bgColor rgb="FFA6A6A6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fgColor auto="1"/>
          <bgColor rgb="FFA9D18E"/>
        </patternFill>
      </fill>
    </dxf>
    <dxf>
      <fill>
        <patternFill>
          <bgColor rgb="FFB3DAEB"/>
        </patternFill>
      </fill>
    </dxf>
    <dxf>
      <fill>
        <patternFill>
          <bgColor rgb="FFB3DAEB"/>
        </patternFill>
      </fill>
    </dxf>
    <dxf>
      <fill>
        <patternFill>
          <bgColor rgb="FFFED794"/>
        </patternFill>
      </fill>
    </dxf>
    <dxf>
      <fill>
        <patternFill>
          <bgColor rgb="FFA9D18E"/>
        </patternFill>
      </fill>
    </dxf>
    <dxf>
      <fill>
        <patternFill>
          <bgColor rgb="FFFF9B9B"/>
        </patternFill>
      </fill>
    </dxf>
    <dxf>
      <fill>
        <patternFill>
          <bgColor rgb="FFB3DAEB"/>
        </patternFill>
      </fill>
    </dxf>
    <dxf>
      <numFmt numFmtId="174" formatCode="&quot;R$ &quot;\ * #,##0.00_-;&quot;R$ &quot;\ * \-#,##0.00_-;&quot;R$ &quot;\ * &quot;-&quot;??_-;_-@"/>
    </dxf>
    <dxf>
      <alignment horizontal="left"/>
    </dxf>
    <dxf>
      <numFmt numFmtId="165" formatCode="_(&quot;R$&quot;* #,##0.00_);_(&quot;R$&quot;* \(#,##0.00\);_(&quot;R$&quot;* &quot;-&quot;??_);_(@_)"/>
    </dxf>
    <dxf>
      <numFmt numFmtId="174" formatCode="&quot;R$ &quot;\ * #,##0.00_-;&quot;R$ &quot;\ * \-#,##0.00_-;&quot;R$ &quot;\ * &quot;-&quot;??_-;_-@"/>
    </dxf>
    <dxf>
      <alignment horizontal="left"/>
    </dxf>
    <dxf>
      <numFmt numFmtId="165" formatCode="_(&quot;R$&quot;* #,##0.00_);_(&quot;R$&quot;* \(#,##0.00\);_(&quot;R$&quot;* &quot;-&quot;??_);_(@_)"/>
    </dxf>
    <dxf>
      <numFmt numFmtId="174" formatCode="&quot;R$ &quot;\ * #,##0.00_-;&quot;R$ &quot;\ * \-#,##0.00_-;&quot;R$ &quot;\ * &quot;-&quot;??_-;_-@"/>
    </dxf>
    <dxf>
      <numFmt numFmtId="14" formatCode="0.00%"/>
    </dxf>
    <dxf>
      <numFmt numFmtId="14" formatCode="0.00%"/>
    </dxf>
    <dxf>
      <numFmt numFmtId="174" formatCode="&quot;R$ &quot;\ * #,##0.00_-;&quot;R$ &quot;\ * \-#,##0.00_-;&quot;R$ &quot;\ * &quot;-&quot;??_-;_-@"/>
    </dxf>
    <dxf>
      <alignment horizontal="left"/>
    </dxf>
    <dxf>
      <numFmt numFmtId="165" formatCode="_(&quot;R$&quot;* #,##0.00_);_(&quot;R$&quot;* \(#,##0.00\);_(&quot;R$&quot;* &quot;-&quot;??_);_(@_)"/>
    </dxf>
    <dxf>
      <numFmt numFmtId="174" formatCode="&quot;R$ &quot;\ * #,##0.00_-;&quot;R$ &quot;\ * \-#,##0.00_-;&quot;R$ &quot;\ * &quot;-&quot;??_-;_-@"/>
    </dxf>
    <dxf>
      <numFmt numFmtId="14" formatCode="0.00%"/>
    </dxf>
    <dxf>
      <numFmt numFmtId="14" formatCode="0.00%"/>
    </dxf>
    <dxf>
      <numFmt numFmtId="174" formatCode="&quot;R$ &quot;\ * #,##0.00_-;&quot;R$ &quot;\ * \-#,##0.00_-;&quot;R$ &quot;\ * &quot;-&quot;??_-;_-@"/>
    </dxf>
    <dxf>
      <numFmt numFmtId="165" formatCode="_(&quot;R$&quot;* #,##0.00_);_(&quot;R$&quot;* \(#,##0.00\);_(&quot;R$&quot;* &quot;-&quot;??_);_(@_)"/>
    </dxf>
    <dxf>
      <numFmt numFmtId="174" formatCode="&quot;R$ &quot;\ * #,##0.00_-;&quot;R$ &quot;\ * \-#,##0.00_-;&quot;R$ &quot;\ * &quot;-&quot;??_-;_-@"/>
    </dxf>
    <dxf>
      <numFmt numFmtId="165" formatCode="_(&quot;R$&quot;* #,##0.00_);_(&quot;R$&quot;* \(#,##0.00\);_(&quot;R$&quot;* &quot;-&quot;??_);_(@_)"/>
    </dxf>
    <dxf>
      <numFmt numFmtId="174" formatCode="&quot;R$ &quot;\ * #,##0.00_-;&quot;R$ &quot;\ * \-#,##0.00_-;&quot;R$ &quot;\ * &quot;-&quot;??_-;_-@"/>
    </dxf>
    <dxf>
      <numFmt numFmtId="183" formatCode="&quot;€ &quot;\ * #,##0.00_-;&quot;€ &quot;\ * \-#,##0.00_-;&quot;€ &quot;\ * &quot;-&quot;??_-;_-@"/>
    </dxf>
    <dxf>
      <numFmt numFmtId="183" formatCode="&quot;€ &quot;\ * #,##0.00_-;&quot;€ &quot;\ * \-#,##0.00_-;&quot;€ &quot;\ * &quot;-&quot;??_-;_-@"/>
    </dxf>
    <dxf>
      <numFmt numFmtId="174" formatCode="&quot;R$ &quot;\ * #,##0.00_-;&quot;R$ &quot;\ * \-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numFmt numFmtId="165" formatCode="_(&quot;R$&quot;* #,##0.00_);_(&quot;R$&quot;* \(#,##0.00\);_(&quot;R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4" formatCode="&quot;R$ &quot;\ * #,##0.00_-;&quot;R$ &quot;\ * \-#,##0.00_-;&quot;R$ &quot;\ * &quot;-&quot;??_-;_-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174" formatCode="&quot;R$ &quot;\ * #,##0.00_-;&quot;R$ &quot;\ * \-#,##0.00_-;&quot;R$ &quot;\ * &quot;-&quot;??_-;_-@"/>
      <alignment horizontal="righ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180" formatCode="m/d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80" formatCode="m/d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80" formatCode="m/d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84" formatCode="dd/mm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184" formatCode="dd/mm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184" formatCode="dd/mm/yyyy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0" formatCode="General"/>
      <border diagonalUp="0" diagonalDown="0" outline="0">
        <left/>
        <right style="hair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 outline="0">
        <left/>
        <right style="hair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name val="Calibri Light"/>
        <family val="2"/>
        <scheme val="maj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/>
      </border>
      <protection locked="0" hidden="0"/>
    </dxf>
    <dxf>
      <border outline="0">
        <top style="medium">
          <color indexed="64"/>
        </top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scheme val="major"/>
      </font>
      <fill>
        <patternFill patternType="solid">
          <fgColor indexed="64"/>
          <bgColor rgb="FF14213D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  <protection locked="0" hidden="0"/>
    </dxf>
    <dxf>
      <font>
        <b/>
        <i val="0"/>
        <color rgb="FF009644"/>
      </font>
    </dxf>
    <dxf>
      <font>
        <b/>
        <i val="0"/>
        <color rgb="FFFF0000"/>
      </font>
    </dxf>
    <dxf>
      <font>
        <color auto="1"/>
      </font>
      <fill>
        <patternFill>
          <bgColor rgb="FFFF9B9B"/>
        </patternFill>
      </fill>
    </dxf>
    <dxf>
      <font>
        <color auto="1"/>
      </font>
      <fill>
        <patternFill>
          <bgColor rgb="FFFF9B9B"/>
        </patternFill>
      </fill>
    </dxf>
    <dxf>
      <fill>
        <patternFill>
          <bgColor rgb="FFA9D18E"/>
        </patternFill>
      </fill>
    </dxf>
    <dxf>
      <fill>
        <patternFill>
          <bgColor theme="8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9B9B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/>
        <i val="0"/>
        <color theme="0"/>
      </font>
      <fill>
        <patternFill>
          <fgColor auto="1"/>
          <bgColor rgb="FFC00000"/>
        </patternFill>
      </fill>
    </dxf>
    <dxf>
      <alignment horizontal="center"/>
    </dxf>
    <dxf>
      <alignment horizontal="center"/>
    </dxf>
    <dxf>
      <numFmt numFmtId="174" formatCode="&quot;R$ &quot;\ * #,##0.00_-;&quot;R$ &quot;\ * \-#,##0.00_-;&quot;R$ &quot;\ * &quot;-&quot;??_-;_-@"/>
    </dxf>
    <dxf>
      <numFmt numFmtId="174" formatCode="&quot;R$ &quot;\ * #,##0.00_-;&quot;R$ &quot;\ * \-#,##0.00_-;&quot;R$ &quot;\ * &quot;-&quot;??_-;_-@"/>
    </dxf>
    <dxf>
      <numFmt numFmtId="174" formatCode="&quot;R$ &quot;\ * #,##0.00_-;&quot;R$ &quot;\ * \-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alignment horizontal="center"/>
    </dxf>
    <dxf>
      <alignment horizontal="center"/>
    </dxf>
    <dxf>
      <numFmt numFmtId="182" formatCode="&quot;R$ &quot;\ * #,##0.00_-;&quot;Crédito de R$ &quot;\ 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404040"/>
        </patternFill>
      </fill>
    </dxf>
    <dxf>
      <numFmt numFmtId="174" formatCode="&quot;R$ &quot;\ * #,##0.00_-;&quot;R$ &quot;\ * \-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4" formatCode="&quot;R$ &quot;\ * #,##0.00_-;&quot;R$ &quot;\ * \-#,##0.00_-;&quot;R$ &quot;\ * &quot;-&quot;??_-;_-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ont>
        <name val="Calibri Light"/>
        <scheme val="major"/>
      </font>
    </dxf>
    <dxf>
      <fill>
        <patternFill patternType="solid">
          <bgColor rgb="FF007580"/>
        </patternFill>
      </fill>
    </dxf>
    <dxf>
      <fill>
        <patternFill patternType="solid">
          <bgColor rgb="FF007580"/>
        </patternFill>
      </fill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horizontal="center"/>
    </dxf>
    <dxf>
      <font>
        <b/>
        <i val="0"/>
        <color theme="0"/>
        <name val="Calibri Light"/>
        <scheme val="major"/>
      </font>
      <fill>
        <patternFill>
          <bgColor rgb="FF00758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0"/>
        <name val="Calibri Light"/>
        <scheme val="major"/>
      </font>
      <fill>
        <patternFill>
          <bgColor rgb="FFA14D63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0"/>
        <name val="Calibri Light"/>
        <scheme val="major"/>
      </font>
      <fill>
        <patternFill>
          <bgColor rgb="FF00758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0"/>
        <name val="Calibri Light"/>
        <scheme val="major"/>
      </font>
      <fill>
        <patternFill>
          <bgColor rgb="FF14213D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color auto="1"/>
      </font>
      <fill>
        <patternFill patternType="none">
          <fgColor indexed="64"/>
          <bgColor auto="1"/>
        </patternFill>
      </fill>
      <border>
        <top style="double">
          <color auto="1"/>
        </top>
      </border>
    </dxf>
    <dxf>
      <font>
        <b/>
        <i val="0"/>
        <color theme="0"/>
      </font>
      <fill>
        <patternFill>
          <fgColor rgb="FF007580"/>
          <bgColor rgb="FF007580"/>
        </patternFill>
      </fill>
    </dxf>
    <dxf>
      <font>
        <b/>
        <i val="0"/>
        <color auto="1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color auto="1"/>
      </font>
      <fill>
        <patternFill patternType="none">
          <fgColor indexed="64"/>
          <bgColor auto="1"/>
        </patternFill>
      </fill>
      <border>
        <top style="double">
          <color auto="1"/>
        </top>
      </border>
    </dxf>
    <dxf>
      <font>
        <b/>
        <i val="0"/>
        <color theme="0"/>
      </font>
      <fill>
        <patternFill>
          <fgColor rgb="FFA14D63"/>
          <bgColor rgb="FFA14D63"/>
        </patternFill>
      </fill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color auto="1"/>
      </font>
      <border>
        <top style="thin">
          <color theme="7" tint="0.79998168889431442"/>
        </top>
        <bottom style="thin">
          <color theme="7" tint="0.79998168889431442"/>
        </bottom>
      </border>
    </dxf>
    <dxf>
      <font>
        <color auto="1"/>
      </font>
      <fill>
        <patternFill patternType="solid">
          <fgColor rgb="FFFEE6BE"/>
          <bgColor rgb="FFE9EDF7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rgb="FFFDC76F"/>
          <bgColor rgb="FF14213D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border>
        <bottom style="thin">
          <color theme="7" tint="0.5999938962981048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ont>
        <color auto="1"/>
      </font>
      <fill>
        <patternFill patternType="solid">
          <fgColor auto="1"/>
          <bgColor theme="7" tint="0.39994506668294322"/>
        </patternFill>
      </fill>
    </dxf>
    <dxf>
      <font>
        <color auto="1"/>
      </font>
    </dxf>
    <dxf>
      <font>
        <color auto="1"/>
      </font>
      <border>
        <left style="thin">
          <color theme="7" tint="-0.249977111117893"/>
        </left>
        <right style="thin">
          <color theme="7" tint="-0.249977111117893"/>
        </right>
      </border>
    </dxf>
    <dxf>
      <font>
        <color auto="1"/>
      </font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b/>
        <color theme="1"/>
      </font>
      <border>
        <top style="double">
          <color theme="7" tint="-0.249977111117893"/>
        </top>
      </border>
    </dxf>
    <dxf>
      <font>
        <b/>
        <i val="0"/>
        <color theme="0"/>
      </font>
      <fill>
        <patternFill patternType="solid">
          <fgColor rgb="FFFCA311"/>
          <bgColor rgb="FF404040"/>
        </patternFill>
      </fill>
      <border>
        <horizontal style="thin">
          <color theme="7" tint="-0.249977111117893"/>
        </horizontal>
      </border>
    </dxf>
    <dxf>
      <font>
        <color auto="1"/>
      </font>
      <border>
        <horizontal style="thin">
          <color theme="7" tint="0.79998168889431442"/>
        </horizontal>
      </border>
    </dxf>
    <dxf>
      <font>
        <b val="0"/>
        <i val="0"/>
      </font>
    </dxf>
    <dxf>
      <font>
        <b/>
        <i val="0"/>
        <color auto="1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color auto="1"/>
      </font>
      <fill>
        <patternFill patternType="none">
          <fgColor indexed="64"/>
          <bgColor auto="1"/>
        </patternFill>
      </fill>
      <border>
        <top style="double">
          <color auto="1"/>
        </top>
      </border>
    </dxf>
    <dxf>
      <font>
        <b/>
        <i val="0"/>
        <color theme="0"/>
      </font>
      <fill>
        <patternFill>
          <fgColor rgb="FF14213D"/>
          <bgColor rgb="FF14213D"/>
        </patternFill>
      </fill>
    </dxf>
    <dxf>
      <font>
        <b/>
        <i val="0"/>
      </font>
      <fill>
        <patternFill>
          <bgColor rgb="FFFCA311"/>
        </patternFill>
      </fill>
    </dxf>
    <dxf>
      <font>
        <b/>
        <i val="0"/>
      </font>
      <fill>
        <patternFill>
          <bgColor rgb="FFFCA31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/>
        <i val="0"/>
        <color theme="0"/>
      </font>
      <fill>
        <patternFill>
          <bgColor rgb="FF007580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0" defaultTableStyle="TableStyleMedium2" defaultPivotStyle="PivotStyleLight16">
    <tableStyle name="Estilo de Tabela 1" pivot="0" count="13" xr9:uid="{00000000-0011-0000-FFFF-FFFF00000000}">
      <tableStyleElement type="wholeTable" dxfId="370"/>
      <tableStyleElement type="headerRow" dxfId="369"/>
      <tableStyleElement type="totalRow" dxfId="368"/>
      <tableStyleElement type="firstColumn" dxfId="367"/>
      <tableStyleElement type="lastColumn" dxfId="366"/>
      <tableStyleElement type="firstRowStripe" dxfId="365"/>
      <tableStyleElement type="secondRowStripe" dxfId="364"/>
      <tableStyleElement type="firstColumnStripe" dxfId="363"/>
      <tableStyleElement type="secondColumnStripe" dxfId="362"/>
      <tableStyleElement type="firstHeaderCell" dxfId="361"/>
      <tableStyleElement type="lastHeaderCell" dxfId="360"/>
      <tableStyleElement type="firstTotalCell" dxfId="359"/>
      <tableStyleElement type="lastTotalCell" dxfId="358"/>
    </tableStyle>
    <tableStyle name="Estilo de Tabela Dinâmica 1" table="0" count="3" xr9:uid="{00000000-0011-0000-FFFF-FFFF01000000}">
      <tableStyleElement type="wholeTable" dxfId="357"/>
      <tableStyleElement type="headerRow" dxfId="356"/>
      <tableStyleElement type="totalRow" dxfId="355"/>
    </tableStyle>
    <tableStyle name="PivotStyleAzul" table="0" count="5" xr9:uid="{00000000-0011-0000-FFFF-FFFF02000000}">
      <tableStyleElement type="headerRow" dxfId="354"/>
      <tableStyleElement type="totalRow" dxfId="353"/>
      <tableStyleElement type="firstRowSubheading" dxfId="352"/>
      <tableStyleElement type="secondRowSubheading" dxfId="351"/>
      <tableStyleElement type="thirdRowSubheading" dxfId="350"/>
    </tableStyle>
    <tableStyle name="PivotStyleMedium5 2" table="0" count="13" xr9:uid="{00000000-0011-0000-FFFF-FFFF03000000}">
      <tableStyleElement type="wholeTable" dxfId="349"/>
      <tableStyleElement type="headerRow" dxfId="348"/>
      <tableStyleElement type="totalRow" dxfId="347"/>
      <tableStyleElement type="firstRowStripe" dxfId="346"/>
      <tableStyleElement type="firstColumnStripe" dxfId="345"/>
      <tableStyleElement type="firstHeaderCell" dxfId="344"/>
      <tableStyleElement type="firstSubtotalRow" dxfId="343"/>
      <tableStyleElement type="secondSubtotalRow" dxfId="342"/>
      <tableStyleElement type="firstColumnSubheading" dxfId="341"/>
      <tableStyleElement type="firstRowSubheading" dxfId="340"/>
      <tableStyleElement type="secondRowSubheading" dxfId="339"/>
      <tableStyleElement type="pageFieldLabels" dxfId="338"/>
      <tableStyleElement type="pageFieldValues" dxfId="337"/>
    </tableStyle>
    <tableStyle name="PivotStyleRosa" table="0" count="4" xr9:uid="{00000000-0011-0000-FFFF-FFFF04000000}">
      <tableStyleElement type="headerRow" dxfId="336"/>
      <tableStyleElement type="totalRow" dxfId="335"/>
      <tableStyleElement type="firstRowSubheading" dxfId="334"/>
      <tableStyleElement type="secondRowSubheading" dxfId="333"/>
    </tableStyle>
    <tableStyle name="PivotStyleVerde" table="0" count="4" xr9:uid="{00000000-0011-0000-FFFF-FFFF05000000}">
      <tableStyleElement type="headerRow" dxfId="332"/>
      <tableStyleElement type="totalRow" dxfId="331"/>
      <tableStyleElement type="firstRowSubheading" dxfId="330"/>
      <tableStyleElement type="secondRowSubheading" dxfId="329"/>
    </tableStyle>
    <tableStyle name="SlicerStyleAzul" pivot="0" table="0" count="10" xr9:uid="{00000000-0011-0000-FFFF-FFFF06000000}">
      <tableStyleElement type="wholeTable" dxfId="328"/>
      <tableStyleElement type="headerRow" dxfId="327"/>
    </tableStyle>
    <tableStyle name="SlicerStyleLight1 2" pivot="0" table="0" count="10" xr9:uid="{00000000-0011-0000-FFFF-FFFF07000000}">
      <tableStyleElement type="wholeTable" dxfId="326"/>
      <tableStyleElement type="headerRow" dxfId="325"/>
    </tableStyle>
    <tableStyle name="SlicerStyleRosa" pivot="0" table="0" count="10" xr9:uid="{00000000-0011-0000-FFFF-FFFF08000000}">
      <tableStyleElement type="wholeTable" dxfId="324"/>
      <tableStyleElement type="headerRow" dxfId="323"/>
    </tableStyle>
    <tableStyle name="SlicerStyleVerde" pivot="0" table="0" count="10" xr9:uid="{00000000-0011-0000-FFFF-FFFF09000000}">
      <tableStyleElement type="wholeTable" dxfId="322"/>
      <tableStyleElement type="headerRow" dxfId="321"/>
    </tableStyle>
  </tableStyles>
  <colors>
    <mruColors>
      <color rgb="FFD1E8F3"/>
      <color rgb="FF00823B"/>
      <color rgb="FF009644"/>
      <color rgb="FF007580"/>
      <color rgb="FFFF9B9B"/>
      <color rgb="FFBFBFBF"/>
      <color rgb="FF808080"/>
      <color rgb="FF14213D"/>
      <color rgb="FFFFB14E"/>
      <color rgb="FFFE2827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5"/>
              </stop>
              <stop position="1">
                <color rgb="FFFEDCA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FC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FFB14E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5"/>
              </stop>
              <stop position="1">
                <color rgb="FFFEDCA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FC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FFB14E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5"/>
              </stop>
              <stop position="1">
                <color rgb="FFFEDCA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FC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FFB14E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5"/>
              </stop>
              <stop position="1">
                <color rgb="FFFEDCA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FC000"/>
              </stop>
              <stop position="1">
                <color rgb="FFFFE9A3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FFC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FFB14E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Azul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1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Rosa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Verd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07/relationships/slicerCache" Target="slicerCaches/slicerCache1.xml"/><Relationship Id="rId47" Type="http://schemas.microsoft.com/office/2007/relationships/slicerCache" Target="slicerCaches/slicerCache6.xml"/><Relationship Id="rId50" Type="http://schemas.openxmlformats.org/officeDocument/2006/relationships/styles" Target="styles.xml"/><Relationship Id="rId55" Type="http://schemas.openxmlformats.org/officeDocument/2006/relationships/customXml" Target="../customXml/item2.xml"/><Relationship Id="rId63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5.xml"/><Relationship Id="rId40" Type="http://schemas.openxmlformats.org/officeDocument/2006/relationships/pivotCacheDefinition" Target="pivotCache/pivotCacheDefinition8.xml"/><Relationship Id="rId45" Type="http://schemas.microsoft.com/office/2007/relationships/slicerCache" Target="slicerCaches/slicerCache4.xml"/><Relationship Id="rId53" Type="http://schemas.openxmlformats.org/officeDocument/2006/relationships/calcChain" Target="calcChain.xml"/><Relationship Id="rId58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3.xml"/><Relationship Id="rId43" Type="http://schemas.microsoft.com/office/2007/relationships/slicerCache" Target="slicerCaches/slicerCache2.xml"/><Relationship Id="rId48" Type="http://schemas.microsoft.com/office/2007/relationships/slicerCache" Target="slicerCaches/slicerCache7.xml"/><Relationship Id="rId56" Type="http://schemas.openxmlformats.org/officeDocument/2006/relationships/customXml" Target="../customXml/item3.xml"/><Relationship Id="rId64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pivotCacheDefinition" Target="pivotCache/pivotCacheDefinition6.xml"/><Relationship Id="rId46" Type="http://schemas.microsoft.com/office/2007/relationships/slicerCache" Target="slicerCaches/slicerCache5.xml"/><Relationship Id="rId59" Type="http://schemas.openxmlformats.org/officeDocument/2006/relationships/customXml" Target="../customXml/item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9.xml"/><Relationship Id="rId54" Type="http://schemas.openxmlformats.org/officeDocument/2006/relationships/customXml" Target="../customXml/item1.xml"/><Relationship Id="rId62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4.xml"/><Relationship Id="rId49" Type="http://schemas.openxmlformats.org/officeDocument/2006/relationships/theme" Target="theme/theme1.xml"/><Relationship Id="rId57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3.xml"/><Relationship Id="rId52" Type="http://schemas.openxmlformats.org/officeDocument/2006/relationships/sheetMetadata" Target="metadata.xml"/><Relationship Id="rId60" Type="http://schemas.openxmlformats.org/officeDocument/2006/relationships/customXml" Target="../customXml/item7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9.xml"/><Relationship Id="rId1" Type="http://schemas.microsoft.com/office/2011/relationships/chartStyle" Target="style19.xml"/><Relationship Id="rId4" Type="http://schemas.openxmlformats.org/officeDocument/2006/relationships/chartUserShapes" Target="../drawings/drawing2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0.xml"/><Relationship Id="rId1" Type="http://schemas.microsoft.com/office/2011/relationships/chartStyle" Target="style20.xml"/><Relationship Id="rId4" Type="http://schemas.openxmlformats.org/officeDocument/2006/relationships/chartUserShapes" Target="../drawings/drawing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tx1">
                    <a:lumMod val="50000"/>
                    <a:lumOff val="50000"/>
                  </a:schemeClr>
                </a:solidFill>
              </a:rPr>
              <a:t>Despesas:</a:t>
            </a:r>
            <a:r>
              <a:rPr lang="pt-BR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Realidade x Planejado</a:t>
            </a:r>
            <a:endParaRPr lang="pt-BR" b="1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2.0995813582646801E-2"/>
          <c:y val="1.70676510052618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994057545204206"/>
          <c:y val="9.6843280781412105E-2"/>
          <c:w val="0.57512040892968463"/>
          <c:h val="0.865344611598070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TABELASDINAMICAS!$CC$3</c:f>
              <c:strCache>
                <c:ptCount val="1"/>
                <c:pt idx="0">
                  <c:v> Valor (%) </c:v>
                </c:pt>
              </c:strCache>
            </c:strRef>
          </c:tx>
          <c:spPr>
            <a:gradFill flip="none" rotWithShape="1">
              <a:gsLst>
                <a:gs pos="100000">
                  <a:srgbClr val="FE2827"/>
                </a:gs>
                <a:gs pos="58000">
                  <a:srgbClr val="FFB14E"/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90000"/>
                </a:schemeClr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TABELASDINAMICAS!$CB$4:$CB$17</c:f>
              <c:strCache>
                <c:ptCount val="14"/>
                <c:pt idx="0">
                  <c:v>Moradia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Gastos Extras</c:v>
                </c:pt>
                <c:pt idx="5">
                  <c:v>Educação</c:v>
                </c:pt>
                <c:pt idx="6">
                  <c:v>Impostos</c:v>
                </c:pt>
                <c:pt idx="7">
                  <c:v>Doações</c:v>
                </c:pt>
                <c:pt idx="8">
                  <c:v>Clinica</c:v>
                </c:pt>
                <c:pt idx="9">
                  <c:v>Seguros</c:v>
                </c:pt>
                <c:pt idx="10">
                  <c:v>Gastos pessoais</c:v>
                </c:pt>
                <c:pt idx="11">
                  <c:v>Lazer</c:v>
                </c:pt>
                <c:pt idx="12">
                  <c:v>Infraestrutra</c:v>
                </c:pt>
                <c:pt idx="13">
                  <c:v>Investimento</c:v>
                </c:pt>
              </c:strCache>
            </c:strRef>
          </c:cat>
          <c:val>
            <c:numRef>
              <c:f>TABELASDINAMICAS!$CC$4:$CC$17</c:f>
              <c:numCache>
                <c:formatCode>0%</c:formatCode>
                <c:ptCount val="14"/>
                <c:pt idx="0">
                  <c:v>0.91217118997912316</c:v>
                </c:pt>
                <c:pt idx="1">
                  <c:v>1.0582031249999999</c:v>
                </c:pt>
                <c:pt idx="2">
                  <c:v>0.63378308128544425</c:v>
                </c:pt>
                <c:pt idx="3">
                  <c:v>0.81486336464560205</c:v>
                </c:pt>
                <c:pt idx="4">
                  <c:v>3.7731034482758621</c:v>
                </c:pt>
                <c:pt idx="5">
                  <c:v>1.2328435814455232</c:v>
                </c:pt>
                <c:pt idx="6">
                  <c:v>0.48688571428571431</c:v>
                </c:pt>
                <c:pt idx="7">
                  <c:v>0.98221666666666652</c:v>
                </c:pt>
                <c:pt idx="8">
                  <c:v>0</c:v>
                </c:pt>
                <c:pt idx="9">
                  <c:v>0.89403803950256044</c:v>
                </c:pt>
                <c:pt idx="10">
                  <c:v>5.1716097560975616</c:v>
                </c:pt>
                <c:pt idx="11">
                  <c:v>0</c:v>
                </c:pt>
                <c:pt idx="12">
                  <c:v>1</c:v>
                </c:pt>
                <c:pt idx="13">
                  <c:v>0.99991999999999992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D-4762-99AA-721CBF1BD422}"/>
            </c:ext>
          </c:extLst>
        </c:ser>
        <c:ser>
          <c:idx val="1"/>
          <c:order val="1"/>
          <c:tx>
            <c:strRef>
              <c:f>TABELASDINAMICAS!$CD$3</c:f>
              <c:strCache>
                <c:ptCount val="1"/>
                <c:pt idx="0">
                  <c:v> Planejamento (%) 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</a:ln>
            <a:effectLst/>
          </c:spPr>
          <c:invertIfNegative val="0"/>
          <c:cat>
            <c:strRef>
              <c:f>TABELASDINAMICAS!$CB$4:$CB$17</c:f>
              <c:strCache>
                <c:ptCount val="14"/>
                <c:pt idx="0">
                  <c:v>Moradia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Gastos Extras</c:v>
                </c:pt>
                <c:pt idx="5">
                  <c:v>Educação</c:v>
                </c:pt>
                <c:pt idx="6">
                  <c:v>Impostos</c:v>
                </c:pt>
                <c:pt idx="7">
                  <c:v>Doações</c:v>
                </c:pt>
                <c:pt idx="8">
                  <c:v>Clinica</c:v>
                </c:pt>
                <c:pt idx="9">
                  <c:v>Seguros</c:v>
                </c:pt>
                <c:pt idx="10">
                  <c:v>Gastos pessoais</c:v>
                </c:pt>
                <c:pt idx="11">
                  <c:v>Lazer</c:v>
                </c:pt>
                <c:pt idx="12">
                  <c:v>Infraestrutra</c:v>
                </c:pt>
                <c:pt idx="13">
                  <c:v>Investimento</c:v>
                </c:pt>
              </c:strCache>
            </c:strRef>
          </c:cat>
          <c:val>
            <c:numRef>
              <c:f>TABELASDINAMICAS!$CD$4:$CD$17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BE-4464-8CAD-4E893B46DB6F}"/>
            </c:ext>
          </c:extLst>
        </c:ser>
        <c:ser>
          <c:idx val="2"/>
          <c:order val="2"/>
          <c:tx>
            <c:strRef>
              <c:f>TABELASDINAMICAS!$CE$3</c:f>
              <c:strCache>
                <c:ptCount val="1"/>
                <c:pt idx="0">
                  <c:v> Max Invisible </c:v>
                </c:pt>
              </c:strCache>
            </c:strRef>
          </c:tx>
          <c:spPr>
            <a:noFill/>
            <a:ln w="25400">
              <a:solidFill>
                <a:schemeClr val="bg1"/>
              </a:solidFill>
            </a:ln>
            <a:effectLst/>
          </c:spPr>
          <c:invertIfNegative val="0"/>
          <c:cat>
            <c:strRef>
              <c:f>TABELASDINAMICAS!$CB$4:$CB$17</c:f>
              <c:strCache>
                <c:ptCount val="14"/>
                <c:pt idx="0">
                  <c:v>Moradia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Gastos Extras</c:v>
                </c:pt>
                <c:pt idx="5">
                  <c:v>Educação</c:v>
                </c:pt>
                <c:pt idx="6">
                  <c:v>Impostos</c:v>
                </c:pt>
                <c:pt idx="7">
                  <c:v>Doações</c:v>
                </c:pt>
                <c:pt idx="8">
                  <c:v>Clinica</c:v>
                </c:pt>
                <c:pt idx="9">
                  <c:v>Seguros</c:v>
                </c:pt>
                <c:pt idx="10">
                  <c:v>Gastos pessoais</c:v>
                </c:pt>
                <c:pt idx="11">
                  <c:v>Lazer</c:v>
                </c:pt>
                <c:pt idx="12">
                  <c:v>Infraestrutra</c:v>
                </c:pt>
                <c:pt idx="13">
                  <c:v>Investimento</c:v>
                </c:pt>
              </c:strCache>
            </c:strRef>
          </c:cat>
          <c:val>
            <c:numRef>
              <c:f>TABELASDINAMICAS!$CE$4:$CE$17</c:f>
              <c:numCache>
                <c:formatCode>0%</c:formatCode>
                <c:ptCount val="14"/>
                <c:pt idx="0">
                  <c:v>4.150413793103449</c:v>
                </c:pt>
                <c:pt idx="1">
                  <c:v>4.150413793103449</c:v>
                </c:pt>
                <c:pt idx="2">
                  <c:v>4.150413793103449</c:v>
                </c:pt>
                <c:pt idx="3">
                  <c:v>4.150413793103449</c:v>
                </c:pt>
                <c:pt idx="4">
                  <c:v>4.150413793103449</c:v>
                </c:pt>
                <c:pt idx="5">
                  <c:v>4.150413793103449</c:v>
                </c:pt>
                <c:pt idx="6">
                  <c:v>4.150413793103449</c:v>
                </c:pt>
                <c:pt idx="7">
                  <c:v>4.150413793103449</c:v>
                </c:pt>
                <c:pt idx="8">
                  <c:v>4.150413793103449</c:v>
                </c:pt>
                <c:pt idx="9">
                  <c:v>4.150413793103449</c:v>
                </c:pt>
                <c:pt idx="10">
                  <c:v>4.150413793103449</c:v>
                </c:pt>
                <c:pt idx="11">
                  <c:v>4.150413793103449</c:v>
                </c:pt>
                <c:pt idx="12">
                  <c:v>4.150413793103449</c:v>
                </c:pt>
                <c:pt idx="13">
                  <c:v>4.150413793103449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BE-4464-8CAD-4E893B46DB6F}"/>
            </c:ext>
          </c:extLst>
        </c:ser>
        <c:ser>
          <c:idx val="3"/>
          <c:order val="3"/>
          <c:tx>
            <c:strRef>
              <c:f>TABELASDINAMICAS!$CF$3</c:f>
              <c:strCache>
                <c:ptCount val="1"/>
                <c:pt idx="0">
                  <c:v> Max Outine </c:v>
                </c:pt>
              </c:strCache>
            </c:strRef>
          </c:tx>
          <c:spPr>
            <a:noFill/>
            <a:ln w="6350">
              <a:solidFill>
                <a:schemeClr val="tx1"/>
              </a:solidFill>
            </a:ln>
            <a:effectLst/>
          </c:spPr>
          <c:invertIfNegative val="0"/>
          <c:cat>
            <c:strRef>
              <c:f>TABELASDINAMICAS!$CB$4:$CB$17</c:f>
              <c:strCache>
                <c:ptCount val="14"/>
                <c:pt idx="0">
                  <c:v>Moradia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Gastos Extras</c:v>
                </c:pt>
                <c:pt idx="5">
                  <c:v>Educação</c:v>
                </c:pt>
                <c:pt idx="6">
                  <c:v>Impostos</c:v>
                </c:pt>
                <c:pt idx="7">
                  <c:v>Doações</c:v>
                </c:pt>
                <c:pt idx="8">
                  <c:v>Clinica</c:v>
                </c:pt>
                <c:pt idx="9">
                  <c:v>Seguros</c:v>
                </c:pt>
                <c:pt idx="10">
                  <c:v>Gastos pessoais</c:v>
                </c:pt>
                <c:pt idx="11">
                  <c:v>Lazer</c:v>
                </c:pt>
                <c:pt idx="12">
                  <c:v>Infraestrutra</c:v>
                </c:pt>
                <c:pt idx="13">
                  <c:v>Investimento</c:v>
                </c:pt>
              </c:strCache>
            </c:strRef>
          </c:cat>
          <c:val>
            <c:numRef>
              <c:f>TABELASDINAMICAS!$CF$4:$CF$17</c:f>
              <c:numCache>
                <c:formatCode>0%</c:formatCode>
                <c:ptCount val="14"/>
                <c:pt idx="0">
                  <c:v>4.150413793103449</c:v>
                </c:pt>
                <c:pt idx="1">
                  <c:v>4.150413793103449</c:v>
                </c:pt>
                <c:pt idx="2">
                  <c:v>4.150413793103449</c:v>
                </c:pt>
                <c:pt idx="3">
                  <c:v>4.150413793103449</c:v>
                </c:pt>
                <c:pt idx="4">
                  <c:v>4.150413793103449</c:v>
                </c:pt>
                <c:pt idx="5">
                  <c:v>4.150413793103449</c:v>
                </c:pt>
                <c:pt idx="6">
                  <c:v>4.150413793103449</c:v>
                </c:pt>
                <c:pt idx="7">
                  <c:v>4.150413793103449</c:v>
                </c:pt>
                <c:pt idx="8">
                  <c:v>4.150413793103449</c:v>
                </c:pt>
                <c:pt idx="9">
                  <c:v>4.150413793103449</c:v>
                </c:pt>
                <c:pt idx="10">
                  <c:v>4.150413793103449</c:v>
                </c:pt>
                <c:pt idx="11">
                  <c:v>4.150413793103449</c:v>
                </c:pt>
                <c:pt idx="12">
                  <c:v>4.150413793103449</c:v>
                </c:pt>
                <c:pt idx="13">
                  <c:v>4.150413793103449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BE-4464-8CAD-4E893B46D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31428896"/>
        <c:axId val="531429440"/>
      </c:barChart>
      <c:catAx>
        <c:axId val="5314288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31429440"/>
        <c:crosses val="autoZero"/>
        <c:auto val="1"/>
        <c:lblAlgn val="ctr"/>
        <c:lblOffset val="100"/>
        <c:noMultiLvlLbl val="0"/>
      </c:catAx>
      <c:valAx>
        <c:axId val="531429440"/>
        <c:scaling>
          <c:orientation val="minMax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53142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8000">
                  <a:srgbClr val="FE2827"/>
                </a:gs>
                <a:gs pos="86000">
                  <a:srgbClr val="FFB14E"/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gradFill>
                <a:gsLst>
                  <a:gs pos="18000">
                    <a:srgbClr val="00A6B8">
                      <a:alpha val="98824"/>
                    </a:srgbClr>
                  </a:gs>
                  <a:gs pos="86000">
                    <a:srgbClr val="B3DAEB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591-4B52-828D-7797AD935823}"/>
              </c:ext>
            </c:extLst>
          </c:dPt>
          <c:dPt>
            <c:idx val="1"/>
            <c:invertIfNegative val="1"/>
            <c:bubble3D val="0"/>
            <c:spPr>
              <a:gradFill>
                <a:gsLst>
                  <a:gs pos="31000">
                    <a:srgbClr val="FCA311"/>
                  </a:gs>
                  <a:gs pos="100000">
                    <a:srgbClr val="FFC68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591-4B52-828D-7797AD9358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TABELASDINAMICAS!$CK$2:$CK$17</c:f>
              <c:strCache>
                <c:ptCount val="16"/>
                <c:pt idx="0">
                  <c:v> Receita </c:v>
                </c:pt>
                <c:pt idx="1">
                  <c:v> Sobra </c:v>
                </c:pt>
                <c:pt idx="2">
                  <c:v>Moradia</c:v>
                </c:pt>
                <c:pt idx="3">
                  <c:v>Alimentação</c:v>
                </c:pt>
                <c:pt idx="4">
                  <c:v>Transporte</c:v>
                </c:pt>
                <c:pt idx="5">
                  <c:v>Saúde</c:v>
                </c:pt>
                <c:pt idx="6">
                  <c:v>Gastos Extras</c:v>
                </c:pt>
                <c:pt idx="7">
                  <c:v>Educação</c:v>
                </c:pt>
                <c:pt idx="8">
                  <c:v>Impostos</c:v>
                </c:pt>
                <c:pt idx="9">
                  <c:v>Doações</c:v>
                </c:pt>
                <c:pt idx="10">
                  <c:v>Clinica</c:v>
                </c:pt>
                <c:pt idx="11">
                  <c:v>Seguros</c:v>
                </c:pt>
                <c:pt idx="12">
                  <c:v>Gastos pessoais</c:v>
                </c:pt>
                <c:pt idx="13">
                  <c:v>Lazer</c:v>
                </c:pt>
                <c:pt idx="14">
                  <c:v>Infraestrutra</c:v>
                </c:pt>
                <c:pt idx="15">
                  <c:v>Investimento</c:v>
                </c:pt>
              </c:strCache>
            </c:strRef>
          </c:cat>
          <c:val>
            <c:numRef>
              <c:f>TABELASDINAMICAS!$CL$2:$CL$17</c:f>
              <c:numCache>
                <c:formatCode>0%</c:formatCode>
                <c:ptCount val="16"/>
                <c:pt idx="0">
                  <c:v>1</c:v>
                </c:pt>
                <c:pt idx="1">
                  <c:v>0.20212396343823458</c:v>
                </c:pt>
                <c:pt idx="2">
                  <c:v>7.3336021073133265E-2</c:v>
                </c:pt>
                <c:pt idx="3">
                  <c:v>9.0937807468984971E-2</c:v>
                </c:pt>
                <c:pt idx="4">
                  <c:v>9.0037157275410645E-2</c:v>
                </c:pt>
                <c:pt idx="5">
                  <c:v>0.1281259661512629</c:v>
                </c:pt>
                <c:pt idx="6">
                  <c:v>7.3461903973837839E-2</c:v>
                </c:pt>
                <c:pt idx="7">
                  <c:v>0.19181969271816096</c:v>
                </c:pt>
                <c:pt idx="8">
                  <c:v>3.43227281745066E-2</c:v>
                </c:pt>
                <c:pt idx="9">
                  <c:v>1.9783085299260577E-2</c:v>
                </c:pt>
                <c:pt idx="10">
                  <c:v>0</c:v>
                </c:pt>
                <c:pt idx="11">
                  <c:v>4.102607655895902E-2</c:v>
                </c:pt>
                <c:pt idx="12">
                  <c:v>3.5588942311727018E-2</c:v>
                </c:pt>
                <c:pt idx="13">
                  <c:v>0</c:v>
                </c:pt>
                <c:pt idx="14">
                  <c:v>2.6536115468524411E-3</c:v>
                </c:pt>
                <c:pt idx="15">
                  <c:v>1.6783044009669148E-2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2-4F63-8C56-08DCC13F93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31425088"/>
        <c:axId val="531422368"/>
      </c:barChart>
      <c:catAx>
        <c:axId val="53142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31422368"/>
        <c:crosses val="autoZero"/>
        <c:auto val="1"/>
        <c:lblAlgn val="ctr"/>
        <c:lblOffset val="100"/>
        <c:noMultiLvlLbl val="0"/>
      </c:catAx>
      <c:valAx>
        <c:axId val="53142236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3142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36-4BB0-98B1-F560F895740A}"/>
              </c:ext>
            </c:extLst>
          </c:dPt>
          <c:dPt>
            <c:idx val="1"/>
            <c:bubble3D val="0"/>
            <c:spPr>
              <a:solidFill>
                <a:srgbClr val="A4C0C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36-4BB0-98B1-F560F895740A}"/>
              </c:ext>
            </c:extLst>
          </c:dPt>
          <c:val>
            <c:numRef>
              <c:f>TABELASDINAMICAS!$CN$42:$CN$43</c:f>
              <c:numCache>
                <c:formatCode>0%</c:formatCode>
                <c:ptCount val="2"/>
                <c:pt idx="0">
                  <c:v>0.79787603656176531</c:v>
                </c:pt>
                <c:pt idx="1">
                  <c:v>0.20212396343823469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36-4BB0-98B1-F560F8957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37000">
                    <a:srgbClr val="FFC000"/>
                  </a:gs>
                  <a:gs pos="94652">
                    <a:srgbClr val="FE2827"/>
                  </a:gs>
                </a:gsLst>
                <a:lin ang="102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14-452E-8214-5ABF1531DFD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F0F8FB"/>
                  </a:gs>
                  <a:gs pos="100000">
                    <a:srgbClr val="A4C0CE"/>
                  </a:gs>
                </a:gsLst>
                <a:lin ang="54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14-452E-8214-5ABF1531DFD8}"/>
              </c:ext>
            </c:extLst>
          </c:dPt>
          <c:val>
            <c:numRef>
              <c:f>TABELASDINAMICAS!$CN$42:$CN$43</c:f>
              <c:numCache>
                <c:formatCode>0%</c:formatCode>
                <c:ptCount val="2"/>
                <c:pt idx="0">
                  <c:v>0.79787603656176531</c:v>
                </c:pt>
                <c:pt idx="1">
                  <c:v>0.20212396343823469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14-452E-8214-5ABF1531D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1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B2CB-4BED-819E-A31E9D3BC73F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B2CB-4BED-819E-A31E9D3BC73F}"/>
              </c:ext>
            </c:extLst>
          </c:dPt>
          <c:val>
            <c:numRef>
              <c:f>TABELASDINAMICAS!$CO$42:$CO$43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B-4BED-819E-A31E9D3BC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0">
                    <a:srgbClr val="FE2827"/>
                  </a:gs>
                  <a:gs pos="83000">
                    <a:srgbClr val="C00000"/>
                  </a:gs>
                </a:gsLst>
                <a:lin ang="5400000" scaled="1"/>
              </a:gra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5234-4965-9766-59CC27A28EFA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34-4965-9766-59CC27A28EFA}"/>
              </c:ext>
            </c:extLst>
          </c:dPt>
          <c:val>
            <c:numRef>
              <c:f>TABELASDINAMICAS!$CO$42:$CO$43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34-4965-9766-59CC27A28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200" b="1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Receitas vs Despesas + Planos, Metas e Dívidas</a:t>
            </a:r>
          </a:p>
        </c:rich>
      </c:tx>
      <c:layout>
        <c:manualLayout>
          <c:xMode val="edge"/>
          <c:yMode val="edge"/>
          <c:x val="1.6094027211169353E-2"/>
          <c:y val="1.1594983824883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Receitas</c:v>
          </c:tx>
          <c:spPr>
            <a:ln w="28575" cap="rnd">
              <a:gradFill>
                <a:gsLst>
                  <a:gs pos="14000">
                    <a:srgbClr val="007580"/>
                  </a:gs>
                  <a:gs pos="73000">
                    <a:srgbClr val="6DB8D9"/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TABELASDINAMICAS!$CX$3:$DK$3</c:f>
              <c:numCache>
                <c:formatCode>mmm\ yy;@</c:formatCode>
                <c:ptCount val="14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  <c:pt idx="6">
                  <c:v>45809</c:v>
                </c:pt>
                <c:pt idx="7">
                  <c:v>45839</c:v>
                </c:pt>
                <c:pt idx="8">
                  <c:v>45870</c:v>
                </c:pt>
                <c:pt idx="9">
                  <c:v>45901</c:v>
                </c:pt>
                <c:pt idx="10">
                  <c:v>45931</c:v>
                </c:pt>
                <c:pt idx="11">
                  <c:v>45962</c:v>
                </c:pt>
                <c:pt idx="12">
                  <c:v>45992</c:v>
                </c:pt>
                <c:pt idx="13">
                  <c:v>46023</c:v>
                </c:pt>
              </c:numCache>
            </c:numRef>
          </c:cat>
          <c:val>
            <c:numRef>
              <c:f>TABELASDINAMICAS!$CX$4:$DJ$4</c:f>
              <c:numCache>
                <c:formatCode>"R$ "\ * #,##0.00_-;"R$ "\ * \-#,##0.00_-;"R$ "\ * "-"??_-;_-@</c:formatCode>
                <c:ptCount val="13"/>
                <c:pt idx="0">
                  <c:v>23374.25</c:v>
                </c:pt>
                <c:pt idx="1">
                  <c:v>24427.26</c:v>
                </c:pt>
                <c:pt idx="2">
                  <c:v>24709.38</c:v>
                </c:pt>
                <c:pt idx="3">
                  <c:v>20851.510000000002</c:v>
                </c:pt>
                <c:pt idx="4">
                  <c:v>22623.73</c:v>
                </c:pt>
                <c:pt idx="5">
                  <c:v>24059.45</c:v>
                </c:pt>
                <c:pt idx="6">
                  <c:v>29789.59</c:v>
                </c:pt>
                <c:pt idx="7">
                  <c:v>21458.48</c:v>
                </c:pt>
                <c:pt idx="8">
                  <c:v>19000</c:v>
                </c:pt>
                <c:pt idx="9">
                  <c:v>19000</c:v>
                </c:pt>
                <c:pt idx="10">
                  <c:v>0</c:v>
                </c:pt>
                <c:pt idx="11">
                  <c:v>19000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C2-4803-84BF-F2BD36939911}"/>
            </c:ext>
          </c:extLst>
        </c:ser>
        <c:ser>
          <c:idx val="1"/>
          <c:order val="1"/>
          <c:tx>
            <c:strRef>
              <c:f>TABELASDINAMICAS!$CW$6</c:f>
              <c:strCache>
                <c:ptCount val="1"/>
                <c:pt idx="0">
                  <c:v>Despesas + Planos, Metas e Dívidas</c:v>
                </c:pt>
              </c:strCache>
            </c:strRef>
          </c:tx>
          <c:spPr>
            <a:ln w="28575" cap="rnd">
              <a:gradFill>
                <a:gsLst>
                  <a:gs pos="23000">
                    <a:srgbClr val="007E39"/>
                  </a:gs>
                  <a:gs pos="76000">
                    <a:srgbClr val="92D050"/>
                  </a:gs>
                </a:gsLst>
                <a:lin ang="5400000" scaled="1"/>
              </a:gradFill>
              <a:prstDash val="solid"/>
              <a:round/>
            </a:ln>
            <a:effectLst/>
          </c:spPr>
          <c:marker>
            <c:symbol val="none"/>
          </c:marker>
          <c:cat>
            <c:numRef>
              <c:f>TABELASDINAMICAS!$CX$3:$DK$3</c:f>
              <c:numCache>
                <c:formatCode>mmm\ yy;@</c:formatCode>
                <c:ptCount val="14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  <c:pt idx="6">
                  <c:v>45809</c:v>
                </c:pt>
                <c:pt idx="7">
                  <c:v>45839</c:v>
                </c:pt>
                <c:pt idx="8">
                  <c:v>45870</c:v>
                </c:pt>
                <c:pt idx="9">
                  <c:v>45901</c:v>
                </c:pt>
                <c:pt idx="10">
                  <c:v>45931</c:v>
                </c:pt>
                <c:pt idx="11">
                  <c:v>45962</c:v>
                </c:pt>
                <c:pt idx="12">
                  <c:v>45992</c:v>
                </c:pt>
                <c:pt idx="13">
                  <c:v>46023</c:v>
                </c:pt>
              </c:numCache>
            </c:numRef>
          </c:cat>
          <c:val>
            <c:numRef>
              <c:f>TABELASDINAMICAS!$CX$6:$DJ$6</c:f>
              <c:numCache>
                <c:formatCode>"R$ "\ * #,##0.00_-;"R$ "\ * \-#,##0.00_-;"R$ "\ * "-"??_-;_-@</c:formatCode>
                <c:ptCount val="13"/>
                <c:pt idx="0">
                  <c:v>25064.980000000003</c:v>
                </c:pt>
                <c:pt idx="1">
                  <c:v>23021.999999999996</c:v>
                </c:pt>
                <c:pt idx="2">
                  <c:v>24391.510000000002</c:v>
                </c:pt>
                <c:pt idx="3">
                  <c:v>21367.18</c:v>
                </c:pt>
                <c:pt idx="4">
                  <c:v>23899.27</c:v>
                </c:pt>
                <c:pt idx="5">
                  <c:v>25821.89</c:v>
                </c:pt>
                <c:pt idx="6">
                  <c:v>23768.399999999998</c:v>
                </c:pt>
                <c:pt idx="7">
                  <c:v>27615.980000000003</c:v>
                </c:pt>
                <c:pt idx="8">
                  <c:v>13681.88</c:v>
                </c:pt>
                <c:pt idx="9">
                  <c:v>3505.4700000000003</c:v>
                </c:pt>
                <c:pt idx="10">
                  <c:v>2748.66</c:v>
                </c:pt>
                <c:pt idx="11">
                  <c:v>5559.38</c:v>
                </c:pt>
                <c:pt idx="12">
                  <c:v>175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C2-4803-84BF-F2BD36939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425632"/>
        <c:axId val="531426720"/>
      </c:line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>
              <a:outerShdw blurRad="50800" dist="12700" dir="5400000" algn="ctr" rotWithShape="0">
                <a:srgbClr val="000000">
                  <a:alpha val="40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7580"/>
                </a:solidFill>
              </a:ln>
              <a:effectLst>
                <a:outerShdw blurRad="50800" dist="12700" dir="5400000" algn="ctr" rotWithShape="0">
                  <a:srgbClr val="000000">
                    <a:alpha val="40000"/>
                  </a:srgbClr>
                </a:outerShdw>
              </a:effectLst>
            </c:spPr>
          </c:marker>
          <c:dPt>
            <c:idx val="0"/>
            <c:marker>
              <c:symbol val="circle"/>
              <c:size val="8"/>
              <c:spPr>
                <a:solidFill>
                  <a:schemeClr val="bg1"/>
                </a:solidFill>
                <a:ln w="19050">
                  <a:solidFill>
                    <a:srgbClr val="007580"/>
                  </a:solidFill>
                </a:ln>
                <a:effectLst>
                  <a:outerShdw blurRad="50800" dist="12700" dir="5400000" algn="ctr" rotWithShape="0">
                    <a:srgbClr val="000000">
                      <a:alpha val="40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CC2-4803-84BF-F2BD36939911}"/>
              </c:ext>
            </c:extLst>
          </c:dPt>
          <c:errBars>
            <c:errDir val="y"/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TABELASDINAMICAS!$CU$11</c:f>
                <c:numCache>
                  <c:formatCode>General</c:formatCode>
                  <c:ptCount val="1"/>
                  <c:pt idx="0">
                    <c:v>29789.59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TABELASDINAMICAS!$CU$10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TABELASDINAMICAS!$CU$11</c:f>
              <c:numCache>
                <c:formatCode>_("R$"* #,##0.00_);_("R$"* \(#,##0.00\);_("R$"* "-"??_);_(@_)</c:formatCode>
                <c:ptCount val="1"/>
                <c:pt idx="0">
                  <c:v>29789.59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2-4803-84BF-F2BD3693991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19050">
                <a:solidFill>
                  <a:srgbClr val="92D050"/>
                </a:solidFill>
              </a:ln>
              <a:effectLst>
                <a:outerShdw blurRad="50800" dist="25400" dir="5400000" algn="ctr" rotWithShape="0">
                  <a:srgbClr val="000000">
                    <a:alpha val="40000"/>
                  </a:srgbClr>
                </a:outerShdw>
              </a:effectLst>
            </c:spPr>
          </c:marker>
          <c:errBars>
            <c:errDir val="x"/>
            <c:errBarType val="both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TABELASDINAMICAS!$CP$9</c:f>
                <c:numCache>
                  <c:formatCode>General</c:formatCode>
                  <c:ptCount val="1"/>
                  <c:pt idx="0">
                    <c:v>23768.399999999998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TABELASDINAMICAS!$CU$14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TABELASDINAMICAS!$CU$16</c:f>
              <c:numCache>
                <c:formatCode>"R$ "\ * #,##0.00_-;"R$ "\ * \-#,##0.00_-;"R$ "\ * "-"??_-;_-@</c:formatCode>
                <c:ptCount val="1"/>
                <c:pt idx="0">
                  <c:v>23768.399999999998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2-4803-84BF-F2BD36939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425632"/>
        <c:axId val="531426720"/>
      </c:scatterChart>
      <c:catAx>
        <c:axId val="531425632"/>
        <c:scaling>
          <c:orientation val="minMax"/>
        </c:scaling>
        <c:delete val="0"/>
        <c:axPos val="b"/>
        <c:numFmt formatCode="mmm\ 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31426720"/>
        <c:crosses val="autoZero"/>
        <c:auto val="0"/>
        <c:lblAlgn val="ctr"/>
        <c:lblOffset val="100"/>
        <c:noMultiLvlLbl val="1"/>
      </c:catAx>
      <c:valAx>
        <c:axId val="531426720"/>
        <c:scaling>
          <c:orientation val="minMax"/>
        </c:scaling>
        <c:delete val="0"/>
        <c:axPos val="l"/>
        <c:numFmt formatCode="&quot;R$ &quot;\ * #,##0.00_-;&quot;R$ &quot;\ * \-#,##0.00_-;&quot;R$ 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3142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0834942468782396"/>
          <c:y val="1.8286299944451835E-2"/>
          <c:w val="0.288431451953993"/>
          <c:h val="0.1873637501637760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latin typeface="+mj-lt"/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4213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gradFill>
                <a:gsLst>
                  <a:gs pos="0">
                    <a:srgbClr val="FFB14E"/>
                  </a:gs>
                  <a:gs pos="99000">
                    <a:srgbClr val="FE2827"/>
                  </a:gs>
                </a:gsLst>
                <a:lin ang="162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CE6-40E6-9309-81627C77E1FF}"/>
              </c:ext>
            </c:extLst>
          </c:dPt>
          <c:dPt>
            <c:idx val="1"/>
            <c:invertIfNegative val="1"/>
            <c:bubble3D val="0"/>
            <c:spPr>
              <a:gradFill>
                <a:gsLst>
                  <a:gs pos="0">
                    <a:srgbClr val="92D050"/>
                  </a:gs>
                  <a:gs pos="60000">
                    <a:srgbClr val="007E39"/>
                  </a:gs>
                </a:gsLst>
                <a:lin ang="162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E6-40E6-9309-81627C77E1FF}"/>
              </c:ext>
            </c:extLst>
          </c:dPt>
          <c:dPt>
            <c:idx val="2"/>
            <c:invertIfNegative val="1"/>
            <c:bubble3D val="0"/>
            <c:spPr>
              <a:gradFill>
                <a:gsLst>
                  <a:gs pos="0">
                    <a:srgbClr val="FFC681"/>
                  </a:gs>
                  <a:gs pos="60000">
                    <a:schemeClr val="accent2"/>
                  </a:gs>
                </a:gsLst>
                <a:lin ang="162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CE6-40E6-9309-81627C77E1FF}"/>
              </c:ext>
            </c:extLst>
          </c:dPt>
          <c:dPt>
            <c:idx val="3"/>
            <c:invertIfNegative val="1"/>
            <c:bubble3D val="0"/>
            <c:spPr>
              <a:gradFill flip="none" rotWithShape="1">
                <a:gsLst>
                  <a:gs pos="0">
                    <a:srgbClr val="B3DAEB"/>
                  </a:gs>
                  <a:gs pos="60000">
                    <a:srgbClr val="00A6B8"/>
                  </a:gs>
                </a:gsLst>
                <a:lin ang="162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E6-40E6-9309-81627C77E1FF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TABELASDINAMICAS!$CK$21:$CK$24</c:f>
              <c:strCache>
                <c:ptCount val="4"/>
                <c:pt idx="0">
                  <c:v> Despesas </c:v>
                </c:pt>
                <c:pt idx="1">
                  <c:v> Planos, Metas e Dívidas </c:v>
                </c:pt>
                <c:pt idx="2">
                  <c:v> Sobra </c:v>
                </c:pt>
                <c:pt idx="3">
                  <c:v> Receita </c:v>
                </c:pt>
              </c:strCache>
            </c:strRef>
          </c:cat>
          <c:val>
            <c:numRef>
              <c:f>TABELASDINAMICAS!$CL$21:$CL$24</c:f>
              <c:numCache>
                <c:formatCode>0.0%</c:formatCode>
                <c:ptCount val="4"/>
                <c:pt idx="0">
                  <c:v>0.79787603656176542</c:v>
                </c:pt>
                <c:pt idx="1">
                  <c:v>0</c:v>
                </c:pt>
                <c:pt idx="2">
                  <c:v>0.20212396343823458</c:v>
                </c:pt>
                <c:pt idx="3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4-6CE6-40E6-9309-81627C77E1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31427264"/>
        <c:axId val="531422912"/>
      </c:barChart>
      <c:catAx>
        <c:axId val="53142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31422912"/>
        <c:crosses val="autoZero"/>
        <c:auto val="1"/>
        <c:lblAlgn val="ctr"/>
        <c:lblOffset val="100"/>
        <c:noMultiLvlLbl val="0"/>
      </c:catAx>
      <c:valAx>
        <c:axId val="531422912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53142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 b="1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Receitas vs Despesas</a:t>
            </a:r>
          </a:p>
        </c:rich>
      </c:tx>
      <c:layout>
        <c:manualLayout>
          <c:xMode val="edge"/>
          <c:yMode val="edge"/>
          <c:x val="1.6094027211169353E-2"/>
          <c:y val="1.1594983824883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title>
    <c:autoTitleDeleted val="0"/>
    <c:plotArea>
      <c:layout>
        <c:manualLayout>
          <c:layoutTarget val="inner"/>
          <c:xMode val="edge"/>
          <c:yMode val="edge"/>
          <c:x val="0.14380511382424863"/>
          <c:y val="0.22906297321450736"/>
          <c:w val="0.83627437713473496"/>
          <c:h val="0.52027956892485661"/>
        </c:manualLayout>
      </c:layout>
      <c:lineChart>
        <c:grouping val="standard"/>
        <c:varyColors val="0"/>
        <c:ser>
          <c:idx val="0"/>
          <c:order val="0"/>
          <c:tx>
            <c:v>Receitas</c:v>
          </c:tx>
          <c:spPr>
            <a:ln w="28575" cap="rnd">
              <a:gradFill>
                <a:gsLst>
                  <a:gs pos="14000">
                    <a:srgbClr val="007580"/>
                  </a:gs>
                  <a:gs pos="73000">
                    <a:srgbClr val="6DB8D9"/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TABELASDINAMICAS!$CX$3:$DK$3</c:f>
              <c:numCache>
                <c:formatCode>mmm\ yy;@</c:formatCode>
                <c:ptCount val="14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  <c:pt idx="6">
                  <c:v>45809</c:v>
                </c:pt>
                <c:pt idx="7">
                  <c:v>45839</c:v>
                </c:pt>
                <c:pt idx="8">
                  <c:v>45870</c:v>
                </c:pt>
                <c:pt idx="9">
                  <c:v>45901</c:v>
                </c:pt>
                <c:pt idx="10">
                  <c:v>45931</c:v>
                </c:pt>
                <c:pt idx="11">
                  <c:v>45962</c:v>
                </c:pt>
                <c:pt idx="12">
                  <c:v>45992</c:v>
                </c:pt>
                <c:pt idx="13">
                  <c:v>46023</c:v>
                </c:pt>
              </c:numCache>
            </c:numRef>
          </c:cat>
          <c:val>
            <c:numRef>
              <c:f>TABELASDINAMICAS!$CX$4:$DJ$4</c:f>
              <c:numCache>
                <c:formatCode>"R$ "\ * #,##0.00_-;"R$ "\ * \-#,##0.00_-;"R$ "\ * "-"??_-;_-@</c:formatCode>
                <c:ptCount val="13"/>
                <c:pt idx="0">
                  <c:v>23374.25</c:v>
                </c:pt>
                <c:pt idx="1">
                  <c:v>24427.26</c:v>
                </c:pt>
                <c:pt idx="2">
                  <c:v>24709.38</c:v>
                </c:pt>
                <c:pt idx="3">
                  <c:v>20851.510000000002</c:v>
                </c:pt>
                <c:pt idx="4">
                  <c:v>22623.73</c:v>
                </c:pt>
                <c:pt idx="5">
                  <c:v>24059.45</c:v>
                </c:pt>
                <c:pt idx="6">
                  <c:v>29789.59</c:v>
                </c:pt>
                <c:pt idx="7">
                  <c:v>21458.48</c:v>
                </c:pt>
                <c:pt idx="8">
                  <c:v>19000</c:v>
                </c:pt>
                <c:pt idx="9">
                  <c:v>19000</c:v>
                </c:pt>
                <c:pt idx="10">
                  <c:v>0</c:v>
                </c:pt>
                <c:pt idx="11">
                  <c:v>19000</c:v>
                </c:pt>
                <c:pt idx="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4A5-4BE6-B817-94829816E772}"/>
            </c:ext>
          </c:extLst>
        </c:ser>
        <c:ser>
          <c:idx val="1"/>
          <c:order val="1"/>
          <c:tx>
            <c:v>Despesas</c:v>
          </c:tx>
          <c:spPr>
            <a:ln w="28575" cap="rnd">
              <a:gradFill>
                <a:gsLst>
                  <a:gs pos="0">
                    <a:srgbClr val="FE2827"/>
                  </a:gs>
                  <a:gs pos="60000">
                    <a:srgbClr val="FFB14E"/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TABELASDINAMICAS!$CX$3:$DK$3</c:f>
              <c:numCache>
                <c:formatCode>mmm\ yy;@</c:formatCode>
                <c:ptCount val="14"/>
                <c:pt idx="0">
                  <c:v>45627</c:v>
                </c:pt>
                <c:pt idx="1">
                  <c:v>45658</c:v>
                </c:pt>
                <c:pt idx="2">
                  <c:v>45689</c:v>
                </c:pt>
                <c:pt idx="3">
                  <c:v>45717</c:v>
                </c:pt>
                <c:pt idx="4">
                  <c:v>45748</c:v>
                </c:pt>
                <c:pt idx="5">
                  <c:v>45778</c:v>
                </c:pt>
                <c:pt idx="6">
                  <c:v>45809</c:v>
                </c:pt>
                <c:pt idx="7">
                  <c:v>45839</c:v>
                </c:pt>
                <c:pt idx="8">
                  <c:v>45870</c:v>
                </c:pt>
                <c:pt idx="9">
                  <c:v>45901</c:v>
                </c:pt>
                <c:pt idx="10">
                  <c:v>45931</c:v>
                </c:pt>
                <c:pt idx="11">
                  <c:v>45962</c:v>
                </c:pt>
                <c:pt idx="12">
                  <c:v>45992</c:v>
                </c:pt>
                <c:pt idx="13">
                  <c:v>46023</c:v>
                </c:pt>
              </c:numCache>
            </c:numRef>
          </c:cat>
          <c:val>
            <c:numRef>
              <c:f>TABELASDINAMICAS!$CX$5:$DJ$5</c:f>
              <c:numCache>
                <c:formatCode>"R$ "\ * #,##0.00_-;"R$ "\ * \-#,##0.00_-;"R$ "\ * "-"??_-;_-@</c:formatCode>
                <c:ptCount val="13"/>
                <c:pt idx="0">
                  <c:v>25064.980000000003</c:v>
                </c:pt>
                <c:pt idx="1">
                  <c:v>23021.999999999996</c:v>
                </c:pt>
                <c:pt idx="2">
                  <c:v>24391.510000000002</c:v>
                </c:pt>
                <c:pt idx="3">
                  <c:v>21367.18</c:v>
                </c:pt>
                <c:pt idx="4">
                  <c:v>23899.27</c:v>
                </c:pt>
                <c:pt idx="5">
                  <c:v>25821.89</c:v>
                </c:pt>
                <c:pt idx="6">
                  <c:v>23768.399999999998</c:v>
                </c:pt>
                <c:pt idx="7">
                  <c:v>27615.980000000003</c:v>
                </c:pt>
                <c:pt idx="8">
                  <c:v>13681.88</c:v>
                </c:pt>
                <c:pt idx="9">
                  <c:v>3505.4700000000003</c:v>
                </c:pt>
                <c:pt idx="10">
                  <c:v>2748.66</c:v>
                </c:pt>
                <c:pt idx="11">
                  <c:v>5559.38</c:v>
                </c:pt>
                <c:pt idx="12">
                  <c:v>175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4A5-4BE6-B817-94829816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17872"/>
        <c:axId val="575009168"/>
      </c:line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>
              <a:outerShdw blurRad="50800" dist="12700" dir="5400000" algn="ctr" rotWithShape="0">
                <a:srgbClr val="000000">
                  <a:alpha val="40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7580"/>
                </a:solidFill>
              </a:ln>
              <a:effectLst>
                <a:outerShdw blurRad="50800" dist="12700" dir="5400000" algn="ctr" rotWithShape="0">
                  <a:srgbClr val="000000">
                    <a:alpha val="40000"/>
                  </a:srgbClr>
                </a:outerShdw>
              </a:effectLst>
            </c:spPr>
          </c:marker>
          <c:dPt>
            <c:idx val="0"/>
            <c:marker>
              <c:symbol val="circle"/>
              <c:size val="8"/>
              <c:spPr>
                <a:solidFill>
                  <a:schemeClr val="bg1"/>
                </a:solidFill>
                <a:ln w="19050">
                  <a:solidFill>
                    <a:srgbClr val="007580"/>
                  </a:solidFill>
                </a:ln>
                <a:effectLst>
                  <a:outerShdw blurRad="50800" dist="12700" dir="5400000" algn="ctr" rotWithShape="0">
                    <a:srgbClr val="000000">
                      <a:alpha val="40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CC0-4078-9AA9-80E35B2B9572}"/>
              </c:ext>
            </c:extLst>
          </c:dPt>
          <c:errBars>
            <c:errDir val="y"/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TABELASDINAMICAS!$CU$11</c:f>
                <c:numCache>
                  <c:formatCode>General</c:formatCode>
                  <c:ptCount val="1"/>
                  <c:pt idx="0">
                    <c:v>29789.59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TABELASDINAMICAS!$CU$10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TABELASDINAMICAS!$CU$11</c:f>
              <c:numCache>
                <c:formatCode>_("R$"* #,##0.00_);_("R$"* \(#,##0.00\);_("R$"* "-"??_);_(@_)</c:formatCode>
                <c:ptCount val="1"/>
                <c:pt idx="0">
                  <c:v>29789.59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0-4078-9AA9-80E35B2B957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0800" dist="25400" dir="5400000" algn="ctr" rotWithShape="0">
                <a:srgbClr val="000000">
                  <a:alpha val="40000"/>
                </a:srgbClr>
              </a:outerShdw>
            </a:effectLst>
          </c:spPr>
          <c:marker>
            <c:symbol val="circle"/>
            <c:size val="8"/>
            <c:spPr>
              <a:solidFill>
                <a:schemeClr val="bg1"/>
              </a:solidFill>
              <a:ln w="19050">
                <a:solidFill>
                  <a:srgbClr val="FE2827"/>
                </a:solidFill>
              </a:ln>
              <a:effectLst>
                <a:outerShdw blurRad="50800" dist="25400" dir="5400000" algn="ctr" rotWithShape="0">
                  <a:srgbClr val="000000">
                    <a:alpha val="40000"/>
                  </a:srgbClr>
                </a:outerShdw>
              </a:effectLst>
            </c:spPr>
          </c:marker>
          <c:errBars>
            <c:errDir val="x"/>
            <c:errBarType val="both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TABELASDINAMICAS!$CU$15</c:f>
                <c:numCache>
                  <c:formatCode>General</c:formatCode>
                  <c:ptCount val="1"/>
                  <c:pt idx="0">
                    <c:v>23768.399999999998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TABELASDINAMICAS!$CU$14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TABELASDINAMICAS!$CU$15</c:f>
              <c:numCache>
                <c:formatCode>_("R$"* #,##0.00_);_("R$"* \(#,##0.00\);_("R$"* "-"??_);_(@_)</c:formatCode>
                <c:ptCount val="1"/>
                <c:pt idx="0">
                  <c:v>23768.399999999998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0-4078-9AA9-80E35B2B9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17872"/>
        <c:axId val="575009168"/>
      </c:scatterChart>
      <c:catAx>
        <c:axId val="575017872"/>
        <c:scaling>
          <c:orientation val="minMax"/>
        </c:scaling>
        <c:delete val="0"/>
        <c:axPos val="b"/>
        <c:numFmt formatCode="mmm\ 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75009168"/>
        <c:crosses val="autoZero"/>
        <c:auto val="0"/>
        <c:lblAlgn val="ctr"/>
        <c:lblOffset val="100"/>
        <c:noMultiLvlLbl val="1"/>
      </c:catAx>
      <c:valAx>
        <c:axId val="575009168"/>
        <c:scaling>
          <c:orientation val="minMax"/>
        </c:scaling>
        <c:delete val="0"/>
        <c:axPos val="l"/>
        <c:numFmt formatCode="&quot;R$ &quot;\ * #,##0.00_-;&quot;R$ &quot;\ * \-#,##0.00_-;&quot;R$ 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7501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6523652104132769"/>
          <c:y val="1.3318268543915691E-2"/>
          <c:w val="0.12449163658716408"/>
          <c:h val="0.1448088366980014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latin typeface="+mj-lt"/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35628442563259E-2"/>
          <c:y val="0.12297417078994304"/>
          <c:w val="0.83037062534704509"/>
          <c:h val="0.74239321569096095"/>
        </c:manualLayout>
      </c:layout>
      <c:doughnutChart>
        <c:varyColors val="1"/>
        <c:ser>
          <c:idx val="0"/>
          <c:order val="0"/>
          <c:spPr>
            <a:effectLst>
              <a:outerShdw blurRad="127000" dist="76200" dir="2700000" algn="tl" rotWithShape="0">
                <a:prstClr val="black">
                  <a:alpha val="22000"/>
                </a:prstClr>
              </a:outerShdw>
            </a:effectLst>
          </c:spPr>
          <c:dPt>
            <c:idx val="0"/>
            <c:bubble3D val="0"/>
            <c:spPr>
              <a:gradFill>
                <a:gsLst>
                  <a:gs pos="0">
                    <a:srgbClr val="FEDCA4"/>
                  </a:gs>
                  <a:gs pos="65000">
                    <a:srgbClr val="FCA311"/>
                  </a:gs>
                </a:gsLst>
                <a:path path="circle">
                  <a:fillToRect l="100000" t="100000"/>
                </a:path>
              </a:gra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44A-47B7-8754-3314C123DD6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44A-47B7-8754-3314C123DD69}"/>
              </c:ext>
            </c:extLst>
          </c:dPt>
          <c:val>
            <c:numRef>
              <c:f>TABELASDINAMICAS!$N$3:$O$3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4A-47B7-8754-3314C123D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catterChart>
        <c:scatterStyle val="lineMarker"/>
        <c:varyColors val="0"/>
        <c:ser>
          <c:idx val="1"/>
          <c:order val="1"/>
          <c:spPr>
            <a:ln w="19050">
              <a:noFill/>
            </a:ln>
          </c:spPr>
          <c:marker>
            <c:symbol val="circle"/>
            <c:size val="2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Pt>
            <c:idx val="0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44A-47B7-8754-3314C123DD69}"/>
              </c:ext>
            </c:extLst>
          </c:dPt>
          <c:dPt>
            <c:idx val="1"/>
            <c:marker>
              <c:spPr>
                <a:ln w="15875">
                  <a:solidFill>
                    <a:schemeClr val="bg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44A-47B7-8754-3314C123DD69}"/>
              </c:ext>
            </c:extLst>
          </c:dPt>
          <c:xVal>
            <c:numRef>
              <c:f>TABELASDINAMICAS!$N$9:$N$10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TABELASDINAMICAS!$O$9:$O$10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4A-47B7-8754-3314C123D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16784"/>
        <c:axId val="575011888"/>
      </c:scatterChart>
      <c:valAx>
        <c:axId val="575016784"/>
        <c:scaling>
          <c:orientation val="minMax"/>
          <c:max val="1.2"/>
          <c:min val="-1.2"/>
        </c:scaling>
        <c:delete val="1"/>
        <c:axPos val="b"/>
        <c:numFmt formatCode="0.00" sourceLinked="1"/>
        <c:majorTickMark val="out"/>
        <c:minorTickMark val="none"/>
        <c:tickLblPos val="nextTo"/>
        <c:crossAx val="575011888"/>
        <c:crosses val="autoZero"/>
        <c:crossBetween val="midCat"/>
      </c:valAx>
      <c:valAx>
        <c:axId val="575011888"/>
        <c:scaling>
          <c:orientation val="minMax"/>
          <c:max val="1.2"/>
          <c:min val="-1.2"/>
        </c:scaling>
        <c:delete val="1"/>
        <c:axPos val="l"/>
        <c:numFmt formatCode="0.00" sourceLinked="1"/>
        <c:majorTickMark val="out"/>
        <c:minorTickMark val="none"/>
        <c:tickLblPos val="nextTo"/>
        <c:crossAx val="575016784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35628442563259E-2"/>
          <c:y val="0.12297417078994304"/>
          <c:w val="0.83037062534704509"/>
          <c:h val="0.74239321569096095"/>
        </c:manualLayout>
      </c:layout>
      <c:doughnutChart>
        <c:varyColors val="1"/>
        <c:ser>
          <c:idx val="0"/>
          <c:order val="0"/>
          <c:spPr>
            <a:effectLst>
              <a:outerShdw blurRad="127000" dist="76200" dir="2700000" algn="tl" rotWithShape="0">
                <a:prstClr val="black">
                  <a:alpha val="22000"/>
                </a:prstClr>
              </a:outerShdw>
            </a:effectLst>
          </c:spPr>
          <c:dPt>
            <c:idx val="0"/>
            <c:bubble3D val="0"/>
            <c:spPr>
              <a:gradFill>
                <a:gsLst>
                  <a:gs pos="0">
                    <a:srgbClr val="FEDCA4"/>
                  </a:gs>
                  <a:gs pos="65000">
                    <a:srgbClr val="FCA311"/>
                  </a:gs>
                </a:gsLst>
                <a:path path="circle">
                  <a:fillToRect l="100000" t="100000"/>
                </a:path>
              </a:gra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48-4509-8D98-E0CEC02CF662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48-4509-8D98-E0CEC02CF662}"/>
              </c:ext>
            </c:extLst>
          </c:dPt>
          <c:val>
            <c:numRef>
              <c:f>TABELASDINAMICAS!$N$4:$O$4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8-4509-8D98-E0CEC02CF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catterChart>
        <c:scatterStyle val="lineMarker"/>
        <c:varyColors val="0"/>
        <c:ser>
          <c:idx val="1"/>
          <c:order val="1"/>
          <c:spPr>
            <a:ln w="19050">
              <a:noFill/>
            </a:ln>
          </c:spPr>
          <c:marker>
            <c:symbol val="circle"/>
            <c:size val="24"/>
            <c:spPr>
              <a:solidFill>
                <a:schemeClr val="accent2"/>
              </a:solidFill>
              <a:ln w="9525">
                <a:solidFill>
                  <a:schemeClr val="lt1">
                    <a:shade val="50000"/>
                  </a:schemeClr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/>
                </a:solidFill>
                <a:ln w="9525">
                  <a:solidFill>
                    <a:srgbClr val="FCA31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F48-4509-8D98-E0CEC02CF662}"/>
              </c:ext>
            </c:extLst>
          </c:dPt>
          <c:dPt>
            <c:idx val="1"/>
            <c:marker>
              <c:spPr>
                <a:solidFill>
                  <a:schemeClr val="accent2"/>
                </a:solidFill>
                <a:ln w="15875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F48-4509-8D98-E0CEC02CF662}"/>
              </c:ext>
            </c:extLst>
          </c:dPt>
          <c:xVal>
            <c:numRef>
              <c:f>TABELASDINAMICAS!$N$13:$N$14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TABELASDINAMICAS!$O$13:$O$14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F48-4509-8D98-E0CEC02CF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09712"/>
        <c:axId val="575006448"/>
      </c:scatterChart>
      <c:valAx>
        <c:axId val="575009712"/>
        <c:scaling>
          <c:orientation val="minMax"/>
          <c:max val="1.2"/>
          <c:min val="-1.2"/>
        </c:scaling>
        <c:delete val="1"/>
        <c:axPos val="b"/>
        <c:numFmt formatCode="0.00" sourceLinked="1"/>
        <c:majorTickMark val="out"/>
        <c:minorTickMark val="none"/>
        <c:tickLblPos val="nextTo"/>
        <c:crossAx val="575006448"/>
        <c:crosses val="autoZero"/>
        <c:crossBetween val="midCat"/>
      </c:valAx>
      <c:valAx>
        <c:axId val="575006448"/>
        <c:scaling>
          <c:orientation val="minMax"/>
          <c:max val="1.2"/>
          <c:min val="-1.2"/>
        </c:scaling>
        <c:delete val="1"/>
        <c:axPos val="l"/>
        <c:numFmt formatCode="0.00" sourceLinked="1"/>
        <c:majorTickMark val="out"/>
        <c:minorTickMark val="none"/>
        <c:tickLblPos val="nextTo"/>
        <c:crossAx val="575009712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35628442563259E-2"/>
          <c:y val="0.12297417078994304"/>
          <c:w val="0.83037062534704509"/>
          <c:h val="0.74239321569096095"/>
        </c:manualLayout>
      </c:layout>
      <c:doughnutChart>
        <c:varyColors val="1"/>
        <c:ser>
          <c:idx val="0"/>
          <c:order val="0"/>
          <c:spPr>
            <a:effectLst>
              <a:outerShdw blurRad="127000" dist="76200" dir="2700000" algn="tl" rotWithShape="0">
                <a:prstClr val="black">
                  <a:alpha val="22000"/>
                </a:prstClr>
              </a:outerShdw>
            </a:effectLst>
          </c:spPr>
          <c:dPt>
            <c:idx val="0"/>
            <c:bubble3D val="0"/>
            <c:spPr>
              <a:gradFill>
                <a:gsLst>
                  <a:gs pos="0">
                    <a:srgbClr val="FEDCA4"/>
                  </a:gs>
                  <a:gs pos="65000">
                    <a:srgbClr val="FCA311"/>
                  </a:gs>
                </a:gsLst>
                <a:path path="circle">
                  <a:fillToRect l="100000" t="100000"/>
                </a:path>
              </a:gra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853-4818-8BFF-F68C02B248F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effectLst>
                <a:outerShdw blurRad="127000" dist="76200" dir="2700000" algn="tl" rotWithShape="0">
                  <a:prstClr val="black">
                    <a:alpha val="22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853-4818-8BFF-F68C02B248FB}"/>
              </c:ext>
            </c:extLst>
          </c:dPt>
          <c:val>
            <c:numRef>
              <c:f>TABELASDINAMICAS!$N$5:$O$5</c:f>
              <c:numCache>
                <c:formatCode>0.0%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53-4818-8BFF-F68C02B24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catterChart>
        <c:scatterStyle val="lineMarker"/>
        <c:varyColors val="0"/>
        <c:ser>
          <c:idx val="1"/>
          <c:order val="1"/>
          <c:spPr>
            <a:ln w="19050">
              <a:noFill/>
            </a:ln>
          </c:spPr>
          <c:marker>
            <c:symbol val="circle"/>
            <c:size val="24"/>
            <c:spPr>
              <a:solidFill>
                <a:schemeClr val="accent2"/>
              </a:solidFill>
              <a:ln w="9525">
                <a:solidFill>
                  <a:schemeClr val="lt1">
                    <a:shade val="50000"/>
                  </a:schemeClr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/>
                </a:solidFill>
                <a:ln w="9525">
                  <a:solidFill>
                    <a:srgbClr val="FCA31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9853-4818-8BFF-F68C02B248FB}"/>
              </c:ext>
            </c:extLst>
          </c:dPt>
          <c:dPt>
            <c:idx val="1"/>
            <c:marker>
              <c:spPr>
                <a:solidFill>
                  <a:schemeClr val="accent2"/>
                </a:solidFill>
                <a:ln w="15875">
                  <a:solidFill>
                    <a:schemeClr val="bg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9853-4818-8BFF-F68C02B248FB}"/>
              </c:ext>
            </c:extLst>
          </c:dPt>
          <c:xVal>
            <c:numRef>
              <c:f>TABELASDINAMICAS!$N$17:$N$18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TABELASDINAMICAS!$O$17:$O$18</c:f>
              <c:numCache>
                <c:formatCode>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853-4818-8BFF-F68C02B24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03728"/>
        <c:axId val="575007536"/>
      </c:scatterChart>
      <c:valAx>
        <c:axId val="575003728"/>
        <c:scaling>
          <c:orientation val="minMax"/>
          <c:max val="1.2"/>
          <c:min val="-1.2"/>
        </c:scaling>
        <c:delete val="1"/>
        <c:axPos val="b"/>
        <c:numFmt formatCode="0.00" sourceLinked="1"/>
        <c:majorTickMark val="out"/>
        <c:minorTickMark val="none"/>
        <c:tickLblPos val="nextTo"/>
        <c:crossAx val="575007536"/>
        <c:crosses val="autoZero"/>
        <c:crossBetween val="midCat"/>
      </c:valAx>
      <c:valAx>
        <c:axId val="575007536"/>
        <c:scaling>
          <c:orientation val="minMax"/>
          <c:max val="1.2"/>
          <c:min val="-1.2"/>
        </c:scaling>
        <c:delete val="1"/>
        <c:axPos val="l"/>
        <c:numFmt formatCode="0.00" sourceLinked="1"/>
        <c:majorTickMark val="out"/>
        <c:minorTickMark val="none"/>
        <c:tickLblPos val="nextTo"/>
        <c:crossAx val="57500372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22825453820224"/>
          <c:y val="9.3308152940562897E-2"/>
          <c:w val="0.64244741172411635"/>
          <c:h val="0.80722201804594818"/>
        </c:manualLayout>
      </c:layout>
      <c:doughnutChart>
        <c:varyColors val="1"/>
        <c:ser>
          <c:idx val="0"/>
          <c:order val="0"/>
          <c:spPr>
            <a:effectLst/>
            <a:scene3d>
              <a:camera prst="orthographicFront"/>
              <a:lightRig rig="threePt" dir="t"/>
            </a:scene3d>
            <a:sp3d/>
          </c:spPr>
          <c:dPt>
            <c:idx val="0"/>
            <c:bubble3D val="0"/>
            <c:spPr>
              <a:gradFill>
                <a:gsLst>
                  <a:gs pos="32000">
                    <a:srgbClr val="FFB14E"/>
                  </a:gs>
                  <a:gs pos="73000">
                    <a:srgbClr val="FE2827"/>
                  </a:gs>
                </a:gsLst>
                <a:lin ang="7800000" scaled="0"/>
              </a:gra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1-4EAA-4AB1-969C-13475025780A}"/>
              </c:ext>
            </c:extLst>
          </c:dPt>
          <c:dPt>
            <c:idx val="1"/>
            <c:bubble3D val="0"/>
            <c:spPr>
              <a:gradFill>
                <a:gsLst>
                  <a:gs pos="42000">
                    <a:srgbClr val="FFB14E"/>
                  </a:gs>
                  <a:gs pos="91000">
                    <a:srgbClr val="007580"/>
                  </a:gs>
                </a:gsLst>
                <a:lin ang="0" scaled="0"/>
              </a:gra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4EAA-4AB1-969C-13475025780A}"/>
              </c:ext>
            </c:extLst>
          </c:dPt>
          <c:dPt>
            <c:idx val="2"/>
            <c:bubble3D val="0"/>
            <c:spPr>
              <a:solidFill>
                <a:srgbClr val="00758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4EAA-4AB1-969C-13475025780A}"/>
              </c:ext>
            </c:extLst>
          </c:dPt>
          <c:dPt>
            <c:idx val="3"/>
            <c:bubble3D val="0"/>
            <c:spPr>
              <a:noFill/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4EAA-4AB1-969C-13475025780A}"/>
              </c:ext>
            </c:extLst>
          </c:dPt>
          <c:cat>
            <c:strLit>
              <c:ptCount val="4"/>
              <c:pt idx="0">
                <c:v>Red</c:v>
              </c:pt>
              <c:pt idx="1">
                <c:v>Amber</c:v>
              </c:pt>
              <c:pt idx="2">
                <c:v>Green</c:v>
              </c:pt>
              <c:pt idx="3">
                <c:v>Gap</c:v>
              </c:pt>
            </c:strLit>
          </c:cat>
          <c:val>
            <c:numRef>
              <c:f>BANCODEDADOS!$G$4:$G$7</c:f>
              <c:numCache>
                <c:formatCode>General</c:formatCode>
                <c:ptCount val="4"/>
                <c:pt idx="0">
                  <c:v>35</c:v>
                </c:pt>
                <c:pt idx="1">
                  <c:v>35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AA-4AB1-969C-13475025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82"/>
      </c:doughnutChart>
      <c:pieChart>
        <c:varyColors val="1"/>
        <c:ser>
          <c:idx val="1"/>
          <c:order val="1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4EAA-4AB1-969C-13475025780A}"/>
              </c:ext>
            </c:extLst>
          </c:dPt>
          <c:dPt>
            <c:idx val="1"/>
            <c:bubble3D val="0"/>
            <c:spPr>
              <a:noFill/>
              <a:ln w="44450">
                <a:solidFill>
                  <a:schemeClr val="tx1"/>
                </a:solidFill>
              </a:ln>
              <a:effectLst>
                <a:outerShdw blurRad="50800" dist="38100" dir="2700000" algn="tl" rotWithShape="0">
                  <a:schemeClr val="tx1">
                    <a:lumMod val="85000"/>
                    <a:lumOff val="15000"/>
                    <a:alpha val="4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EAA-4AB1-969C-13475025780A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4EAA-4AB1-969C-13475025780A}"/>
              </c:ext>
            </c:extLst>
          </c:dPt>
          <c:val>
            <c:numRef>
              <c:f>BANCODEDADOS!$G$11:$G$13</c:f>
              <c:numCache>
                <c:formatCode>General</c:formatCode>
                <c:ptCount val="3"/>
                <c:pt idx="0">
                  <c:v>0</c:v>
                </c:pt>
                <c:pt idx="1">
                  <c:v>0.01</c:v>
                </c:pt>
                <c:pt idx="2">
                  <c:v>199.99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AA-4AB1-969C-13475025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[Meu_Planner_Financeiro_MacOs_V3-2.xlsm]TABELASDINAMICAS!PivotCorretorasInvest</c:name>
    <c:fmtId val="3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  <a:softEdge rad="25400"/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FFFF">
                <a:alpha val="83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000000"/>
                  </a:solidFill>
                  <a:latin typeface="+mj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FFFF">
                <a:alpha val="83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000000"/>
                  </a:solidFill>
                  <a:latin typeface="+mj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FFFF"/>
            </a:solidFill>
            <a:ln>
              <a:noFill/>
            </a:ln>
            <a:effectLst>
              <a:softEdge rad="381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00000"/>
                  </a:solidFill>
                  <a:latin typeface="+mj-lt"/>
                  <a:ea typeface="+mn-ea"/>
                  <a:cs typeface="+mn-cs"/>
                </a:defRPr>
              </a:pPr>
              <a:endParaRPr lang="en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97ADD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4"/>
        <c:spPr>
          <a:solidFill>
            <a:srgbClr val="FFB14E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83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00000"/>
                  </a:solidFill>
                  <a:latin typeface="+mj-lt"/>
                  <a:ea typeface="+mn-ea"/>
                  <a:cs typeface="+mn-cs"/>
                </a:defRPr>
              </a:pPr>
              <a:endParaRPr lang="en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7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8"/>
        <c:spPr>
          <a:solidFill>
            <a:srgbClr val="92D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9"/>
        <c:spPr>
          <a:solidFill>
            <a:srgbClr val="FEE6BE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0"/>
        <c:spPr>
          <a:solidFill>
            <a:srgbClr val="97ADD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1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2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3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4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5"/>
        <c:spPr>
          <a:solidFill>
            <a:schemeClr val="accent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</c:pivotFmt>
      <c:pivotFmt>
        <c:idx val="52"/>
        <c:spPr>
          <a:solidFill>
            <a:schemeClr val="accent2"/>
          </a:solidFill>
          <a:ln>
            <a:noFill/>
          </a:ln>
          <a:effectLst/>
        </c:spPr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</c:pivotFmt>
      <c:pivotFmt>
        <c:idx val="55"/>
        <c:spPr>
          <a:solidFill>
            <a:schemeClr val="accent2"/>
          </a:solidFill>
          <a:ln>
            <a:noFill/>
          </a:ln>
          <a:effectLst/>
        </c:spPr>
      </c:pivotFmt>
      <c:pivotFmt>
        <c:idx val="56"/>
        <c:spPr>
          <a:solidFill>
            <a:schemeClr val="accent2"/>
          </a:solidFill>
          <a:ln>
            <a:noFill/>
          </a:ln>
          <a:effectLst/>
        </c:spPr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</c:pivotFmt>
      <c:pivotFmt>
        <c:idx val="58"/>
        <c:spPr>
          <a:solidFill>
            <a:schemeClr val="accent2"/>
          </a:solidFill>
          <a:ln>
            <a:noFill/>
          </a:ln>
          <a:effectLst/>
        </c:spPr>
      </c:pivotFmt>
      <c:pivotFmt>
        <c:idx val="59"/>
        <c:spPr>
          <a:solidFill>
            <a:schemeClr val="accent2"/>
          </a:solidFill>
          <a:ln>
            <a:noFill/>
          </a:ln>
          <a:effectLst/>
        </c:spPr>
      </c:pivotFmt>
      <c:pivotFmt>
        <c:idx val="60"/>
        <c:spPr>
          <a:solidFill>
            <a:schemeClr val="accent2"/>
          </a:solidFill>
          <a:ln>
            <a:noFill/>
          </a:ln>
          <a:effectLst/>
        </c:spPr>
      </c:pivotFmt>
      <c:pivotFmt>
        <c:idx val="61"/>
        <c:spPr>
          <a:solidFill>
            <a:schemeClr val="accent2"/>
          </a:solidFill>
          <a:ln>
            <a:noFill/>
          </a:ln>
          <a:effectLst/>
        </c:spPr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</c:pivotFmt>
      <c:pivotFmt>
        <c:idx val="63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TABELASDINAMICAS!$Z$3</c:f>
              <c:strCache>
                <c:ptCount val="1"/>
                <c:pt idx="0">
                  <c:v>Total</c:v>
                </c:pt>
              </c:strCache>
            </c:strRef>
          </c:tx>
          <c:spPr>
            <a:effectLst/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0-45CA-AD18-397B2A995AE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0-45CA-AD18-397B2A995AE1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0-45CA-AD18-397B2A995AE1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0-45CA-AD18-397B2A995AE1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0-45CA-AD18-397B2A995AE1}"/>
              </c:ext>
            </c:extLst>
          </c:dPt>
          <c:dLbls>
            <c:spPr>
              <a:solidFill>
                <a:srgbClr val="FFFFFF">
                  <a:alpha val="83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j-lt"/>
                    <a:ea typeface="+mn-ea"/>
                    <a:cs typeface="+mn-cs"/>
                  </a:defRPr>
                </a:pPr>
                <a:endParaRPr lang="en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TABELASDINAMICAS!$Y$4:$Y$5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TABELASDINAMICAS!$Z$4:$Z$5</c:f>
              <c:numCache>
                <c:formatCode>"R$ "\ * #,##0.00_-;"R$ "\ * \-#,##0.00_-;"R$ "\ * "-"??_-;_-@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7D1-442E-BE3F-78027918B5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1413599513607315"/>
          <c:w val="1"/>
          <c:h val="0.1858640591448883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>
      <a:softEdge rad="0"/>
    </a:effectLst>
  </c:spPr>
  <c:txPr>
    <a:bodyPr/>
    <a:lstStyle/>
    <a:p>
      <a:pPr>
        <a:defRPr>
          <a:solidFill>
            <a:srgbClr val="000000"/>
          </a:solidFill>
          <a:latin typeface="+mj-lt"/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 b="1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Rendimento</a:t>
            </a:r>
            <a:r>
              <a:rPr lang="de-AT" sz="1400" b="1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</a:rPr>
              <a:t> nos últimos 12 meses</a:t>
            </a:r>
            <a:endParaRPr lang="de-AT" sz="1400" b="1">
              <a:solidFill>
                <a:schemeClr val="tx1">
                  <a:lumMod val="50000"/>
                  <a:lumOff val="50000"/>
                </a:schemeClr>
              </a:solidFill>
              <a:latin typeface="+mn-lt"/>
            </a:endParaRPr>
          </a:p>
        </c:rich>
      </c:tx>
      <c:layout>
        <c:manualLayout>
          <c:xMode val="edge"/>
          <c:yMode val="edge"/>
          <c:x val="1.6841966116826354E-2"/>
          <c:y val="1.15263071801165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3.0675709856328531E-2"/>
          <c:y val="0.30577709466008163"/>
          <c:w val="0.96027015663657667"/>
          <c:h val="0.52106361113525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TABELASDINAMICAS!$DQ$4</c:f>
              <c:strCache>
                <c:ptCount val="1"/>
                <c:pt idx="0">
                  <c:v>Rendimento</c:v>
                </c:pt>
              </c:strCache>
            </c:strRef>
          </c:tx>
          <c:spPr>
            <a:gradFill>
              <a:gsLst>
                <a:gs pos="0">
                  <a:srgbClr val="007580"/>
                </a:gs>
                <a:gs pos="70000">
                  <a:srgbClr val="6DB8D9"/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Lbls>
            <c:spPr>
              <a:solidFill>
                <a:schemeClr val="bg1"/>
              </a:solidFill>
              <a:ln>
                <a:noFill/>
              </a:ln>
              <a:effectLst>
                <a:softEdge rad="381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TABELASDINAMICAS!$DR$3:$EC$3</c:f>
              <c:numCache>
                <c:formatCode>mmm\ yyyy;@</c:formatCode>
                <c:ptCount val="12"/>
              </c:numCache>
            </c:numRef>
          </c:cat>
          <c:val>
            <c:numRef>
              <c:f>TABELASDINAMICAS!$DR$4:$EC$4</c:f>
              <c:numCache>
                <c:formatCode>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3896-4771-AA94-A5D5E964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575012432"/>
        <c:axId val="575018960"/>
      </c:barChart>
      <c:lineChart>
        <c:grouping val="standard"/>
        <c:varyColors val="0"/>
        <c:ser>
          <c:idx val="1"/>
          <c:order val="1"/>
          <c:tx>
            <c:strRef>
              <c:f>TABELASDINAMICAS!$DQ$5</c:f>
              <c:strCache>
                <c:ptCount val="1"/>
                <c:pt idx="0">
                  <c:v>Grau de Indep. Financeira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FB14E"/>
              </a:solidFill>
              <a:ln>
                <a:noFill/>
              </a:ln>
              <a:effectLst>
                <a:softEdge rad="381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TABELASDINAMICAS!$DR$3:$EC$3</c:f>
              <c:numCache>
                <c:formatCode>mmm\ yyyy;@</c:formatCode>
                <c:ptCount val="12"/>
              </c:numCache>
            </c:numRef>
          </c:cat>
          <c:val>
            <c:numRef>
              <c:f>TABELASDINAMICAS!$DR$5:$EC$5</c:f>
              <c:numCache>
                <c:formatCode>0.00%</c:formatCode>
                <c:ptCount val="12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96-4771-AA94-A5D5E964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11344"/>
        <c:axId val="575004272"/>
      </c:lineChart>
      <c:catAx>
        <c:axId val="575012432"/>
        <c:scaling>
          <c:orientation val="minMax"/>
        </c:scaling>
        <c:delete val="0"/>
        <c:axPos val="b"/>
        <c:numFmt formatCode="mmm\ 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75018960"/>
        <c:crosses val="autoZero"/>
        <c:auto val="0"/>
        <c:lblAlgn val="ctr"/>
        <c:lblOffset val="100"/>
        <c:noMultiLvlLbl val="1"/>
      </c:catAx>
      <c:valAx>
        <c:axId val="575018960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75012432"/>
        <c:crosses val="autoZero"/>
        <c:crossBetween val="between"/>
      </c:valAx>
      <c:valAx>
        <c:axId val="57500427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575011344"/>
        <c:crosses val="max"/>
        <c:crossBetween val="between"/>
      </c:valAx>
      <c:catAx>
        <c:axId val="575011344"/>
        <c:scaling>
          <c:orientation val="minMax"/>
        </c:scaling>
        <c:delete val="1"/>
        <c:axPos val="t"/>
        <c:numFmt formatCode="mmm\ yyyy;@" sourceLinked="1"/>
        <c:majorTickMark val="out"/>
        <c:minorTickMark val="none"/>
        <c:tickLblPos val="nextTo"/>
        <c:crossAx val="575004272"/>
        <c:crosses val="max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5400635055491976"/>
          <c:y val="7.963440573590011E-2"/>
          <c:w val="0.43020668791782735"/>
          <c:h val="0.132105721989717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latin typeface="+mj-lt"/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26000">
                    <a:srgbClr val="00A6B8"/>
                  </a:gs>
                  <a:gs pos="100000">
                    <a:srgbClr val="B3DAEB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C8-4C52-BE03-BCE884AABDB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26000">
                    <a:srgbClr val="FCA311"/>
                  </a:gs>
                  <a:gs pos="100000">
                    <a:srgbClr val="FEDCA4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6D-4655-8F08-9727B99B7715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26000">
                    <a:srgbClr val="00B050"/>
                  </a:gs>
                  <a:gs pos="100000">
                    <a:srgbClr val="92D050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6D-4655-8F08-9727B99B7715}"/>
              </c:ext>
            </c:extLst>
          </c:dPt>
          <c:dLbls>
            <c:numFmt formatCode="&quot;R$ &quot;\ #,##0.00;&quot;R$ &quot;\ \-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TABELASDINAMICAS!$U$3:$U$5</c:f>
              <c:strCache>
                <c:ptCount val="3"/>
                <c:pt idx="0">
                  <c:v>Renda Fixa</c:v>
                </c:pt>
                <c:pt idx="1">
                  <c:v>Renda Variável</c:v>
                </c:pt>
                <c:pt idx="2">
                  <c:v>Total</c:v>
                </c:pt>
              </c:strCache>
            </c:strRef>
          </c:cat>
          <c:val>
            <c:numRef>
              <c:f>TABELASDINAMICAS!$V$3:$V$5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8-4C52-BE03-BCE884AABD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75015152"/>
        <c:axId val="575008624"/>
      </c:barChart>
      <c:catAx>
        <c:axId val="57501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08624"/>
        <c:crosses val="autoZero"/>
        <c:auto val="1"/>
        <c:lblAlgn val="ctr"/>
        <c:lblOffset val="100"/>
        <c:noMultiLvlLbl val="0"/>
      </c:catAx>
      <c:valAx>
        <c:axId val="57500862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5750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[Meu_Planner_Financeiro_MacOs_V3-2.xlsm]FCNEGATIVOS!TDResumoGeralFCMeses</c:name>
    <c:fmtId val="9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0203139996758349E-2"/>
          <c:y val="0.14088050314465408"/>
          <c:w val="0.90796670144863123"/>
          <c:h val="0.5501728321695637"/>
        </c:manualLayout>
      </c:layout>
      <c:lineChart>
        <c:grouping val="standard"/>
        <c:varyColors val="0"/>
        <c:ser>
          <c:idx val="0"/>
          <c:order val="0"/>
          <c:tx>
            <c:strRef>
              <c:f>FCNEGATIVOS!$AF$3:$AF$4</c:f>
              <c:strCache>
                <c:ptCount val="1"/>
                <c:pt idx="0">
                  <c:v>Receita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FCNEGATIVOS!$AE$5:$AE$21</c:f>
              <c:multiLvlStrCache>
                <c:ptCount val="15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FCNEGATIVOS!$AF$5:$AF$21</c:f>
              <c:numCache>
                <c:formatCode>"R$ "\ * #,##0.00_-;"R$ "\ * \-#,##0.00_-;"R$ "\ * "-"??_-;_-@</c:formatCode>
                <c:ptCount val="15"/>
                <c:pt idx="0">
                  <c:v>28953.34</c:v>
                </c:pt>
                <c:pt idx="1">
                  <c:v>19622.95</c:v>
                </c:pt>
                <c:pt idx="2">
                  <c:v>23374.249999999993</c:v>
                </c:pt>
                <c:pt idx="3">
                  <c:v>24427.260000000002</c:v>
                </c:pt>
                <c:pt idx="4">
                  <c:v>24709.379999999997</c:v>
                </c:pt>
                <c:pt idx="5">
                  <c:v>20851.509999999984</c:v>
                </c:pt>
                <c:pt idx="6">
                  <c:v>22623.73</c:v>
                </c:pt>
                <c:pt idx="7">
                  <c:v>24059.449999999997</c:v>
                </c:pt>
                <c:pt idx="8">
                  <c:v>29789.589999999993</c:v>
                </c:pt>
                <c:pt idx="9">
                  <c:v>40458.479999999996</c:v>
                </c:pt>
                <c:pt idx="10">
                  <c:v>19000</c:v>
                </c:pt>
                <c:pt idx="11">
                  <c:v>19000</c:v>
                </c:pt>
                <c:pt idx="13">
                  <c:v>19000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C3-5B43-9F97-C3438CFB7943}"/>
            </c:ext>
          </c:extLst>
        </c:ser>
        <c:ser>
          <c:idx val="1"/>
          <c:order val="1"/>
          <c:tx>
            <c:strRef>
              <c:f>FCNEGATIVOS!$AG$3:$AG$4</c:f>
              <c:strCache>
                <c:ptCount val="1"/>
                <c:pt idx="0">
                  <c:v>Despesa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FCNEGATIVOS!$AE$5:$AE$21</c:f>
              <c:multiLvlStrCache>
                <c:ptCount val="15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FCNEGATIVOS!$AG$5:$AG$21</c:f>
              <c:numCache>
                <c:formatCode>"R$ "\ * #,##0.00_-;"R$ "\ * \-#,##0.00_-;"R$ "\ * "-"??_-;_-@</c:formatCode>
                <c:ptCount val="15"/>
                <c:pt idx="0">
                  <c:v>28383.639999999992</c:v>
                </c:pt>
                <c:pt idx="1">
                  <c:v>19960.339999999997</c:v>
                </c:pt>
                <c:pt idx="2">
                  <c:v>25064.980000000003</c:v>
                </c:pt>
                <c:pt idx="3">
                  <c:v>23022</c:v>
                </c:pt>
                <c:pt idx="4">
                  <c:v>24391.510000000002</c:v>
                </c:pt>
                <c:pt idx="5">
                  <c:v>21367.18</c:v>
                </c:pt>
                <c:pt idx="6">
                  <c:v>23899.270000000011</c:v>
                </c:pt>
                <c:pt idx="7">
                  <c:v>25821.890000000003</c:v>
                </c:pt>
                <c:pt idx="8">
                  <c:v>23768.400000000009</c:v>
                </c:pt>
                <c:pt idx="9">
                  <c:v>20895.8</c:v>
                </c:pt>
                <c:pt idx="10">
                  <c:v>5705.47</c:v>
                </c:pt>
                <c:pt idx="11">
                  <c:v>3505.4700000000003</c:v>
                </c:pt>
                <c:pt idx="12">
                  <c:v>2748.6600000000003</c:v>
                </c:pt>
                <c:pt idx="13">
                  <c:v>5559.38</c:v>
                </c:pt>
                <c:pt idx="14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A-3749-A023-AFAB7EFA2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17328"/>
        <c:axId val="575006992"/>
      </c:lineChart>
      <c:catAx>
        <c:axId val="57501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06992"/>
        <c:crosses val="autoZero"/>
        <c:auto val="1"/>
        <c:lblAlgn val="ctr"/>
        <c:lblOffset val="100"/>
        <c:noMultiLvlLbl val="0"/>
      </c:catAx>
      <c:valAx>
        <c:axId val="57500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17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[Meu_Planner_Financeiro_MacOs_V3-2.xlsm]FCNEGATIVOS!TDResumoGeralFCReceitas</c:name>
    <c:fmtId val="4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</c:pivotFmt>
    </c:pivotFmts>
    <c:plotArea>
      <c:layout/>
      <c:pieChart>
        <c:varyColors val="1"/>
        <c:ser>
          <c:idx val="0"/>
          <c:order val="0"/>
          <c:tx>
            <c:strRef>
              <c:f>FCNEGATIVOS!$AM$4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62-4022-AC2C-1A1A7A9D62B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98B-46CB-B430-3C77DE6C5B0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BA-B24E-967D-855009D717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FCNEGATIVOS!$AL$5:$AL$8</c:f>
              <c:strCache>
                <c:ptCount val="3"/>
                <c:pt idx="0">
                  <c:v>Salário</c:v>
                </c:pt>
                <c:pt idx="1">
                  <c:v>Renda extra</c:v>
                </c:pt>
                <c:pt idx="2">
                  <c:v>Venda de Ações</c:v>
                </c:pt>
              </c:strCache>
            </c:strRef>
          </c:cat>
          <c:val>
            <c:numRef>
              <c:f>FCNEGATIVOS!$AM$5:$AM$8</c:f>
              <c:numCache>
                <c:formatCode>"R$ "\ * #,##0.00_-;"R$ "\ * \-#,##0.00_-;"R$ "\ * "-"??_-;_-@</c:formatCode>
                <c:ptCount val="3"/>
                <c:pt idx="0">
                  <c:v>280478.40000000002</c:v>
                </c:pt>
                <c:pt idx="1">
                  <c:v>18927.160000000007</c:v>
                </c:pt>
                <c:pt idx="2">
                  <c:v>16464.38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2E2-49F2-99EF-94186B90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31000">
                <a:srgbClr val="FCA311"/>
              </a:gs>
              <a:gs pos="100000">
                <a:srgbClr val="FFC681"/>
              </a:gs>
            </a:gsLst>
            <a:lin ang="54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8.840818596631006E-2"/>
          <c:y val="0.14147475951107208"/>
          <c:w val="0.9002442806070835"/>
          <c:h val="0.64629186195501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FCNEGATIVOS!$AB$3:$AB$4</c:f>
              <c:strCache>
                <c:ptCount val="1"/>
                <c:pt idx="0">
                  <c:v>Receita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FCNEGATIVOS!$AA$5:$AA$6</c:f>
              <c:strCache>
                <c:ptCount val="2"/>
                <c:pt idx="0">
                  <c:v>2024</c:v>
                </c:pt>
                <c:pt idx="1">
                  <c:v>2025</c:v>
                </c:pt>
              </c:strCache>
            </c:strRef>
          </c:cat>
          <c:val>
            <c:numRef>
              <c:f>FCNEGATIVOS!$AB$5:$AB$6</c:f>
              <c:numCache>
                <c:formatCode>"R$ "\ * #,##0.00_-;"R$ "\ * \-#,##0.00_-;"R$ "\ * "-"??_-;_-@</c:formatCode>
                <c:ptCount val="2"/>
                <c:pt idx="0">
                  <c:v>71950.539999999979</c:v>
                </c:pt>
                <c:pt idx="1">
                  <c:v>243919.40000000011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A6-4F92-83A3-D090865AA351}"/>
            </c:ext>
          </c:extLst>
        </c:ser>
        <c:ser>
          <c:idx val="1"/>
          <c:order val="1"/>
          <c:tx>
            <c:strRef>
              <c:f>FCNEGATIVOS!$AC$3:$AC$4</c:f>
              <c:strCache>
                <c:ptCount val="1"/>
                <c:pt idx="0">
                  <c:v>Despesa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830-AD44-A074-5BC580FC5719}"/>
              </c:ext>
            </c:extLst>
          </c:dPt>
          <c:cat>
            <c:strRef>
              <c:f>FCNEGATIVOS!$AA$5:$AA$6</c:f>
              <c:strCache>
                <c:ptCount val="2"/>
                <c:pt idx="0">
                  <c:v>2024</c:v>
                </c:pt>
                <c:pt idx="1">
                  <c:v>2025</c:v>
                </c:pt>
              </c:strCache>
            </c:strRef>
          </c:cat>
          <c:val>
            <c:numRef>
              <c:f>FCNEGATIVOS!$AC$5:$AC$6</c:f>
              <c:numCache>
                <c:formatCode>"R$ "\ * #,##0.00_-;"R$ "\ * \-#,##0.00_-;"R$ "\ * "-"??_-;_-@</c:formatCode>
                <c:ptCount val="2"/>
                <c:pt idx="0">
                  <c:v>73408.960000000006</c:v>
                </c:pt>
                <c:pt idx="1">
                  <c:v>180860.02999999991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4-9A4A-BEEC-F44D8D807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5013520"/>
        <c:axId val="575010800"/>
      </c:barChart>
      <c:catAx>
        <c:axId val="57501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10800"/>
        <c:crosses val="autoZero"/>
        <c:auto val="1"/>
        <c:lblAlgn val="ctr"/>
        <c:lblOffset val="100"/>
        <c:noMultiLvlLbl val="0"/>
      </c:catAx>
      <c:valAx>
        <c:axId val="5750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13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[Meu_Planner_Financeiro_MacOs_V3-2.xlsm]FCNEGATIVOS!TDResumoGeralFCInstFin</c:name>
    <c:fmtId val="38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rgbClr val="0075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3.4459907223326709E-2"/>
          <c:y val="0.21500151480049187"/>
          <c:w val="0.93349634476604937"/>
          <c:h val="0.652535419599736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FCNEGATIVOS!$AJ$5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58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FCNEGATIVOS!$AI$6:$AI$7</c:f>
              <c:strCache>
                <c:ptCount val="1"/>
                <c:pt idx="0">
                  <c:v>Banco do Brasil - Conta Corrente - Principal</c:v>
                </c:pt>
              </c:strCache>
            </c:strRef>
          </c:cat>
          <c:val>
            <c:numRef>
              <c:f>FCNEGATIVOS!$AJ$6:$AJ$7</c:f>
              <c:numCache>
                <c:formatCode>"R$ "\ * #,##0.00_-;"R$ "\ * \-#,##0.00_-;"R$ "\ * "-"??_-;_-@</c:formatCode>
                <c:ptCount val="1"/>
                <c:pt idx="0">
                  <c:v>67382.069999999992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67-4389-8E4B-7325D6BFCB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5014608"/>
        <c:axId val="575004816"/>
      </c:barChart>
      <c:catAx>
        <c:axId val="57501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575004816"/>
        <c:crosses val="autoZero"/>
        <c:auto val="1"/>
        <c:lblAlgn val="ctr"/>
        <c:lblOffset val="100"/>
        <c:noMultiLvlLbl val="0"/>
      </c:catAx>
      <c:valAx>
        <c:axId val="5750048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crossAx val="5750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[Meu_Planner_Financeiro_MacOs_V3-2.xlsm]FCNEGATIVOS!TDResumoGeralFCReceitas</c:name>
    <c:fmtId val="3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18000">
                <a:srgbClr val="00A6B8">
                  <a:alpha val="98824"/>
                </a:srgbClr>
              </a:gs>
              <a:gs pos="86000">
                <a:srgbClr val="B3DAEB"/>
              </a:gs>
            </a:gsLst>
            <a:lin ang="54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825072821470665E-2"/>
          <c:y val="0.12660042978855152"/>
          <c:w val="0.91479319481205346"/>
          <c:h val="0.713469264792909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FCNEGATIVOS!$AM$4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18000">
                  <a:srgbClr val="00A6B8">
                    <a:alpha val="98824"/>
                  </a:srgbClr>
                </a:gs>
                <a:gs pos="86000">
                  <a:srgbClr val="B3DAEB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FCNEGATIVOS!$AL$5:$AL$8</c:f>
              <c:strCache>
                <c:ptCount val="3"/>
                <c:pt idx="0">
                  <c:v>Salário</c:v>
                </c:pt>
                <c:pt idx="1">
                  <c:v>Renda extra</c:v>
                </c:pt>
                <c:pt idx="2">
                  <c:v>Venda de Ações</c:v>
                </c:pt>
              </c:strCache>
            </c:strRef>
          </c:cat>
          <c:val>
            <c:numRef>
              <c:f>FCNEGATIVOS!$AM$5:$AM$8</c:f>
              <c:numCache>
                <c:formatCode>"R$ "\ * #,##0.00_-;"R$ "\ * \-#,##0.00_-;"R$ "\ * "-"??_-;_-@</c:formatCode>
                <c:ptCount val="3"/>
                <c:pt idx="0">
                  <c:v>280478.40000000002</c:v>
                </c:pt>
                <c:pt idx="1">
                  <c:v>18927.160000000007</c:v>
                </c:pt>
                <c:pt idx="2">
                  <c:v>16464.38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8-4D25-ADF0-87AD62A831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5008080"/>
        <c:axId val="575005360"/>
      </c:barChart>
      <c:catAx>
        <c:axId val="575008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5005360"/>
        <c:crosses val="autoZero"/>
        <c:auto val="1"/>
        <c:lblAlgn val="ctr"/>
        <c:lblOffset val="100"/>
        <c:noMultiLvlLbl val="0"/>
      </c:catAx>
      <c:valAx>
        <c:axId val="5750053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crossAx val="5750080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[Meu_Planner_Financeiro_MacOs_V3-2.xlsm]FCNEGATIVOS!TDResumoGeralFCDespesas</c:name>
    <c:fmtId val="3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31000">
                <a:srgbClr val="FCA311">
                  <a:alpha val="98824"/>
                </a:srgbClr>
              </a:gs>
              <a:gs pos="100000">
                <a:srgbClr val="FFC681"/>
              </a:gs>
            </a:gsLst>
            <a:lin ang="5400000" scaled="1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287749357928062E-2"/>
          <c:y val="0.13366729543294442"/>
          <c:w val="0.94403780607806509"/>
          <c:h val="0.632884985312386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FCNEGATIVOS!$AP$4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31000">
                  <a:srgbClr val="FCA311">
                    <a:alpha val="98824"/>
                  </a:srgbClr>
                </a:gs>
                <a:gs pos="100000">
                  <a:srgbClr val="FFC681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FCNEGATIVOS!$AO$5:$AO$19</c:f>
              <c:strCache>
                <c:ptCount val="14"/>
                <c:pt idx="0">
                  <c:v>Educação</c:v>
                </c:pt>
                <c:pt idx="1">
                  <c:v>Saúde</c:v>
                </c:pt>
                <c:pt idx="2">
                  <c:v>Transporte</c:v>
                </c:pt>
                <c:pt idx="3">
                  <c:v>Alimentação</c:v>
                </c:pt>
                <c:pt idx="4">
                  <c:v>Moradia</c:v>
                </c:pt>
                <c:pt idx="5">
                  <c:v>Gastos Extras</c:v>
                </c:pt>
                <c:pt idx="6">
                  <c:v>Seguros</c:v>
                </c:pt>
                <c:pt idx="7">
                  <c:v>Impostos</c:v>
                </c:pt>
                <c:pt idx="8">
                  <c:v>Clinica</c:v>
                </c:pt>
                <c:pt idx="9">
                  <c:v>Gastos pessoais</c:v>
                </c:pt>
                <c:pt idx="10">
                  <c:v>Doações</c:v>
                </c:pt>
                <c:pt idx="11">
                  <c:v>Investimento</c:v>
                </c:pt>
                <c:pt idx="12">
                  <c:v>Infraestrutra</c:v>
                </c:pt>
                <c:pt idx="13">
                  <c:v>Lazer</c:v>
                </c:pt>
              </c:strCache>
            </c:strRef>
          </c:cat>
          <c:val>
            <c:numRef>
              <c:f>FCNEGATIVOS!$AP$5:$AP$19</c:f>
              <c:numCache>
                <c:formatCode>"R$ "\ * #,##0.00_-;"R$ "\ * \-#,##0.00_-;"R$ "\ * "-"??_-;_-@</c:formatCode>
                <c:ptCount val="14"/>
                <c:pt idx="0">
                  <c:v>55506.929999999971</c:v>
                </c:pt>
                <c:pt idx="1">
                  <c:v>53335.799999999981</c:v>
                </c:pt>
                <c:pt idx="2">
                  <c:v>30042.790000000005</c:v>
                </c:pt>
                <c:pt idx="3">
                  <c:v>23929.079999999984</c:v>
                </c:pt>
                <c:pt idx="4">
                  <c:v>19181.800000000003</c:v>
                </c:pt>
                <c:pt idx="5">
                  <c:v>12897.789999999992</c:v>
                </c:pt>
                <c:pt idx="6">
                  <c:v>12782</c:v>
                </c:pt>
                <c:pt idx="7">
                  <c:v>12621.409999999996</c:v>
                </c:pt>
                <c:pt idx="8">
                  <c:v>11406.699999999999</c:v>
                </c:pt>
                <c:pt idx="9">
                  <c:v>10624.469999999994</c:v>
                </c:pt>
                <c:pt idx="10">
                  <c:v>5832.5499999999993</c:v>
                </c:pt>
                <c:pt idx="11">
                  <c:v>4485.71</c:v>
                </c:pt>
                <c:pt idx="12">
                  <c:v>1524.2600000000004</c:v>
                </c:pt>
                <c:pt idx="13">
                  <c:v>97.700000000000017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7-4518-B3D2-A42C467B6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5015696"/>
        <c:axId val="575018416"/>
      </c:barChart>
      <c:catAx>
        <c:axId val="575015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5018416"/>
        <c:crosses val="autoZero"/>
        <c:auto val="1"/>
        <c:lblAlgn val="ctr"/>
        <c:lblOffset val="100"/>
        <c:noMultiLvlLbl val="0"/>
      </c:catAx>
      <c:valAx>
        <c:axId val="5750184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crossAx val="5750156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[Meu_Planner_Financeiro_MacOs_V3-2.xlsm]PENDENCIAS!PivotPendenciasFaturas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PENDENCIAS!$J$27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PENDENCIAS!$I$28:$I$47</c:f>
              <c:multiLvlStrCache>
                <c:ptCount val="9"/>
                <c:lvl>
                  <c:pt idx="0">
                    <c:v>BB</c:v>
                  </c:pt>
                  <c:pt idx="1">
                    <c:v>BB</c:v>
                  </c:pt>
                  <c:pt idx="2">
                    <c:v>BB</c:v>
                  </c:pt>
                  <c:pt idx="3">
                    <c:v>BB</c:v>
                  </c:pt>
                  <c:pt idx="4">
                    <c:v>BB</c:v>
                  </c:pt>
                  <c:pt idx="5">
                    <c:v>BB</c:v>
                  </c:pt>
                  <c:pt idx="6">
                    <c:v>BB</c:v>
                  </c:pt>
                  <c:pt idx="7">
                    <c:v>BB</c:v>
                  </c:pt>
                  <c:pt idx="8">
                    <c:v>BB</c:v>
                  </c:pt>
                </c:lvl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</c:lvl>
              </c:multiLvlStrCache>
            </c:multiLvlStrRef>
          </c:cat>
          <c:val>
            <c:numRef>
              <c:f>PENDENCIAS!$J$28:$J$47</c:f>
              <c:numCache>
                <c:formatCode>"R$ "\ * #,##0.00_-;"R$ "\ * \-#,##0.00_-;"R$ "\ * "-"??_-;_-@</c:formatCode>
                <c:ptCount val="9"/>
                <c:pt idx="0">
                  <c:v>10479.190000000002</c:v>
                </c:pt>
                <c:pt idx="1">
                  <c:v>7756.19</c:v>
                </c:pt>
                <c:pt idx="2">
                  <c:v>7801.2999999999993</c:v>
                </c:pt>
                <c:pt idx="3">
                  <c:v>8627.1000000000022</c:v>
                </c:pt>
                <c:pt idx="4">
                  <c:v>7590.0899999999983</c:v>
                </c:pt>
                <c:pt idx="5">
                  <c:v>5442.1699999999983</c:v>
                </c:pt>
                <c:pt idx="6">
                  <c:v>8420.4499999999971</c:v>
                </c:pt>
                <c:pt idx="7">
                  <c:v>9950.779999999997</c:v>
                </c:pt>
                <c:pt idx="8">
                  <c:v>7840.8999999999969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E-2B4A-97E8-0D63BD6B9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06506592"/>
        <c:axId val="606512032"/>
      </c:barChart>
      <c:catAx>
        <c:axId val="60650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512032"/>
        <c:crosses val="autoZero"/>
        <c:auto val="1"/>
        <c:lblAlgn val="ctr"/>
        <c:lblOffset val="100"/>
        <c:noMultiLvlLbl val="0"/>
      </c:catAx>
      <c:valAx>
        <c:axId val="6065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 &quot;\ * #,##0.00_-;&quot;R$ &quot;\ * \-#,##0.00_-;&quot;R$ 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5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623268152956412E-2"/>
          <c:y val="5.5057922256213823E-2"/>
          <c:w val="0.88306393397470673"/>
          <c:h val="0.64257725815443267"/>
        </c:manualLayout>
      </c:layout>
      <c:barChart>
        <c:barDir val="col"/>
        <c:grouping val="stacked"/>
        <c:varyColors val="1"/>
        <c:ser>
          <c:idx val="0"/>
          <c:order val="1"/>
          <c:tx>
            <c:strRef>
              <c:f>LINHADOTEMPOPLANOS!$D$12</c:f>
              <c:strCache>
                <c:ptCount val="1"/>
                <c:pt idx="0">
                  <c:v>Gasto Mensal Planejado</c:v>
                </c:pt>
              </c:strCache>
            </c:strRef>
          </c:tx>
          <c:spPr>
            <a:solidFill>
              <a:srgbClr val="00758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0"/>
            </a:effectLst>
          </c:spPr>
          <c:invertIfNegative val="0"/>
          <c:cat>
            <c:numRef>
              <c:f>LINHADOTEMPOPLANOS!$E$4:$P$4</c:f>
              <c:numCache>
                <c:formatCode>mmm\ yy;@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LINHADOTEMPOPLANOS!$E$12:$P$12</c:f>
              <c:numCache>
                <c:formatCode>"R$ "\ * #,##0.00_-;"R$ "\ * \-#,##0.00_-;"R$ "\ * "-"??_-;_-@</c:formatCode>
                <c:ptCount val="12"/>
                <c:pt idx="0">
                  <c:v>26105</c:v>
                </c:pt>
                <c:pt idx="1">
                  <c:v>26105</c:v>
                </c:pt>
                <c:pt idx="2">
                  <c:v>26105</c:v>
                </c:pt>
                <c:pt idx="3">
                  <c:v>26105</c:v>
                </c:pt>
                <c:pt idx="4">
                  <c:v>26105</c:v>
                </c:pt>
                <c:pt idx="5">
                  <c:v>26105</c:v>
                </c:pt>
                <c:pt idx="6">
                  <c:v>26105</c:v>
                </c:pt>
                <c:pt idx="7">
                  <c:v>26105</c:v>
                </c:pt>
                <c:pt idx="8">
                  <c:v>26105</c:v>
                </c:pt>
                <c:pt idx="9">
                  <c:v>26105</c:v>
                </c:pt>
                <c:pt idx="10">
                  <c:v>26105</c:v>
                </c:pt>
                <c:pt idx="11">
                  <c:v>26105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3-470E-871B-5C6E35877546}"/>
            </c:ext>
          </c:extLst>
        </c:ser>
        <c:ser>
          <c:idx val="2"/>
          <c:order val="2"/>
          <c:tx>
            <c:strRef>
              <c:f>LINHADOTEMPOPLANOS!$D$15</c:f>
              <c:strCache>
                <c:ptCount val="1"/>
                <c:pt idx="0">
                  <c:v>Sobra Mensal Planejada</c:v>
                </c:pt>
              </c:strCache>
            </c:strRef>
          </c:tx>
          <c:spPr>
            <a:solidFill>
              <a:srgbClr val="E5E5E5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1"/>
          <c:cat>
            <c:numRef>
              <c:f>LINHADOTEMPOPLANOS!$E$4:$P$4</c:f>
              <c:numCache>
                <c:formatCode>mmm\ yy;@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LINHADOTEMPOPLANOS!$E$15:$P$15</c:f>
              <c:numCache>
                <c:formatCode>"R$ "\ * #,##0.00_-;"R$ "\ * \-#,##0.00_-;"R$ "\ * "-"??_-;_-@</c:formatCode>
                <c:ptCount val="12"/>
                <c:pt idx="0">
                  <c:v>-6505</c:v>
                </c:pt>
                <c:pt idx="1">
                  <c:v>-6505</c:v>
                </c:pt>
                <c:pt idx="2">
                  <c:v>-6505</c:v>
                </c:pt>
                <c:pt idx="3">
                  <c:v>-6505</c:v>
                </c:pt>
                <c:pt idx="4">
                  <c:v>-6505</c:v>
                </c:pt>
                <c:pt idx="5">
                  <c:v>-6505</c:v>
                </c:pt>
                <c:pt idx="6">
                  <c:v>-6505</c:v>
                </c:pt>
                <c:pt idx="7">
                  <c:v>-6505</c:v>
                </c:pt>
                <c:pt idx="8">
                  <c:v>-6505</c:v>
                </c:pt>
                <c:pt idx="9">
                  <c:v>-6505</c:v>
                </c:pt>
                <c:pt idx="10">
                  <c:v>-6505</c:v>
                </c:pt>
                <c:pt idx="11">
                  <c:v>-6505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76B6B"/>
                  </a:solidFill>
                  <a:ln>
                    <a:noFill/>
                  </a:ln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2-4723-470E-871B-5C6E35877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6509312"/>
        <c:axId val="606501152"/>
      </c:barChart>
      <c:lineChart>
        <c:grouping val="standard"/>
        <c:varyColors val="1"/>
        <c:ser>
          <c:idx val="1"/>
          <c:order val="0"/>
          <c:tx>
            <c:strRef>
              <c:f>LINHADOTEMPOPLANOS!$D$10</c:f>
              <c:strCache>
                <c:ptCount val="1"/>
                <c:pt idx="0">
                  <c:v>Receita Mensal Planejada</c:v>
                </c:pt>
              </c:strCache>
            </c:strRef>
          </c:tx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0"/>
            </a:effectLst>
          </c:spPr>
          <c:marker>
            <c:symbol val="dash"/>
            <c:size val="18"/>
            <c:spPr>
              <a:ln>
                <a:noFill/>
              </a:ln>
              <a:effectLst>
                <a:softEdge rad="0"/>
              </a:effectLst>
            </c:spPr>
          </c:marker>
          <c:cat>
            <c:numRef>
              <c:f>LINHADOTEMPOPLANOS!$E$4:$P$4</c:f>
              <c:numCache>
                <c:formatCode>mmm\ yy;@</c:formatCode>
                <c:ptCount val="12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</c:numCache>
            </c:numRef>
          </c:cat>
          <c:val>
            <c:numRef>
              <c:f>LINHADOTEMPOPLANOS!$E$10:$P$10</c:f>
              <c:numCache>
                <c:formatCode>"R$ "\ * #,##0.00_-;"R$ "\ * \-#,##0.00_-;"R$ "\ * "-"??_-;_-@</c:formatCode>
                <c:ptCount val="12"/>
                <c:pt idx="0">
                  <c:v>19600</c:v>
                </c:pt>
                <c:pt idx="1">
                  <c:v>19600</c:v>
                </c:pt>
                <c:pt idx="2">
                  <c:v>19600</c:v>
                </c:pt>
                <c:pt idx="3">
                  <c:v>19600</c:v>
                </c:pt>
                <c:pt idx="4">
                  <c:v>19600</c:v>
                </c:pt>
                <c:pt idx="5">
                  <c:v>19600</c:v>
                </c:pt>
                <c:pt idx="6">
                  <c:v>19600</c:v>
                </c:pt>
                <c:pt idx="7">
                  <c:v>19600</c:v>
                </c:pt>
                <c:pt idx="8">
                  <c:v>19600</c:v>
                </c:pt>
                <c:pt idx="9">
                  <c:v>19600</c:v>
                </c:pt>
                <c:pt idx="10">
                  <c:v>19600</c:v>
                </c:pt>
                <c:pt idx="11">
                  <c:v>19600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23-470E-871B-5C6E35877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509312"/>
        <c:axId val="606501152"/>
      </c:lineChart>
      <c:catAx>
        <c:axId val="606509312"/>
        <c:scaling>
          <c:orientation val="minMax"/>
        </c:scaling>
        <c:delete val="0"/>
        <c:axPos val="b"/>
        <c:numFmt formatCode="[$-416]mmm\ yy;@" sourceLinked="0"/>
        <c:majorTickMark val="out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501152"/>
        <c:crosses val="autoZero"/>
        <c:auto val="0"/>
        <c:lblAlgn val="ctr"/>
        <c:lblOffset val="100"/>
        <c:tickMarkSkip val="1"/>
        <c:noMultiLvlLbl val="1"/>
      </c:catAx>
      <c:valAx>
        <c:axId val="606501152"/>
        <c:scaling>
          <c:orientation val="minMax"/>
        </c:scaling>
        <c:delete val="0"/>
        <c:axPos val="l"/>
        <c:majorGridlines>
          <c:spPr>
            <a:ln>
              <a:prstDash val="sysDot"/>
            </a:ln>
            <a:effectLst/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ln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5093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</c:spPr>
        <c:txPr>
          <a:bodyPr/>
          <a:lstStyle/>
          <a:p>
            <a:pPr rtl="0">
              <a:defRPr sz="900" b="0"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</a:defRPr>
            </a:pPr>
            <a:endParaRPr lang="en-BR"/>
          </a:p>
        </c:txPr>
      </c:dTable>
      <c:spPr>
        <a:noFill/>
        <a:effectLst/>
      </c:spPr>
    </c:plotArea>
    <c:plotVisOnly val="1"/>
    <c:dispBlanksAs val="zero"/>
    <c:showDLblsOverMax val="1"/>
  </c:chart>
  <c:spPr>
    <a:solidFill>
      <a:schemeClr val="bg1"/>
    </a:solidFill>
    <a:ln w="9525" cap="flat" cmpd="sng" algn="ctr">
      <a:noFill/>
      <a:round/>
    </a:ln>
    <a:effectLst>
      <a:softEdge rad="0"/>
    </a:effectLst>
    <a:scene3d>
      <a:camera prst="orthographicFront"/>
      <a:lightRig rig="threePt" dir="t"/>
    </a:scene3d>
    <a:sp3d prstMaterial="matte"/>
  </c:spPr>
  <c:txPr>
    <a:bodyPr/>
    <a:lstStyle/>
    <a:p>
      <a:pPr>
        <a:defRPr>
          <a:solidFill>
            <a:schemeClr val="bg1">
              <a:lumMod val="95000"/>
            </a:schemeClr>
          </a:solidFill>
        </a:defRPr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[Meu_Planner_Financeiro_MacOs_V3-2.xlsm]TABELASDINAMICAS!PivotInvestimentos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19050" cap="rnd" cmpd="sng" algn="ctr">
            <a:solidFill>
              <a:sysClr val="window" lastClr="FFFFFF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 cmpd="sng" algn="ctr">
            <a:solidFill>
              <a:srgbClr val="FCA311"/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rgbClr val="FCA311"/>
            </a:solidFill>
            <a:ln w="25400" cap="rnd" cmpd="sng" algn="ctr">
              <a:solidFill>
                <a:srgbClr val="FCA311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00758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19050" cap="rnd" cmpd="sng" algn="ctr">
            <a:solidFill>
              <a:sysClr val="window" lastClr="FFFFFF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5400" cap="rnd" cmpd="sng" algn="ctr">
            <a:solidFill>
              <a:srgbClr val="FCA311"/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CA311"/>
            </a:solidFill>
            <a:ln w="25400" cap="rnd" cmpd="sng" algn="ctr">
              <a:solidFill>
                <a:srgbClr val="FCA311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</c:pivotFmt>
    </c:pivotFmts>
    <c:plotArea>
      <c:layout>
        <c:manualLayout>
          <c:layoutTarget val="inner"/>
          <c:xMode val="edge"/>
          <c:yMode val="edge"/>
          <c:x val="8.3535273019453876E-2"/>
          <c:y val="0.15623006643703199"/>
          <c:w val="0.86896798992112301"/>
          <c:h val="0.593104742721113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TABELASDINAMICAS!$AF$3:$AF$4</c:f>
              <c:strCache>
                <c:ptCount val="1"/>
                <c:pt idx="0">
                  <c:v>Valor aplicado no mês</c:v>
                </c:pt>
              </c:strCache>
            </c:strRef>
          </c:tx>
          <c:spPr>
            <a:solidFill>
              <a:srgbClr val="00758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TABELASDINAMICAS!$AE$5</c:f>
              <c:strCache>
                <c:ptCount val="1"/>
                <c:pt idx="0">
                  <c:v>Dec 2024</c:v>
                </c:pt>
              </c:strCache>
            </c:strRef>
          </c:cat>
          <c:val>
            <c:numRef>
              <c:f>TABELASDINAMICAS!$AF$5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7-3B49-B9C1-C7B6EF891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6511488"/>
        <c:axId val="606504416"/>
      </c:barChart>
      <c:lineChart>
        <c:grouping val="standard"/>
        <c:varyColors val="0"/>
        <c:ser>
          <c:idx val="1"/>
          <c:order val="1"/>
          <c:tx>
            <c:strRef>
              <c:f>TABELASDINAMICAS!$AG$3:$AG$4</c:f>
              <c:strCache>
                <c:ptCount val="1"/>
                <c:pt idx="0">
                  <c:v>Valor aplicado acumulado</c:v>
                </c:pt>
              </c:strCache>
            </c:strRef>
          </c:tx>
          <c:spPr>
            <a:ln w="19050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 cap="rnd" cmpd="sng" algn="ctr">
                <a:solidFill>
                  <a:sysClr val="window" lastClr="FFFFFF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TABELASDINAMICAS!$AE$5</c:f>
              <c:strCache>
                <c:ptCount val="1"/>
                <c:pt idx="0">
                  <c:v>Dec 2024</c:v>
                </c:pt>
              </c:strCache>
            </c:strRef>
          </c:cat>
          <c:val>
            <c:numRef>
              <c:f>TABELASDINAMICAS!$AG$5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7-3B49-B9C1-C7B6EF891D0E}"/>
            </c:ext>
          </c:extLst>
        </c:ser>
        <c:ser>
          <c:idx val="2"/>
          <c:order val="2"/>
          <c:tx>
            <c:strRef>
              <c:f>TABELASDINAMICAS!$AH$3:$AH$4</c:f>
              <c:strCache>
                <c:ptCount val="1"/>
                <c:pt idx="0">
                  <c:v>Saldo do investimento no mês</c:v>
                </c:pt>
              </c:strCache>
            </c:strRef>
          </c:tx>
          <c:spPr>
            <a:ln w="25400" cap="rnd" cmpd="sng" algn="ctr">
              <a:solidFill>
                <a:srgbClr val="FCA311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CA311"/>
              </a:solidFill>
              <a:ln w="25400" cap="rnd" cmpd="sng" algn="ctr">
                <a:solidFill>
                  <a:srgbClr val="FCA311"/>
                </a:solidFill>
                <a:prstDash val="solid"/>
                <a:round/>
                <a:headEnd type="none" w="med" len="med"/>
                <a:tailEnd type="none" w="med" len="med"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&quot;R$ &quot;\ #,##0.00;&quot;R$ &quot;\ \-#,##0.00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TABELASDINAMICAS!$AE$5</c:f>
              <c:strCache>
                <c:ptCount val="1"/>
                <c:pt idx="0">
                  <c:v>Dec 2024</c:v>
                </c:pt>
              </c:strCache>
            </c:strRef>
          </c:cat>
          <c:val>
            <c:numRef>
              <c:f>TABELASDINAMICAS!$AH$5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7-3B49-B9C1-C7B6EF891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511488"/>
        <c:axId val="606504416"/>
      </c:lineChart>
      <c:catAx>
        <c:axId val="60651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4416"/>
        <c:crosses val="autoZero"/>
        <c:auto val="1"/>
        <c:lblAlgn val="ctr"/>
        <c:lblOffset val="100"/>
        <c:noMultiLvlLbl val="0"/>
      </c:catAx>
      <c:valAx>
        <c:axId val="6065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  <a:alpha val="10000"/>
                </a:schemeClr>
              </a:solidFill>
              <a:round/>
            </a:ln>
            <a:effectLst/>
          </c:spPr>
        </c:majorGridlines>
        <c:numFmt formatCode="&quot;R$ &quot;\ #,##0.00;&quot;R$ &quot;\ \-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bg1">
            <a:lumMod val="50000"/>
          </a:schemeClr>
        </a:gs>
        <a:gs pos="50000">
          <a:schemeClr val="tx1">
            <a:lumMod val="65000"/>
            <a:lumOff val="3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  <a:softEdge rad="0"/>
    </a:effectLst>
  </c:spPr>
  <c:txPr>
    <a:bodyPr/>
    <a:lstStyle/>
    <a:p>
      <a:pPr>
        <a:defRPr/>
      </a:pPr>
      <a:endParaRPr lang="en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22"/>
          <c:spPr>
            <a:solidFill>
              <a:srgbClr val="FCA311"/>
            </a:solidFill>
            <a:ln w="349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581896830946148E-2"/>
          <c:y val="0.16784361685340066"/>
          <c:w val="0.86943371967673"/>
          <c:h val="0.64151485892645566"/>
        </c:manualLayout>
      </c:layout>
      <c:barChart>
        <c:barDir val="col"/>
        <c:grouping val="clustered"/>
        <c:varyColors val="0"/>
        <c:ser>
          <c:idx val="0"/>
          <c:order val="0"/>
          <c:tx>
            <c:v>Rendimento Total ($)</c:v>
          </c:tx>
          <c:spPr>
            <a:solidFill>
              <a:srgbClr val="00758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 &quot;\ #,##0.00;&quot;R$ &quot;\ \-#,##0.00" sourceLinked="0"/>
            <c:spPr>
              <a:solidFill>
                <a:sysClr val="window" lastClr="FFFFFF">
                  <a:lumMod val="100000"/>
                  <a:alpha val="82000"/>
                </a:sys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TABELASDINAMICAS!$AN$4:$AN$5</c:f>
              <c:numCache>
                <c:formatCode>mmm\ yyyy;@</c:formatCode>
                <c:ptCount val="2"/>
                <c:pt idx="0">
                  <c:v>45627</c:v>
                </c:pt>
                <c:pt idx="1">
                  <c:v>45627</c:v>
                </c:pt>
              </c:numCache>
            </c:numRef>
          </c:cat>
          <c:val>
            <c:numRef>
              <c:f>TABELASDINAMICAS!$AO$4:$AO$5</c:f>
              <c:numCache>
                <c:formatCode>"R$ "\ * #,##0.00_-;"R$ "\ * \-#,##0.00_-;"R$ "\ * "-"??_-;_-@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37-4741-89F1-2D21C3D90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504960"/>
        <c:axId val="606513120"/>
      </c:barChart>
      <c:lineChart>
        <c:grouping val="standard"/>
        <c:varyColors val="0"/>
        <c:ser>
          <c:idx val="1"/>
          <c:order val="1"/>
          <c:tx>
            <c:v>Rendimento Total (%)</c:v>
          </c:tx>
          <c:spPr>
            <a:ln w="349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 w="34925" cap="rnd">
                  <a:solidFill>
                    <a:srgbClr val="FCA311"/>
                  </a:solidFill>
                  <a:round/>
                </a14:hiddenLine>
              </a:ext>
            </a:extLst>
          </c:spPr>
          <c:marker>
            <c:symbol val="dash"/>
            <c:size val="23"/>
            <c:spPr>
              <a:solidFill>
                <a:srgbClr val="FCA311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>
                    <a:solidFill>
                      <a:srgbClr val="FCA311"/>
                    </a:solidFill>
                    <a:round/>
                  </a14:hiddenLine>
                </a:ext>
              </a:extLst>
            </c:spPr>
          </c:marker>
          <c:dLbls>
            <c:numFmt formatCode="0.00%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TABELASDINAMICAS!$AN$4:$AN$5</c:f>
              <c:numCache>
                <c:formatCode>mmm\ yyyy;@</c:formatCode>
                <c:ptCount val="2"/>
                <c:pt idx="0">
                  <c:v>45627</c:v>
                </c:pt>
                <c:pt idx="1">
                  <c:v>45627</c:v>
                </c:pt>
              </c:numCache>
            </c:numRef>
          </c:cat>
          <c:val>
            <c:numRef>
              <c:f>TABELASDINAMICAS!$AP$4:$AP$5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37-4741-89F1-2D21C3D90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558175"/>
        <c:axId val="576536447"/>
      </c:lineChart>
      <c:dateAx>
        <c:axId val="60650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alpha val="25000"/>
                </a:sysClr>
              </a:solidFill>
              <a:round/>
            </a:ln>
            <a:effectLst/>
          </c:spPr>
        </c:majorGridlines>
        <c:numFmt formatCode="mmm\ yyyy" sourceLinked="0"/>
        <c:majorTickMark val="out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13120"/>
        <c:crosses val="autoZero"/>
        <c:auto val="0"/>
        <c:lblOffset val="100"/>
        <c:baseTimeUnit val="months"/>
      </c:dateAx>
      <c:valAx>
        <c:axId val="6065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>
                  <a:lumMod val="50000"/>
                  <a:lumOff val="50000"/>
                  <a:alpha val="10000"/>
                </a:sysClr>
              </a:solidFill>
              <a:round/>
            </a:ln>
            <a:effectLst/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4960"/>
        <c:crosses val="autoZero"/>
        <c:crossBetween val="between"/>
      </c:valAx>
      <c:valAx>
        <c:axId val="576536447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FFFFFF"/>
                </a:solidFill>
                <a:latin typeface="Calibri Light"/>
                <a:ea typeface="Calibri Light"/>
                <a:cs typeface="Calibri Light"/>
              </a:defRPr>
            </a:pPr>
            <a:endParaRPr lang="en-BR"/>
          </a:p>
        </c:txPr>
        <c:crossAx val="576558175"/>
        <c:crosses val="max"/>
        <c:crossBetween val="between"/>
      </c:valAx>
      <c:dateAx>
        <c:axId val="576558175"/>
        <c:scaling>
          <c:orientation val="minMax"/>
        </c:scaling>
        <c:delete val="1"/>
        <c:axPos val="b"/>
        <c:numFmt formatCode="mmm\ yyyy;@" sourceLinked="1"/>
        <c:majorTickMark val="out"/>
        <c:minorTickMark val="none"/>
        <c:tickLblPos val="nextTo"/>
        <c:crossAx val="576536447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ysClr val="window" lastClr="FFFFFF">
            <a:lumMod val="50000"/>
          </a:sysClr>
        </a:gs>
        <a:gs pos="51000">
          <a:sysClr val="windowText" lastClr="000000">
            <a:lumMod val="65000"/>
            <a:lumOff val="35000"/>
          </a:sys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BR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22"/>
          <c:spPr>
            <a:solidFill>
              <a:srgbClr val="FCA311"/>
            </a:solidFill>
            <a:ln w="349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526564354263436E-2"/>
          <c:y val="0.16784361685340066"/>
          <c:w val="0.86948897611851217"/>
          <c:h val="0.64151485892645566"/>
        </c:manualLayout>
      </c:layout>
      <c:barChart>
        <c:barDir val="col"/>
        <c:grouping val="clustered"/>
        <c:varyColors val="0"/>
        <c:ser>
          <c:idx val="0"/>
          <c:order val="0"/>
          <c:tx>
            <c:v>Rendimento Total ($)</c:v>
          </c:tx>
          <c:spPr>
            <a:solidFill>
              <a:srgbClr val="00758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 &quot;\ #,##0.00;&quot;R$ &quot;\ \-#,##0.00" sourceLinked="0"/>
            <c:spPr>
              <a:solidFill>
                <a:sysClr val="window" lastClr="FFFFFF">
                  <a:lumMod val="100000"/>
                  <a:alpha val="82000"/>
                </a:sys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TABELASDINAMICAS!$AJ$4:$AJ$5</c:f>
              <c:numCache>
                <c:formatCode>mmm\ yyyy;@</c:formatCode>
                <c:ptCount val="2"/>
                <c:pt idx="0" formatCode="m/d/yy">
                  <c:v>45627</c:v>
                </c:pt>
                <c:pt idx="1">
                  <c:v>45627</c:v>
                </c:pt>
              </c:numCache>
            </c:numRef>
          </c:cat>
          <c:val>
            <c:numRef>
              <c:f>TABELASDINAMICAS!$AK$4:$AK$5</c:f>
              <c:numCache>
                <c:formatCode>"R$ "\ * #,##0.00_-;"R$ "\ * \-#,##0.00_-;"R$ "\ * "-"??_-;_-@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C-5A4F-887E-B31F9D8CA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510944"/>
        <c:axId val="606501696"/>
      </c:barChart>
      <c:lineChart>
        <c:grouping val="standard"/>
        <c:varyColors val="0"/>
        <c:ser>
          <c:idx val="1"/>
          <c:order val="1"/>
          <c:tx>
            <c:v>Rendimento Total (%)</c:v>
          </c:tx>
          <c:spPr>
            <a:ln w="349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 w="34925" cap="rnd">
                  <a:solidFill>
                    <a:srgbClr val="FCA311"/>
                  </a:solidFill>
                  <a:round/>
                </a14:hiddenLine>
              </a:ext>
            </a:extLst>
          </c:spPr>
          <c:marker>
            <c:symbol val="dash"/>
            <c:size val="23"/>
            <c:spPr>
              <a:solidFill>
                <a:srgbClr val="FCA311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>
                    <a:solidFill>
                      <a:srgbClr val="FCA311"/>
                    </a:solidFill>
                    <a:round/>
                  </a14:hiddenLine>
                </a:ext>
              </a:extLst>
            </c:spPr>
          </c:marker>
          <c:dLbls>
            <c:numFmt formatCode="0.00%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TABELASDINAMICAS!$AJ$4:$AJ$5</c:f>
              <c:numCache>
                <c:formatCode>mmm\ yyyy;@</c:formatCode>
                <c:ptCount val="2"/>
                <c:pt idx="0" formatCode="m/d/yy">
                  <c:v>45627</c:v>
                </c:pt>
                <c:pt idx="1">
                  <c:v>45627</c:v>
                </c:pt>
              </c:numCache>
            </c:numRef>
          </c:cat>
          <c:val>
            <c:numRef>
              <c:f>TABELASDINAMICAS!$AL$4:$AL$5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8C-5A4F-887E-B31F9D8CA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00511"/>
        <c:axId val="576671903"/>
      </c:lineChart>
      <c:dateAx>
        <c:axId val="60651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alpha val="25000"/>
                </a:sysClr>
              </a:solidFill>
              <a:round/>
            </a:ln>
            <a:effectLst/>
          </c:spPr>
        </c:majorGridlines>
        <c:numFmt formatCode="mmm\ yyyy" sourceLinked="0"/>
        <c:majorTickMark val="out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1696"/>
        <c:crosses val="autoZero"/>
        <c:auto val="0"/>
        <c:lblOffset val="100"/>
        <c:baseTimeUnit val="months"/>
      </c:dateAx>
      <c:valAx>
        <c:axId val="6065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>
                  <a:lumMod val="50000"/>
                  <a:lumOff val="50000"/>
                  <a:alpha val="10000"/>
                </a:sysClr>
              </a:solidFill>
              <a:round/>
            </a:ln>
            <a:effectLst/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10944"/>
        <c:crosses val="autoZero"/>
        <c:crossBetween val="between"/>
      </c:valAx>
      <c:valAx>
        <c:axId val="576671903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FFFFFF"/>
                </a:solidFill>
                <a:latin typeface="Calibri Light"/>
                <a:ea typeface="Calibri Light"/>
                <a:cs typeface="Calibri Light"/>
              </a:defRPr>
            </a:pPr>
            <a:endParaRPr lang="en-BR"/>
          </a:p>
        </c:txPr>
        <c:crossAx val="575900511"/>
        <c:crosses val="max"/>
        <c:crossBetween val="between"/>
      </c:valAx>
      <c:dateAx>
        <c:axId val="575900511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57667190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ysClr val="window" lastClr="FFFFFF">
            <a:lumMod val="50000"/>
          </a:sysClr>
        </a:gs>
        <a:gs pos="51000">
          <a:sysClr val="windowText" lastClr="000000">
            <a:lumMod val="65000"/>
            <a:lumOff val="35000"/>
          </a:sys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BR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[Meu_Planner_Financeiro_MacOs_V3-2.xlsm]TABELASDINAMICAS!PivotRendAnual</c:name>
    <c:fmtId val="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 cmpd="sng" algn="ctr">
            <a:solidFill>
              <a:srgbClr val="FCA311"/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rgbClr val="FCA311"/>
            </a:solidFill>
            <a:ln w="25400" cap="rnd" cmpd="sng" algn="ctr">
              <a:solidFill>
                <a:srgbClr val="FCA311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14213D">
              <a:lumMod val="10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&quot;R$ &quot;\ #,##0.00;&quot;R$ &quot;\ \-#,##0.00" sourceLinked="0"/>
          <c:spPr>
            <a:solidFill>
              <a:sysClr val="window" lastClr="FFFFFF">
                <a:lumMod val="100000"/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&quot;R$ &quot;\ #,##0.00;&quot;R$ &quot;\ \-#,##0.00" sourceLinked="0"/>
          <c:spPr>
            <a:solidFill>
              <a:sysClr val="window" lastClr="FFFFFF">
                <a:lumMod val="100000"/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rgbClr val="FCA31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CA311"/>
            </a:solidFill>
            <a:ln w="25400">
              <a:solidFill>
                <a:srgbClr val="FCA31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14213D">
              <a:lumMod val="10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numFmt formatCode="&quot;R$ &quot;\ #,##0.00;&quot;R$ &quot;\ \-#,##0.00" sourceLinked="0"/>
          <c:spPr>
            <a:solidFill>
              <a:sysClr val="window" lastClr="FFFFFF">
                <a:lumMod val="100000"/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14213D">
              <a:lumMod val="10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numFmt formatCode="&quot;R$ &quot;\ #,##0.00;&quot;R$ &quot;\ \-#,##0.00" sourceLinked="0"/>
          <c:spPr>
            <a:solidFill>
              <a:sysClr val="window" lastClr="FFFFFF">
                <a:lumMod val="100000"/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rgbClr val="FCA31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CA311"/>
            </a:solidFill>
            <a:ln w="25400">
              <a:solidFill>
                <a:srgbClr val="FCA31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5400" cap="rnd">
            <a:solidFill>
              <a:srgbClr val="FCA31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CA311"/>
            </a:solidFill>
            <a:ln w="25400">
              <a:solidFill>
                <a:srgbClr val="FCA31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numFmt formatCode="&quot;R$ &quot;\ #,##0.00;&quot;R$ &quot;\ \-#,##0.00" sourceLinked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007580">
              <a:lumMod val="10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numFmt formatCode="&quot;R$ &quot;\ #,##0.00;&quot;R$ &quot;\ \-#,##0.00" sourceLinked="0"/>
          <c:spPr>
            <a:solidFill>
              <a:sysClr val="window" lastClr="FFFFFF">
                <a:lumMod val="100000"/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19050" cap="rnd" cmpd="sng" algn="ctr">
            <a:solidFill>
              <a:sysClr val="window" lastClr="FFFFFF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247890384669662E-2"/>
          <c:y val="0.16784361685340066"/>
          <c:w val="0.86931807919171389"/>
          <c:h val="0.641514858926455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TABELASDINAMICAS!$AW$3:$AW$4</c:f>
              <c:strCache>
                <c:ptCount val="1"/>
                <c:pt idx="0">
                  <c:v>Valor aplicado acumulado (ano)</c:v>
                </c:pt>
              </c:strCache>
            </c:strRef>
          </c:tx>
          <c:spPr>
            <a:solidFill>
              <a:srgbClr val="007580">
                <a:lumMod val="100000"/>
              </a:srgb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numFmt formatCode="&quot;R$ &quot;\ #,##0.00;&quot;R$ &quot;\ \-#,##0.00" sourceLinked="0"/>
            <c:spPr>
              <a:solidFill>
                <a:sysClr val="window" lastClr="FFFFFF">
                  <a:lumMod val="100000"/>
                  <a:alpha val="82000"/>
                </a:sys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TABELASDINAMICAS!$AV$5</c:f>
              <c:strCache>
                <c:ptCount val="1"/>
                <c:pt idx="0">
                  <c:v>2024</c:v>
                </c:pt>
              </c:strCache>
            </c:strRef>
          </c:cat>
          <c:val>
            <c:numRef>
              <c:f>TABELASDINAMICAS!$AW$5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F-8549-983E-415466F38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503328"/>
        <c:axId val="606505504"/>
      </c:barChart>
      <c:lineChart>
        <c:grouping val="standard"/>
        <c:varyColors val="0"/>
        <c:ser>
          <c:idx val="1"/>
          <c:order val="1"/>
          <c:tx>
            <c:strRef>
              <c:f>TABELASDINAMICAS!$AX$3:$AX$4</c:f>
              <c:strCache>
                <c:ptCount val="1"/>
                <c:pt idx="0">
                  <c:v>Saldo do investimento no ano</c:v>
                </c:pt>
              </c:strCache>
            </c:strRef>
          </c:tx>
          <c:spPr>
            <a:ln w="25400" cap="rnd">
              <a:solidFill>
                <a:srgbClr val="FCA31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CA311"/>
              </a:solidFill>
              <a:ln w="25400">
                <a:solidFill>
                  <a:srgbClr val="FCA31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&quot;R$ &quot;\ #,##0.00;&quot;R$ &quot;\ \-#,##0.00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TABELASDINAMICAS!$AV$5</c:f>
              <c:strCache>
                <c:ptCount val="1"/>
                <c:pt idx="0">
                  <c:v>2024</c:v>
                </c:pt>
              </c:strCache>
            </c:strRef>
          </c:cat>
          <c:val>
            <c:numRef>
              <c:f>TABELASDINAMICAS!$AX$5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5F-8549-983E-415466F38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503328"/>
        <c:axId val="606505504"/>
      </c:lineChart>
      <c:dateAx>
        <c:axId val="60650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5504"/>
        <c:crosses val="autoZero"/>
        <c:auto val="0"/>
        <c:lblOffset val="100"/>
        <c:baseTimeUnit val="days"/>
      </c:dateAx>
      <c:valAx>
        <c:axId val="6065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  <a:alpha val="10000"/>
                </a:schemeClr>
              </a:solidFill>
              <a:round/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j-lt"/>
              <a:ea typeface="+mn-ea"/>
              <a:cs typeface="+mn-cs"/>
            </a:defRPr>
          </a:pPr>
          <a:endParaRPr lang="en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ysClr val="window" lastClr="FFFFFF">
            <a:lumMod val="50000"/>
          </a:sysClr>
        </a:gs>
        <a:gs pos="51000">
          <a:sysClr val="windowText" lastClr="000000">
            <a:lumMod val="65000"/>
            <a:lumOff val="35000"/>
          </a:sysClr>
        </a:gs>
      </a:gsLst>
      <a:path path="circle">
        <a:fillToRect l="50000" t="50000" r="50000" b="50000"/>
      </a:path>
      <a:tileRect/>
    </a:gradFill>
    <a:ln w="25400"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BR"/>
    </a:p>
  </c:txPr>
  <c:printSettings>
    <c:headerFooter/>
    <c:pageMargins b="0.78740157499999996" l="0.7" r="0.7" t="0.78740157499999996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22"/>
          <c:spPr>
            <a:solidFill>
              <a:srgbClr val="FCA311"/>
            </a:solidFill>
            <a:ln w="349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24923094290633E-2"/>
          <c:y val="0.16784361685340066"/>
          <c:w val="0.86931568029802742"/>
          <c:h val="0.64151485892645566"/>
        </c:manualLayout>
      </c:layout>
      <c:barChart>
        <c:barDir val="col"/>
        <c:grouping val="clustered"/>
        <c:varyColors val="0"/>
        <c:ser>
          <c:idx val="0"/>
          <c:order val="0"/>
          <c:tx>
            <c:v>Rendimento Total ($)</c:v>
          </c:tx>
          <c:spPr>
            <a:solidFill>
              <a:srgbClr val="00758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 &quot;\ #,##0.00;&quot;R$ &quot;\ \-#,##0.00" sourceLinked="0"/>
            <c:spPr>
              <a:solidFill>
                <a:sysClr val="window" lastClr="FFFFFF">
                  <a:lumMod val="100000"/>
                  <a:alpha val="82000"/>
                </a:sys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TABELASDINAMICAS!$BD$5</c:f>
              <c:numCache>
                <c:formatCode>General</c:formatCode>
                <c:ptCount val="1"/>
                <c:pt idx="0">
                  <c:v>2024</c:v>
                </c:pt>
              </c:numCache>
            </c:numRef>
          </c:cat>
          <c:val>
            <c:numRef>
              <c:f>TABELASDINAMICAS!$BE$5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99-B948-95CE-5D955D91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514208"/>
        <c:axId val="606508224"/>
      </c:barChart>
      <c:lineChart>
        <c:grouping val="standard"/>
        <c:varyColors val="0"/>
        <c:ser>
          <c:idx val="1"/>
          <c:order val="1"/>
          <c:tx>
            <c:v>Rendimento Total (%)</c:v>
          </c:tx>
          <c:spPr>
            <a:ln w="349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 w="34925" cap="rnd">
                  <a:solidFill>
                    <a:srgbClr val="FCA311"/>
                  </a:solidFill>
                  <a:round/>
                </a14:hiddenLine>
              </a:ext>
            </a:extLst>
          </c:spPr>
          <c:marker>
            <c:symbol val="dash"/>
            <c:size val="23"/>
            <c:spPr>
              <a:solidFill>
                <a:srgbClr val="FCA311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>
                    <a:solidFill>
                      <a:srgbClr val="FCA311"/>
                    </a:solidFill>
                    <a:round/>
                  </a14:hiddenLine>
                </a:ext>
              </a:extLst>
            </c:spPr>
          </c:marker>
          <c:dLbls>
            <c:numFmt formatCode="0.00%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TABELASDINAMICAS!$BD$5</c:f>
              <c:numCache>
                <c:formatCode>General</c:formatCode>
                <c:ptCount val="1"/>
                <c:pt idx="0">
                  <c:v>2024</c:v>
                </c:pt>
              </c:numCache>
            </c:numRef>
          </c:cat>
          <c:val>
            <c:numRef>
              <c:f>TABELASDINAMICAS!$BF$5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99-B948-95CE-5D955D910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285535"/>
        <c:axId val="576282575"/>
      </c:lineChart>
      <c:dateAx>
        <c:axId val="60651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508224"/>
        <c:crosses val="autoZero"/>
        <c:auto val="0"/>
        <c:lblOffset val="100"/>
        <c:baseTimeUnit val="days"/>
      </c:dateAx>
      <c:valAx>
        <c:axId val="6065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>
                  <a:lumMod val="50000"/>
                  <a:lumOff val="50000"/>
                  <a:alpha val="10000"/>
                </a:sysClr>
              </a:solidFill>
              <a:round/>
            </a:ln>
            <a:effectLst/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14208"/>
        <c:crosses val="autoZero"/>
        <c:crossBetween val="between"/>
      </c:valAx>
      <c:valAx>
        <c:axId val="57628257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FFFFFF"/>
                </a:solidFill>
                <a:latin typeface="Calibri Light"/>
                <a:ea typeface="Calibri Light"/>
                <a:cs typeface="Calibri Light"/>
              </a:defRPr>
            </a:pPr>
            <a:endParaRPr lang="en-BR"/>
          </a:p>
        </c:txPr>
        <c:crossAx val="576285535"/>
        <c:crosses val="max"/>
        <c:crossBetween val="between"/>
      </c:valAx>
      <c:catAx>
        <c:axId val="5762855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62825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ysClr val="window" lastClr="FFFFFF">
            <a:lumMod val="50000"/>
          </a:sysClr>
        </a:gs>
        <a:gs pos="51000">
          <a:sysClr val="windowText" lastClr="000000">
            <a:lumMod val="65000"/>
            <a:lumOff val="35000"/>
          </a:sys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bg1"/>
          </a:solidFill>
        </a:defRPr>
      </a:pPr>
      <a:endParaRPr lang="en-BR"/>
    </a:p>
  </c:txPr>
  <c:printSettings>
    <c:headerFooter/>
    <c:pageMargins b="0.78740157499999996" l="0.7" r="0.7" t="0.78740157499999996" header="0.3" footer="0.3"/>
    <c:pageSetup/>
  </c:printSettings>
  <c:userShapes r:id="rId4"/>
  <c:extLst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22"/>
          <c:spPr>
            <a:solidFill>
              <a:srgbClr val="FCA311"/>
            </a:solidFill>
            <a:ln w="34925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14213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82000"/>
              </a:sysClr>
            </a:solidFill>
            <a:ln>
              <a:noFill/>
            </a:ln>
            <a:effectLst>
              <a:softEdge rad="12700"/>
            </a:effectLst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noFill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ash"/>
          <c:size val="19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rgbClr val="FCA311">
                <a:alpha val="82000"/>
              </a:srgbClr>
            </a:solidFill>
            <a:ln>
              <a:noFill/>
            </a:ln>
            <a:effectLst>
              <a:softEdge rad="25400"/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251081177832989E-2"/>
          <c:y val="0.16784361685340066"/>
          <c:w val="0.86931382441550642"/>
          <c:h val="0.64151485892645566"/>
        </c:manualLayout>
      </c:layout>
      <c:barChart>
        <c:barDir val="col"/>
        <c:grouping val="clustered"/>
        <c:varyColors val="0"/>
        <c:ser>
          <c:idx val="0"/>
          <c:order val="0"/>
          <c:tx>
            <c:v>Rendimento Total ($)</c:v>
          </c:tx>
          <c:spPr>
            <a:solidFill>
              <a:srgbClr val="007580"/>
            </a:soli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 &quot;\ #,##0.00;&quot;R$ &quot;\ \-#,##0.00" sourceLinked="0"/>
            <c:spPr>
              <a:solidFill>
                <a:sysClr val="window" lastClr="FFFFFF">
                  <a:lumMod val="100000"/>
                  <a:alpha val="82000"/>
                </a:sys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TABELASDINAMICAS!$AZ$5</c:f>
              <c:numCache>
                <c:formatCode>General</c:formatCode>
                <c:ptCount val="1"/>
                <c:pt idx="0">
                  <c:v>2024</c:v>
                </c:pt>
              </c:numCache>
            </c:numRef>
          </c:cat>
          <c:val>
            <c:numRef>
              <c:f>TABELASDINAMICAS!$BA$5</c:f>
              <c:numCache>
                <c:formatCode>"R$ "\ * #,##0.00_-;"R$ "\ * \-#,##0.00_-;"R$ "\ * "-"??_-;_-@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79-A648-8DE2-52E7FDFA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503872"/>
        <c:axId val="606498976"/>
      </c:barChart>
      <c:lineChart>
        <c:grouping val="standard"/>
        <c:varyColors val="0"/>
        <c:ser>
          <c:idx val="1"/>
          <c:order val="1"/>
          <c:tx>
            <c:v>Rendimento Total (%)</c:v>
          </c:tx>
          <c:spPr>
            <a:ln w="349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extLst>
              <a:ext uri="{91240B29-F687-4F45-9708-019B960494DF}">
                <a14:hiddenLine xmlns:a14="http://schemas.microsoft.com/office/drawing/2010/main" w="34925" cap="rnd">
                  <a:solidFill>
                    <a:srgbClr val="FCA311"/>
                  </a:solidFill>
                  <a:round/>
                </a14:hiddenLine>
              </a:ext>
            </a:extLst>
          </c:spPr>
          <c:marker>
            <c:symbol val="dash"/>
            <c:size val="23"/>
            <c:spPr>
              <a:solidFill>
                <a:srgbClr val="FCA311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>
                    <a:solidFill>
                      <a:srgbClr val="FCA311"/>
                    </a:solidFill>
                    <a:round/>
                  </a14:hiddenLine>
                </a:ext>
              </a:extLst>
            </c:spPr>
          </c:marker>
          <c:dLbls>
            <c:numFmt formatCode="0.00%" sourceLinked="0"/>
            <c:spPr>
              <a:solidFill>
                <a:srgbClr val="FCA311">
                  <a:alpha val="82000"/>
                </a:srgbClr>
              </a:solidFill>
              <a:ln>
                <a:noFill/>
              </a:ln>
              <a:effectLst>
                <a:softEdge rad="254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TABELASDINAMICAS!$AZ$5</c:f>
              <c:numCache>
                <c:formatCode>General</c:formatCode>
                <c:ptCount val="1"/>
                <c:pt idx="0">
                  <c:v>2024</c:v>
                </c:pt>
              </c:numCache>
            </c:numRef>
          </c:cat>
          <c:val>
            <c:numRef>
              <c:f>TABELASDINAMICAS!$BB$5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9-A648-8DE2-52E7FDFA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514639"/>
        <c:axId val="576050959"/>
      </c:lineChart>
      <c:catAx>
        <c:axId val="60650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0" sourceLinked="0"/>
        <c:majorTickMark val="out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BR"/>
          </a:p>
        </c:txPr>
        <c:crossAx val="606498976"/>
        <c:crosses val="autoZero"/>
        <c:auto val="1"/>
        <c:lblAlgn val="ctr"/>
        <c:lblOffset val="100"/>
        <c:noMultiLvlLbl val="1"/>
      </c:catAx>
      <c:valAx>
        <c:axId val="6064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>
                  <a:lumMod val="50000"/>
                  <a:lumOff val="50000"/>
                  <a:alpha val="10000"/>
                </a:sysClr>
              </a:solidFill>
              <a:round/>
            </a:ln>
            <a:effectLst/>
          </c:spPr>
        </c:majorGridlines>
        <c:numFmt formatCode="&quot;R$ &quot;\ #,##0.00;&quot;R$ &quot;\ \-#,##0.0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BR"/>
          </a:p>
        </c:txPr>
        <c:crossAx val="606503872"/>
        <c:crosses val="autoZero"/>
        <c:crossBetween val="between"/>
      </c:valAx>
      <c:valAx>
        <c:axId val="57605095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FFFFFF"/>
                </a:solidFill>
                <a:latin typeface="Calibri Light"/>
                <a:ea typeface="Calibri Light"/>
                <a:cs typeface="Calibri Light"/>
              </a:defRPr>
            </a:pPr>
            <a:endParaRPr lang="en-BR"/>
          </a:p>
        </c:txPr>
        <c:crossAx val="576514639"/>
        <c:crosses val="max"/>
        <c:crossBetween val="between"/>
      </c:valAx>
      <c:catAx>
        <c:axId val="576514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60509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ysClr val="window" lastClr="FFFFFF">
            <a:lumMod val="50000"/>
          </a:sysClr>
        </a:gs>
        <a:gs pos="51000">
          <a:sysClr val="windowText" lastClr="000000">
            <a:lumMod val="65000"/>
            <a:lumOff val="35000"/>
          </a:sys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bg1"/>
          </a:solidFill>
        </a:defRPr>
      </a:pPr>
      <a:endParaRPr lang="en-BR"/>
    </a:p>
  </c:txPr>
  <c:printSettings>
    <c:headerFooter/>
    <c:pageMargins b="0.78740157499999996" l="0.7" r="0.7" t="0.78740157499999996" header="0.3" footer="0.3"/>
    <c:pageSetup/>
  </c:printSettings>
  <c:userShapes r:id="rId4"/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3" dropStyle="combo" dx="31" fmlaLink="$G$9" fmlaRange="BANCODEDADOS!$C$1:$C$3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image" Target="../media/image9.png"/><Relationship Id="rId3" Type="http://schemas.openxmlformats.org/officeDocument/2006/relationships/hyperlink" Target="#'DASHBOARD (3)'!A1"/><Relationship Id="rId7" Type="http://schemas.openxmlformats.org/officeDocument/2006/relationships/image" Target="../media/image5.png"/><Relationship Id="rId12" Type="http://schemas.openxmlformats.org/officeDocument/2006/relationships/chart" Target="../charts/chart7.xml"/><Relationship Id="rId17" Type="http://schemas.openxmlformats.org/officeDocument/2006/relationships/image" Target="../media/image8.png"/><Relationship Id="rId2" Type="http://schemas.openxmlformats.org/officeDocument/2006/relationships/hyperlink" Target="#'DASHBOARD (2)'!A1"/><Relationship Id="rId16" Type="http://schemas.openxmlformats.org/officeDocument/2006/relationships/image" Target="../media/image7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5" Type="http://schemas.openxmlformats.org/officeDocument/2006/relationships/image" Target="../media/image4.svg"/><Relationship Id="rId15" Type="http://schemas.openxmlformats.org/officeDocument/2006/relationships/image" Target="../media/image6.png"/><Relationship Id="rId10" Type="http://schemas.openxmlformats.org/officeDocument/2006/relationships/chart" Target="../charts/chart5.xml"/><Relationship Id="rId4" Type="http://schemas.openxmlformats.org/officeDocument/2006/relationships/image" Target="../media/image3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12.xml"/><Relationship Id="rId7" Type="http://schemas.openxmlformats.org/officeDocument/2006/relationships/image" Target="../media/image5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hyperlink" Target="#'DASHBOARD (3)'!A1"/><Relationship Id="rId11" Type="http://schemas.openxmlformats.org/officeDocument/2006/relationships/image" Target="../media/image10.png"/><Relationship Id="rId5" Type="http://schemas.openxmlformats.org/officeDocument/2006/relationships/hyperlink" Target="#'DASHBOARD (2)'!A1"/><Relationship Id="rId10" Type="http://schemas.openxmlformats.org/officeDocument/2006/relationships/chart" Target="../charts/chart13.xml"/><Relationship Id="rId4" Type="http://schemas.openxmlformats.org/officeDocument/2006/relationships/hyperlink" Target="#DASHBOARD!A1"/><Relationship Id="rId9" Type="http://schemas.openxmlformats.org/officeDocument/2006/relationships/image" Target="../media/image4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(3)'!A1"/><Relationship Id="rId3" Type="http://schemas.openxmlformats.org/officeDocument/2006/relationships/image" Target="../media/image11.png"/><Relationship Id="rId7" Type="http://schemas.openxmlformats.org/officeDocument/2006/relationships/hyperlink" Target="#'DASHBOARD (2)'!A1"/><Relationship Id="rId2" Type="http://schemas.openxmlformats.org/officeDocument/2006/relationships/hyperlink" Target="https://www.bcb.gov.br/" TargetMode="External"/><Relationship Id="rId1" Type="http://schemas.openxmlformats.org/officeDocument/2006/relationships/chart" Target="../charts/chart14.xml"/><Relationship Id="rId6" Type="http://schemas.openxmlformats.org/officeDocument/2006/relationships/hyperlink" Target="#DASHBOARD!A1"/><Relationship Id="rId11" Type="http://schemas.openxmlformats.org/officeDocument/2006/relationships/image" Target="../media/image4.svg"/><Relationship Id="rId5" Type="http://schemas.openxmlformats.org/officeDocument/2006/relationships/chart" Target="../charts/chart16.xml"/><Relationship Id="rId10" Type="http://schemas.openxmlformats.org/officeDocument/2006/relationships/image" Target="../media/image3.png"/><Relationship Id="rId4" Type="http://schemas.openxmlformats.org/officeDocument/2006/relationships/chart" Target="../charts/chart15.xml"/><Relationship Id="rId9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hyperlink" Target="#CONTROLEFINANCEIRO!A1"/><Relationship Id="rId4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1.png"/><Relationship Id="rId1" Type="http://schemas.openxmlformats.org/officeDocument/2006/relationships/image" Target="../media/image12.png"/><Relationship Id="rId6" Type="http://schemas.openxmlformats.org/officeDocument/2006/relationships/hyperlink" Target="#FLUXODECAIXA!A1"/><Relationship Id="rId5" Type="http://schemas.openxmlformats.org/officeDocument/2006/relationships/image" Target="../media/image15.png"/><Relationship Id="rId4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1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hyperlink" Target="#SALDOSBANCARIOS!A1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PENDENCIAS!A1"/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7.png"/><Relationship Id="rId1" Type="http://schemas.openxmlformats.org/officeDocument/2006/relationships/hyperlink" Target="#FLUXODECAIX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" Type="http://schemas.openxmlformats.org/officeDocument/2006/relationships/image" Target="../media/image12.png"/><Relationship Id="rId6" Type="http://schemas.openxmlformats.org/officeDocument/2006/relationships/image" Target="../media/image14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7.png"/><Relationship Id="rId1" Type="http://schemas.openxmlformats.org/officeDocument/2006/relationships/image" Target="../media/image23.png"/><Relationship Id="rId4" Type="http://schemas.openxmlformats.org/officeDocument/2006/relationships/image" Target="../media/image2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16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ANALISEINVESTIMENTOS!A1"/><Relationship Id="rId3" Type="http://schemas.openxmlformats.org/officeDocument/2006/relationships/image" Target="../media/image11.png"/><Relationship Id="rId7" Type="http://schemas.openxmlformats.org/officeDocument/2006/relationships/hyperlink" Target="#LTINVESTIMENTOS!A1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26.png"/><Relationship Id="rId5" Type="http://schemas.openxmlformats.org/officeDocument/2006/relationships/image" Target="../media/image14.png"/><Relationship Id="rId4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hyperlink" Target="#ANALISEINVESTIMENTOS_IND!A1"/><Relationship Id="rId5" Type="http://schemas.openxmlformats.org/officeDocument/2006/relationships/hyperlink" Target="#LTINVESTIMENTOS!A1"/><Relationship Id="rId4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hyperlink" Target="#ANALISEINVESTIMENTOS!A1"/><Relationship Id="rId5" Type="http://schemas.openxmlformats.org/officeDocument/2006/relationships/hyperlink" Target="#LTINVESTIMENTOS!A1"/><Relationship Id="rId4" Type="http://schemas.openxmlformats.org/officeDocument/2006/relationships/chart" Target="../charts/chart30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'SIMULADOR (3)'!A1"/><Relationship Id="rId1" Type="http://schemas.openxmlformats.org/officeDocument/2006/relationships/hyperlink" Target="#'SIMULADOR (2)'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hyperlink" Target="#'SIMULADOR (3)'!A1"/><Relationship Id="rId1" Type="http://schemas.openxmlformats.org/officeDocument/2006/relationships/hyperlink" Target="#SIMULADOR!A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hyperlink" Target="#'SIMULADOR (2)'!A1"/><Relationship Id="rId1" Type="http://schemas.openxmlformats.org/officeDocument/2006/relationships/hyperlink" Target="#SIMULAD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7472</xdr:colOff>
      <xdr:row>4</xdr:row>
      <xdr:rowOff>160615</xdr:rowOff>
    </xdr:from>
    <xdr:to>
      <xdr:col>4</xdr:col>
      <xdr:colOff>67237</xdr:colOff>
      <xdr:row>18</xdr:row>
      <xdr:rowOff>105407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7590" y="1378321"/>
          <a:ext cx="2644588" cy="25594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216205</xdr:colOff>
      <xdr:row>2</xdr:row>
      <xdr:rowOff>98814</xdr:rowOff>
    </xdr:to>
    <xdr:sp macro="[0]!UnnProtectworksheetss" textlink="">
      <xdr:nvSpPr>
        <xdr:cNvPr id="2" name="Freeform: Shape 3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184150"/>
          <a:ext cx="1435405" cy="282964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9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Desproteger</a:t>
          </a:r>
          <a:r>
            <a:rPr lang="de-AT" sz="900" b="0" baseline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Planilhas</a:t>
          </a:r>
          <a:endParaRPr lang="de-AT" sz="900" b="0">
            <a:solidFill>
              <a:sysClr val="windowText" lastClr="00000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216205</xdr:colOff>
      <xdr:row>2</xdr:row>
      <xdr:rowOff>98814</xdr:rowOff>
    </xdr:to>
    <xdr:sp macro="[0]!Protectworksheetss" textlink="">
      <xdr:nvSpPr>
        <xdr:cNvPr id="3" name="Freeform: Shape 3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38400" y="184150"/>
          <a:ext cx="1435405" cy="282964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9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Proteger</a:t>
          </a:r>
          <a:r>
            <a:rPr lang="de-AT" sz="900" b="0" baseline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Planilhas</a:t>
          </a:r>
          <a:endParaRPr lang="de-AT" sz="900" b="0">
            <a:solidFill>
              <a:sysClr val="windowText" lastClr="00000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104587</xdr:rowOff>
    </xdr:from>
    <xdr:to>
      <xdr:col>15</xdr:col>
      <xdr:colOff>0</xdr:colOff>
      <xdr:row>2</xdr:row>
      <xdr:rowOff>391940</xdr:rowOff>
    </xdr:to>
    <xdr:sp macro="" textlink="">
      <xdr:nvSpPr>
        <xdr:cNvPr id="3" name="TituloDashboard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42353" y="104587"/>
          <a:ext cx="15060706" cy="504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ln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Balanço Mensal</a:t>
          </a:r>
        </a:p>
      </xdr:txBody>
    </xdr:sp>
    <xdr:clientData/>
  </xdr:twoCellAnchor>
  <xdr:twoCellAnchor editAs="absolute">
    <xdr:from>
      <xdr:col>3</xdr:col>
      <xdr:colOff>3021</xdr:colOff>
      <xdr:row>16</xdr:row>
      <xdr:rowOff>136233</xdr:rowOff>
    </xdr:from>
    <xdr:to>
      <xdr:col>9</xdr:col>
      <xdr:colOff>0</xdr:colOff>
      <xdr:row>38</xdr:row>
      <xdr:rowOff>62753</xdr:rowOff>
    </xdr:to>
    <xdr:sp macro="" textlink="">
      <xdr:nvSpPr>
        <xdr:cNvPr id="71" name="Rectangle: Rounded Corners 3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1892781" y="3405213"/>
          <a:ext cx="6367299" cy="4346120"/>
        </a:xfrm>
        <a:prstGeom prst="roundRect">
          <a:avLst>
            <a:gd name="adj" fmla="val 2726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ru-RU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73680</xdr:colOff>
      <xdr:row>16</xdr:row>
      <xdr:rowOff>149917</xdr:rowOff>
    </xdr:from>
    <xdr:to>
      <xdr:col>5</xdr:col>
      <xdr:colOff>502920</xdr:colOff>
      <xdr:row>38</xdr:row>
      <xdr:rowOff>53789</xdr:rowOff>
    </xdr:to>
    <xdr:graphicFrame macro="">
      <xdr:nvGraphicFramePr>
        <xdr:cNvPr id="4" name="DespesasDashboar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</xdr:row>
      <xdr:rowOff>0</xdr:rowOff>
    </xdr:from>
    <xdr:to>
      <xdr:col>15</xdr:col>
      <xdr:colOff>1</xdr:colOff>
      <xdr:row>78</xdr:row>
      <xdr:rowOff>40901</xdr:rowOff>
    </xdr:to>
    <xdr:grpSp>
      <xdr:nvGrpSpPr>
        <xdr:cNvPr id="32" name="Grupo Anotacoes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15523308" y="693615"/>
          <a:ext cx="3048001" cy="14968286"/>
          <a:chOff x="13615147" y="705971"/>
          <a:chExt cx="2644589" cy="15269695"/>
        </a:xfrm>
      </xdr:grpSpPr>
      <xdr:sp macro="" textlink="" fLocksText="0">
        <xdr:nvSpPr>
          <xdr:cNvPr id="24" name="AnotacoesDashboard1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13615147" y="1311088"/>
            <a:ext cx="2644588" cy="14664578"/>
          </a:xfrm>
          <a:prstGeom prst="rect">
            <a:avLst/>
          </a:prstGeom>
          <a:solidFill>
            <a:srgbClr val="D1E8F3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de-DE" sz="1100"/>
          </a:p>
        </xdr:txBody>
      </xdr:sp>
      <xdr:sp macro="" textlink="">
        <xdr:nvSpPr>
          <xdr:cNvPr id="29" name="Titulo Anotacoes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13615148" y="705971"/>
            <a:ext cx="2644588" cy="463053"/>
          </a:xfrm>
          <a:prstGeom prst="roundRect">
            <a:avLst>
              <a:gd name="adj" fmla="val 1666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AT" sz="2400" b="1" i="0">
                <a:ln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rPr>
              <a:t>Anotações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401</xdr:colOff>
      <xdr:row>79</xdr:row>
      <xdr:rowOff>25432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1791368" cy="1579348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0</xdr:col>
      <xdr:colOff>0</xdr:colOff>
      <xdr:row>5</xdr:row>
      <xdr:rowOff>6561</xdr:rowOff>
    </xdr:from>
    <xdr:to>
      <xdr:col>2</xdr:col>
      <xdr:colOff>93141</xdr:colOff>
      <xdr:row>11</xdr:row>
      <xdr:rowOff>3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0" y="1090946"/>
          <a:ext cx="2037218" cy="1165749"/>
          <a:chOff x="1310433" y="16923838"/>
          <a:chExt cx="1878853" cy="1191938"/>
        </a:xfrm>
      </xdr:grpSpPr>
      <xdr:sp macro="" textlink="">
        <xdr:nvSpPr>
          <xdr:cNvPr id="15" name="Freeform: Shape 3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1310433" y="16924061"/>
            <a:ext cx="1878853" cy="397081"/>
          </a:xfrm>
          <a:custGeom>
            <a:avLst/>
            <a:gdLst>
              <a:gd name="connsiteX0" fmla="*/ 0 w 2264319"/>
              <a:gd name="connsiteY0" fmla="*/ 0 h 555812"/>
              <a:gd name="connsiteX1" fmla="*/ 2189612 w 2264319"/>
              <a:gd name="connsiteY1" fmla="*/ 0 h 555812"/>
              <a:gd name="connsiteX2" fmla="*/ 2264319 w 2264319"/>
              <a:gd name="connsiteY2" fmla="*/ 74707 h 555812"/>
              <a:gd name="connsiteX3" fmla="*/ 2264319 w 2264319"/>
              <a:gd name="connsiteY3" fmla="*/ 481105 h 555812"/>
              <a:gd name="connsiteX4" fmla="*/ 2189612 w 2264319"/>
              <a:gd name="connsiteY4" fmla="*/ 555812 h 555812"/>
              <a:gd name="connsiteX5" fmla="*/ 0 w 2264319"/>
              <a:gd name="connsiteY5" fmla="*/ 555812 h 555812"/>
              <a:gd name="connsiteX6" fmla="*/ 0 w 2264319"/>
              <a:gd name="connsiteY6" fmla="*/ 0 h 555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64319" h="555812">
                <a:moveTo>
                  <a:pt x="0" y="0"/>
                </a:moveTo>
                <a:lnTo>
                  <a:pt x="2189612" y="0"/>
                </a:lnTo>
                <a:cubicBezTo>
                  <a:pt x="2230872" y="0"/>
                  <a:pt x="2264319" y="33447"/>
                  <a:pt x="2264319" y="74707"/>
                </a:cubicBezTo>
                <a:lnTo>
                  <a:pt x="2264319" y="481105"/>
                </a:lnTo>
                <a:cubicBezTo>
                  <a:pt x="2264319" y="522365"/>
                  <a:pt x="2230872" y="555812"/>
                  <a:pt x="2189612" y="555812"/>
                </a:cubicBezTo>
                <a:lnTo>
                  <a:pt x="0" y="555812"/>
                </a:lnTo>
                <a:lnTo>
                  <a:pt x="0" y="0"/>
                </a:lnTo>
                <a:close/>
              </a:path>
            </a:pathLst>
          </a:cu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200" b="0">
              <a:solidFill>
                <a:schemeClr val="accen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1800253" y="16923838"/>
            <a:ext cx="1298027" cy="3973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Balanço Mensal</a:t>
            </a:r>
          </a:p>
        </xdr:txBody>
      </xdr:sp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1800254" y="17321152"/>
            <a:ext cx="1298026" cy="3973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Planos e Metas</a:t>
            </a:r>
          </a:p>
        </xdr:txBody>
      </xdr:sp>
      <xdr:sp macro="" textlink="">
        <xdr:nvSpPr>
          <xdr:cNvPr id="23" name="CaixaDeTexto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1800254" y="17718464"/>
            <a:ext cx="1298026" cy="39731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</a:p>
        </xdr:txBody>
      </xdr:sp>
    </xdr:grpSp>
    <xdr:clientData/>
  </xdr:twoCellAnchor>
  <xdr:twoCellAnchor>
    <xdr:from>
      <xdr:col>15</xdr:col>
      <xdr:colOff>2022</xdr:colOff>
      <xdr:row>3</xdr:row>
      <xdr:rowOff>1</xdr:rowOff>
    </xdr:from>
    <xdr:to>
      <xdr:col>17</xdr:col>
      <xdr:colOff>0</xdr:colOff>
      <xdr:row>7</xdr:row>
      <xdr:rowOff>97779</xdr:rowOff>
    </xdr:to>
    <xdr:grpSp>
      <xdr:nvGrpSpPr>
        <xdr:cNvPr id="31" name="Obs Anotacoes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18573330" y="693616"/>
          <a:ext cx="2967824" cy="879317"/>
          <a:chOff x="16261757" y="705972"/>
          <a:chExt cx="2608949" cy="904601"/>
        </a:xfrm>
      </xdr:grpSpPr>
      <xdr:pic>
        <xdr:nvPicPr>
          <xdr:cNvPr id="164" name="Seta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 l="62515"/>
          <a:stretch/>
        </xdr:blipFill>
        <xdr:spPr>
          <a:xfrm>
            <a:off x="16261758" y="1109382"/>
            <a:ext cx="452126" cy="501191"/>
          </a:xfrm>
          <a:prstGeom prst="rect">
            <a:avLst/>
          </a:prstGeom>
        </xdr:spPr>
      </xdr:pic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16261757" y="705972"/>
            <a:ext cx="2608949" cy="82338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de-AT" sz="1000" i="1"/>
              <a:t>Pressione Ctrl + Shift + Enter </a:t>
            </a:r>
          </a:p>
          <a:p>
            <a:r>
              <a:rPr lang="de-AT" sz="1000" i="1"/>
              <a:t>para adicionar uma nova linha.</a:t>
            </a:r>
          </a:p>
        </xdr:txBody>
      </xdr:sp>
    </xdr:grpSp>
    <xdr:clientData/>
  </xdr:twoCellAnchor>
  <xdr:twoCellAnchor>
    <xdr:from>
      <xdr:col>9</xdr:col>
      <xdr:colOff>125414</xdr:colOff>
      <xdr:row>16</xdr:row>
      <xdr:rowOff>152031</xdr:rowOff>
    </xdr:from>
    <xdr:to>
      <xdr:col>12</xdr:col>
      <xdr:colOff>1656</xdr:colOff>
      <xdr:row>38</xdr:row>
      <xdr:rowOff>53789</xdr:rowOff>
    </xdr:to>
    <xdr:sp macro="" textlink="">
      <xdr:nvSpPr>
        <xdr:cNvPr id="28" name="Rectangle: Rounded Corners 3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385494" y="3421011"/>
          <a:ext cx="5431222" cy="4321358"/>
        </a:xfrm>
        <a:prstGeom prst="roundRect">
          <a:avLst>
            <a:gd name="adj" fmla="val 2726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ru-RU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225572</xdr:colOff>
      <xdr:row>16</xdr:row>
      <xdr:rowOff>154311</xdr:rowOff>
    </xdr:from>
    <xdr:to>
      <xdr:col>9</xdr:col>
      <xdr:colOff>1834866</xdr:colOff>
      <xdr:row>18</xdr:row>
      <xdr:rowOff>104695</xdr:rowOff>
    </xdr:to>
    <xdr:sp macro="" textlink="">
      <xdr:nvSpPr>
        <xdr:cNvPr id="45" name="TextBox 9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8485652" y="3423291"/>
          <a:ext cx="1609294" cy="346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Despesas Totais</a:t>
          </a:r>
          <a:endParaRPr lang="ru-RU" sz="14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859213</xdr:colOff>
      <xdr:row>3</xdr:row>
      <xdr:rowOff>0</xdr:rowOff>
    </xdr:from>
    <xdr:to>
      <xdr:col>12</xdr:col>
      <xdr:colOff>0</xdr:colOff>
      <xdr:row>16</xdr:row>
      <xdr:rowOff>39690</xdr:rowOff>
    </xdr:to>
    <xdr:sp macro="" textlink="">
      <xdr:nvSpPr>
        <xdr:cNvPr id="9" name="Rectangle: Rounded Corners 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106742" y="699247"/>
          <a:ext cx="4689940" cy="2603596"/>
        </a:xfrm>
        <a:prstGeom prst="roundRect">
          <a:avLst>
            <a:gd name="adj" fmla="val 2726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ru-RU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952948</xdr:colOff>
      <xdr:row>3</xdr:row>
      <xdr:rowOff>57153</xdr:rowOff>
    </xdr:from>
    <xdr:to>
      <xdr:col>11</xdr:col>
      <xdr:colOff>321201</xdr:colOff>
      <xdr:row>15</xdr:row>
      <xdr:rowOff>182564</xdr:rowOff>
    </xdr:to>
    <xdr:grpSp>
      <xdr:nvGrpSpPr>
        <xdr:cNvPr id="34" name="Grupo Waterfal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10145794" y="750768"/>
          <a:ext cx="5161407" cy="2470027"/>
          <a:chOff x="9026787" y="763124"/>
          <a:chExt cx="4450120" cy="2545881"/>
        </a:xfrm>
      </xdr:grpSpPr>
      <xdr:graphicFrame macro="">
        <xdr:nvGraphicFramePr>
          <xdr:cNvPr id="33" name="ChartPercGastoFixo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aphicFramePr/>
        </xdr:nvGraphicFramePr>
        <xdr:xfrm>
          <a:off x="9042589" y="993401"/>
          <a:ext cx="4434318" cy="23156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72" name="Titulo Grafico Waterfall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GrpSpPr/>
        </xdr:nvGrpSpPr>
        <xdr:grpSpPr>
          <a:xfrm>
            <a:off x="9026787" y="763124"/>
            <a:ext cx="2353290" cy="251480"/>
            <a:chOff x="9118674" y="800103"/>
            <a:chExt cx="2349426" cy="238686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9163050" y="857250"/>
              <a:ext cx="2266950" cy="1333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sp macro="" textlink="">
          <xdr:nvSpPr>
            <xdr:cNvPr id="46" name="TextBox 91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 txBox="1"/>
          </xdr:nvSpPr>
          <xdr:spPr>
            <a:xfrm>
              <a:off x="9118674" y="800103"/>
              <a:ext cx="2349426" cy="238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l"/>
              <a:r>
                <a:rPr lang="en-US" sz="1400" b="1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Calibri"/>
                  <a:ea typeface="+mn-ea"/>
                  <a:cs typeface="Calibri"/>
                </a:rPr>
                <a:t>%</a:t>
              </a:r>
              <a:r>
                <a:rPr lang="en-US" sz="1400" b="1" i="0" u="none" strike="noStrike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Calibri"/>
                  <a:ea typeface="+mn-ea"/>
                  <a:cs typeface="Calibri"/>
                </a:rPr>
                <a:t> por categoria de gasto fixo</a:t>
              </a:r>
              <a:endParaRPr lang="ru-RU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 editAs="absolute">
    <xdr:from>
      <xdr:col>11</xdr:col>
      <xdr:colOff>1</xdr:colOff>
      <xdr:row>1</xdr:row>
      <xdr:rowOff>0</xdr:rowOff>
    </xdr:from>
    <xdr:to>
      <xdr:col>15</xdr:col>
      <xdr:colOff>1</xdr:colOff>
      <xdr:row>2</xdr:row>
      <xdr:rowOff>398006</xdr:rowOff>
    </xdr:to>
    <xdr:sp macro="" textlink="$T$1">
      <xdr:nvSpPr>
        <xdr:cNvPr id="11" name="CPF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3749339" y="100013"/>
          <a:ext cx="3262312" cy="5075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3448F40-F00D-41CB-940D-8333A8DCB434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 Light"/>
              <a:ea typeface="Calibri Light"/>
              <a:cs typeface="Calibri Light"/>
            </a:rPr>
            <a:pPr marL="0" indent="0" algn="ctr"/>
            <a:t>Versão 3.2 liberada para o CPF: 952.858.066-15</a:t>
          </a:fld>
          <a:endParaRPr lang="en-US" sz="1100" b="0" i="0" u="none" strike="noStrike">
            <a:solidFill>
              <a:schemeClr val="tx1">
                <a:lumMod val="65000"/>
                <a:lumOff val="35000"/>
              </a:schemeClr>
            </a:solidFill>
            <a:latin typeface="+mj-lt"/>
            <a:ea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104587</xdr:rowOff>
    </xdr:from>
    <xdr:to>
      <xdr:col>2</xdr:col>
      <xdr:colOff>0</xdr:colOff>
      <xdr:row>3</xdr:row>
      <xdr:rowOff>35952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7"/>
        <a:srcRect l="-85489" r="-85793"/>
        <a:stretch/>
      </xdr:blipFill>
      <xdr:spPr>
        <a:xfrm>
          <a:off x="0" y="104587"/>
          <a:ext cx="1778000" cy="633600"/>
        </a:xfrm>
        <a:prstGeom prst="rect">
          <a:avLst/>
        </a:prstGeom>
      </xdr:spPr>
    </xdr:pic>
    <xdr:clientData/>
  </xdr:twoCellAnchor>
  <xdr:twoCellAnchor>
    <xdr:from>
      <xdr:col>5</xdr:col>
      <xdr:colOff>358140</xdr:colOff>
      <xdr:row>20</xdr:row>
      <xdr:rowOff>195846</xdr:rowOff>
    </xdr:from>
    <xdr:to>
      <xdr:col>8</xdr:col>
      <xdr:colOff>292525</xdr:colOff>
      <xdr:row>33</xdr:row>
      <xdr:rowOff>122923</xdr:rowOff>
    </xdr:to>
    <xdr:grpSp>
      <xdr:nvGrpSpPr>
        <xdr:cNvPr id="35" name="Grupo % Despesas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6043832" y="4211000"/>
          <a:ext cx="3060539" cy="2740615"/>
          <a:chOff x="5674834" y="3998994"/>
          <a:chExt cx="2302136" cy="2298397"/>
        </a:xfrm>
      </xdr:grpSpPr>
      <xdr:sp macro="" textlink="">
        <xdr:nvSpPr>
          <xdr:cNvPr id="2" name="Circle: Hollow 20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>
            <a:spLocks noChangeAspect="1"/>
          </xdr:cNvSpPr>
        </xdr:nvSpPr>
        <xdr:spPr>
          <a:xfrm>
            <a:off x="6257380" y="4585065"/>
            <a:ext cx="1131955" cy="1126647"/>
          </a:xfrm>
          <a:prstGeom prst="donut">
            <a:avLst>
              <a:gd name="adj" fmla="val 3697"/>
            </a:avLst>
          </a:prstGeom>
          <a:solidFill>
            <a:schemeClr val="bg1"/>
          </a:solidFill>
          <a:ln>
            <a:noFill/>
          </a:ln>
          <a:effectLst>
            <a:outerShdw blurRad="63500" sx="96000" sy="96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  <xdr:graphicFrame macro="">
        <xdr:nvGraphicFramePr>
          <xdr:cNvPr id="42" name="Gráfico Interior &lt;100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GraphicFramePr>
            <a:graphicFrameLocks/>
          </xdr:cNvGraphicFramePr>
        </xdr:nvGraphicFramePr>
        <xdr:xfrm>
          <a:off x="5976002" y="4304393"/>
          <a:ext cx="1699800" cy="16875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37" name="Gráfico &lt;100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GraphicFramePr>
            <a:graphicFrameLocks/>
          </xdr:cNvGraphicFramePr>
        </xdr:nvGraphicFramePr>
        <xdr:xfrm>
          <a:off x="5710852" y="4046804"/>
          <a:ext cx="2230101" cy="22027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41" name="Gráfico Interior &gt;10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GraphicFramePr>
            <a:graphicFrameLocks noChangeAspect="1"/>
          </xdr:cNvGraphicFramePr>
        </xdr:nvGraphicFramePr>
        <xdr:xfrm>
          <a:off x="5969140" y="4312405"/>
          <a:ext cx="1713524" cy="16715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0" name="Gráfico &gt;100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aphicFramePr>
            <a:graphicFrameLocks noChangeAspect="1"/>
          </xdr:cNvGraphicFramePr>
        </xdr:nvGraphicFramePr>
        <xdr:xfrm>
          <a:off x="5674834" y="3998994"/>
          <a:ext cx="2302136" cy="22983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TABELASDINAMICAS!CN44">
        <xdr:nvSpPr>
          <xdr:cNvPr id="43" name="Retângulo % Despesas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6216060" y="4883912"/>
            <a:ext cx="1219684" cy="528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41C00-0151-4411-BF23-7C5C72513E39}" type="TxLink">
              <a:rPr lang="en-US" sz="2800" b="1" i="0" u="none" strike="noStrike">
                <a:gradFill>
                  <a:gsLst>
                    <a:gs pos="0">
                      <a:srgbClr val="FFC000"/>
                    </a:gs>
                    <a:gs pos="100000">
                      <a:srgbClr val="FE2827"/>
                    </a:gs>
                  </a:gsLst>
                  <a:lin ang="19200000" scaled="0"/>
                </a:gradFill>
                <a:latin typeface="+mj-lt"/>
                <a:ea typeface="Calibri"/>
                <a:cs typeface="Calibri"/>
              </a:rPr>
              <a:pPr algn="ctr"/>
              <a:t>80%</a:t>
            </a:fld>
            <a:endParaRPr lang="de-AT" sz="5400" b="1">
              <a:gradFill>
                <a:gsLst>
                  <a:gs pos="0">
                    <a:srgbClr val="FFC000"/>
                  </a:gs>
                  <a:gs pos="100000">
                    <a:srgbClr val="FE2827"/>
                  </a:gs>
                </a:gsLst>
                <a:lin ang="19200000" scaled="0"/>
              </a:gradFill>
              <a:latin typeface="+mj-lt"/>
            </a:endParaRPr>
          </a:p>
        </xdr:txBody>
      </xdr:sp>
    </xdr:grpSp>
    <xdr:clientData/>
  </xdr:twoCellAnchor>
  <xdr:twoCellAnchor>
    <xdr:from>
      <xdr:col>5</xdr:col>
      <xdr:colOff>509710</xdr:colOff>
      <xdr:row>16</xdr:row>
      <xdr:rowOff>144449</xdr:rowOff>
    </xdr:from>
    <xdr:to>
      <xdr:col>8</xdr:col>
      <xdr:colOff>132873</xdr:colOff>
      <xdr:row>20</xdr:row>
      <xdr:rowOff>12326</xdr:rowOff>
    </xdr:to>
    <xdr:sp macro="" textlink="">
      <xdr:nvSpPr>
        <xdr:cNvPr id="78" name="Titulo % Despesas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5622730" y="3413429"/>
          <a:ext cx="2427323" cy="660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%</a:t>
          </a:r>
          <a:r>
            <a:rPr lang="en-US" sz="1400" b="1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 Despesas em relação às receitas</a:t>
          </a:r>
          <a:endParaRPr lang="ru-RU" sz="14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0</xdr:colOff>
      <xdr:row>38</xdr:row>
      <xdr:rowOff>152401</xdr:rowOff>
    </xdr:from>
    <xdr:to>
      <xdr:col>9</xdr:col>
      <xdr:colOff>833731</xdr:colOff>
      <xdr:row>51</xdr:row>
      <xdr:rowOff>158480</xdr:rowOff>
    </xdr:to>
    <xdr:grpSp>
      <xdr:nvGrpSpPr>
        <xdr:cNvPr id="17" name="Grupo Receitas x Despesas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100385" y="7958016"/>
          <a:ext cx="7926192" cy="2546079"/>
          <a:chOff x="1858333" y="703281"/>
          <a:chExt cx="7047917" cy="2664931"/>
        </a:xfrm>
      </xdr:grpSpPr>
      <xdr:sp macro="" textlink="">
        <xdr:nvSpPr>
          <xdr:cNvPr id="19" name="Rectangle: Rounded Corners 3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858333" y="705972"/>
            <a:ext cx="6956330" cy="2662240"/>
          </a:xfrm>
          <a:prstGeom prst="roundRect">
            <a:avLst>
              <a:gd name="adj" fmla="val 272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36" name="Gráfico Desenvolvido por Andre e Louise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GraphicFramePr>
            <a:graphicFrameLocks/>
          </xdr:cNvGraphicFramePr>
        </xdr:nvGraphicFramePr>
        <xdr:xfrm>
          <a:off x="1900985" y="741736"/>
          <a:ext cx="6860821" cy="26245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pSp>
        <xdr:nvGrpSpPr>
          <xdr:cNvPr id="39" name="Valor Receitas e Despesas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7273226" y="703281"/>
            <a:ext cx="1633024" cy="619694"/>
            <a:chOff x="7264822" y="702706"/>
            <a:chExt cx="1625739" cy="614652"/>
          </a:xfrm>
        </xdr:grpSpPr>
        <xdr:sp macro="" textlink="TABELASDINAMICAS!CP3">
          <xdr:nvSpPr>
            <xdr:cNvPr id="44" name="TextBox 104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SpPr txBox="1"/>
          </xdr:nvSpPr>
          <xdr:spPr>
            <a:xfrm>
              <a:off x="7264822" y="702706"/>
              <a:ext cx="1620000" cy="3705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l"/>
              <a:fld id="{EB8B676D-4354-4BF7-9078-546D29203567}" type="TxLink">
                <a:rPr lang="en-US" sz="1600" b="1" i="0" u="none" strike="noStrike">
                  <a:gradFill>
                    <a:gsLst>
                      <a:gs pos="61000">
                        <a:srgbClr val="007580"/>
                      </a:gs>
                      <a:gs pos="15000">
                        <a:srgbClr val="6DB8D9"/>
                      </a:gs>
                    </a:gsLst>
                    <a:path path="circle">
                      <a:fillToRect l="100000" b="100000"/>
                    </a:path>
                  </a:gradFill>
                  <a:latin typeface="+mj-lt"/>
                  <a:ea typeface="Calibri"/>
                  <a:cs typeface="Calibri"/>
                </a:rPr>
                <a:pPr marL="0" indent="0" algn="l"/>
                <a:t>R$  29.789,59 </a:t>
              </a:fld>
              <a:endParaRPr lang="ru-RU" sz="1600" b="1" i="0" u="none" strike="noStrike">
                <a:gradFill>
                  <a:gsLst>
                    <a:gs pos="61000">
                      <a:srgbClr val="007580"/>
                    </a:gs>
                    <a:gs pos="15000">
                      <a:srgbClr val="6DB8D9"/>
                    </a:gs>
                  </a:gsLst>
                  <a:path path="circle">
                    <a:fillToRect l="100000" b="100000"/>
                  </a:path>
                </a:gradFill>
                <a:latin typeface="+mj-lt"/>
                <a:ea typeface="+mn-ea"/>
                <a:cs typeface="Calibri"/>
              </a:endParaRPr>
            </a:p>
          </xdr:txBody>
        </xdr:sp>
        <xdr:sp macro="" textlink="TABELASDINAMICAS!CP9">
          <xdr:nvSpPr>
            <xdr:cNvPr id="64" name="TextBox 104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 txBox="1"/>
          </xdr:nvSpPr>
          <xdr:spPr>
            <a:xfrm>
              <a:off x="7270561" y="987523"/>
              <a:ext cx="1620000" cy="32983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l"/>
              <a:fld id="{4D599790-65A6-481F-84AB-3D6831519C7D}" type="TxLink">
                <a:rPr lang="en-US" sz="1600" b="1" i="0" u="none" strike="noStrike">
                  <a:gradFill>
                    <a:gsLst>
                      <a:gs pos="0">
                        <a:srgbClr val="92D050"/>
                      </a:gs>
                      <a:gs pos="60000">
                        <a:srgbClr val="007E39"/>
                      </a:gs>
                    </a:gsLst>
                    <a:lin ang="7500000" scaled="0"/>
                  </a:gradFill>
                  <a:latin typeface="+mj-lt"/>
                  <a:ea typeface="Calibri"/>
                  <a:cs typeface="Calibri"/>
                </a:rPr>
                <a:pPr marL="0" indent="0" algn="l"/>
                <a:t>R$  23.768,40 </a:t>
              </a:fld>
              <a:endParaRPr lang="ru-RU" sz="2400" b="1" i="0" u="none" strike="noStrike">
                <a:gradFill>
                  <a:gsLst>
                    <a:gs pos="0">
                      <a:srgbClr val="92D050"/>
                    </a:gs>
                    <a:gs pos="60000">
                      <a:srgbClr val="007E39"/>
                    </a:gs>
                  </a:gsLst>
                  <a:lin ang="7500000" scaled="0"/>
                </a:gradFill>
                <a:latin typeface="+mj-lt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9</xdr:col>
      <xdr:colOff>850348</xdr:colOff>
      <xdr:row>38</xdr:row>
      <xdr:rowOff>149803</xdr:rowOff>
    </xdr:from>
    <xdr:to>
      <xdr:col>11</xdr:col>
      <xdr:colOff>339005</xdr:colOff>
      <xdr:row>51</xdr:row>
      <xdr:rowOff>181113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10043194" y="7955418"/>
          <a:ext cx="5281811" cy="2571310"/>
          <a:chOff x="8409609" y="7145130"/>
          <a:chExt cx="4795048" cy="2623864"/>
        </a:xfrm>
      </xdr:grpSpPr>
      <xdr:sp macro="" textlink="">
        <xdr:nvSpPr>
          <xdr:cNvPr id="77" name="Rectangle: Rounded Corners 3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>
            <a:off x="8409609" y="7145130"/>
            <a:ext cx="4795048" cy="2623864"/>
          </a:xfrm>
          <a:prstGeom prst="roundRect">
            <a:avLst>
              <a:gd name="adj" fmla="val 272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pSp>
        <xdr:nvGrpSpPr>
          <xdr:cNvPr id="79" name="Grupo Waterfall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8503342" y="7174672"/>
            <a:ext cx="4674646" cy="2538413"/>
            <a:chOff x="9026785" y="735128"/>
            <a:chExt cx="4450122" cy="2573877"/>
          </a:xfrm>
        </xdr:grpSpPr>
        <xdr:graphicFrame macro="">
          <xdr:nvGraphicFramePr>
            <xdr:cNvPr id="80" name="Gráfico Waterfall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GraphicFramePr/>
          </xdr:nvGraphicFramePr>
          <xdr:xfrm>
            <a:off x="9042589" y="993401"/>
            <a:ext cx="4434318" cy="23156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pSp>
          <xdr:nvGrpSpPr>
            <xdr:cNvPr id="81" name="Titulo Grafico Waterfall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GrpSpPr/>
          </xdr:nvGrpSpPr>
          <xdr:grpSpPr>
            <a:xfrm>
              <a:off x="9026785" y="735128"/>
              <a:ext cx="4252661" cy="305977"/>
              <a:chOff x="9118673" y="773534"/>
              <a:chExt cx="4245679" cy="290411"/>
            </a:xfrm>
          </xdr:grpSpPr>
          <xdr:sp macro="" textlink="">
            <xdr:nvSpPr>
              <xdr:cNvPr id="82" name="Retângulo 81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>
                <a:off x="9163050" y="857250"/>
                <a:ext cx="2266950" cy="13335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AT" sz="1100"/>
              </a:p>
            </xdr:txBody>
          </xdr:sp>
          <xdr:sp macro="" textlink="">
            <xdr:nvSpPr>
              <xdr:cNvPr id="83" name="TextBox 91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 txBox="1"/>
            </xdr:nvSpPr>
            <xdr:spPr>
              <a:xfrm>
                <a:off x="9118673" y="773534"/>
                <a:ext cx="4245679" cy="2904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l"/>
                <a:r>
                  <a:rPr lang="en-US" sz="1200" b="1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+mn-ea"/>
                    <a:cs typeface="Calibri"/>
                  </a:rPr>
                  <a:t>%</a:t>
                </a:r>
                <a:r>
                  <a:rPr lang="en-US" sz="1200" b="1" i="0" u="none" strike="noStrike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"/>
                    <a:ea typeface="+mn-ea"/>
                    <a:cs typeface="Calibri"/>
                  </a:rPr>
                  <a:t> de Despesas &amp; Planos, Metas e Dívidas em relação à Receita</a:t>
                </a:r>
                <a:endParaRPr lang="ru-RU" sz="1200" b="1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Calibri"/>
                  <a:ea typeface="+mn-ea"/>
                  <a:cs typeface="Calibri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356380</xdr:colOff>
      <xdr:row>18</xdr:row>
      <xdr:rowOff>143633</xdr:rowOff>
    </xdr:from>
    <xdr:to>
      <xdr:col>11</xdr:col>
      <xdr:colOff>135010</xdr:colOff>
      <xdr:row>36</xdr:row>
      <xdr:rowOff>190149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9549226" y="3768018"/>
          <a:ext cx="5571784" cy="3836977"/>
          <a:chOff x="8616460" y="3747893"/>
          <a:chExt cx="4990710" cy="3673636"/>
        </a:xfrm>
      </xdr:grpSpPr>
      <xdr:sp macro="" textlink="TABELASDINAMICAS!CB4">
        <xdr:nvSpPr>
          <xdr:cNvPr id="47" name="TextBox 98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8629197" y="3750727"/>
            <a:ext cx="1294336" cy="5156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DD65D7E0-3319-4300-929C-15D0004D0078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Moradia</a:t>
            </a:fld>
            <a:endParaRPr lang="ru-RU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B5">
        <xdr:nvSpPr>
          <xdr:cNvPr id="48" name="TextBox 99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8629196" y="4267363"/>
            <a:ext cx="1294336" cy="51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10C065E-C705-447C-BA4D-C823441FB590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Alimentação</a:t>
            </a:fld>
            <a:endParaRPr lang="ru-RU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B6">
        <xdr:nvSpPr>
          <xdr:cNvPr id="49" name="TextBox 100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8629196" y="4790126"/>
            <a:ext cx="1294336" cy="518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16B2A79-C493-4789-AC07-840D3879AD74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Transporte</a:t>
            </a:fld>
            <a:endParaRPr lang="ru-RU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B7">
        <xdr:nvSpPr>
          <xdr:cNvPr id="50" name="TextBox 101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8629196" y="5314464"/>
            <a:ext cx="1294336" cy="51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46DF2E1-1F22-47F7-ADFF-01F1DA285E7F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Saúde</a:t>
            </a:fld>
            <a:endParaRPr lang="ru-RU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B8">
        <xdr:nvSpPr>
          <xdr:cNvPr id="51" name="TextBox 102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8629196" y="5835579"/>
            <a:ext cx="1294336" cy="519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3D585904-AA98-42FD-AF42-1B37BDC815EB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Gastos Extras</a:t>
            </a:fld>
            <a:endParaRPr lang="ru-RU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B11">
        <xdr:nvSpPr>
          <xdr:cNvPr id="52" name="TextBox 103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1081549" y="3749157"/>
            <a:ext cx="1368298" cy="515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E2E8142-1603-4EC7-A446-4EAAC492E357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Doações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4">
        <xdr:nvSpPr>
          <xdr:cNvPr id="53" name="TextBox 104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9926332" y="3747893"/>
            <a:ext cx="1147809" cy="5156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51A251F-A401-44BC-91A1-8BD64308C17D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2.184,65 </a:t>
            </a:fld>
            <a:endParaRPr lang="ru-RU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H5">
        <xdr:nvSpPr>
          <xdr:cNvPr id="54" name="TextBox 105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9926332" y="4270816"/>
            <a:ext cx="1147809" cy="5169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E32E98D-DDF0-459B-B11B-E4F221692791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2.709,00 </a:t>
            </a:fld>
            <a:endParaRPr lang="ru-RU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H6">
        <xdr:nvSpPr>
          <xdr:cNvPr id="55" name="TextBox 106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9926332" y="4790358"/>
            <a:ext cx="1147809" cy="518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308252AA-34E5-47E4-B08D-EFCBFCC62CAC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2.682,17 </a:t>
            </a:fld>
            <a:endParaRPr lang="ru-RU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H7">
        <xdr:nvSpPr>
          <xdr:cNvPr id="56" name="TextBox 107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9926332" y="5314382"/>
            <a:ext cx="1147809" cy="51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251D48CD-4D81-4DE8-9C73-1C166BB3705A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3.816,82 </a:t>
            </a:fld>
            <a:endParaRPr lang="ru-RU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H8">
        <xdr:nvSpPr>
          <xdr:cNvPr id="57" name="TextBox 108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9926332" y="5833061"/>
            <a:ext cx="1147809" cy="519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9162A62-B125-4121-9B7E-84FD722227F0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2.188,40 </a:t>
            </a:fld>
            <a:endParaRPr lang="ru-RU" sz="2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sp macro="" textlink="TABELASDINAMICAS!CH11">
        <xdr:nvSpPr>
          <xdr:cNvPr id="58" name="TextBox 109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12458518" y="3749784"/>
            <a:ext cx="1143617" cy="5156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B9EFFAD-3F69-4E0D-9165-0605320BDDED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589,33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2">
        <xdr:nvSpPr>
          <xdr:cNvPr id="59" name="TextBox 103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11083520" y="4268311"/>
            <a:ext cx="1368298" cy="5164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611AACE-41AA-4FB4-8053-1003E736F9AB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Clinica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3">
        <xdr:nvSpPr>
          <xdr:cNvPr id="60" name="TextBox 103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11083525" y="4793273"/>
            <a:ext cx="1368298" cy="518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ECC8D72-1BAB-4322-A9E4-A1318DD9D8D4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Seguros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4">
        <xdr:nvSpPr>
          <xdr:cNvPr id="61" name="TextBox 103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1083521" y="5316667"/>
            <a:ext cx="1368298" cy="51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50DF1AC-841A-4940-9772-34BD88EADD1A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Gastos pessoais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5">
        <xdr:nvSpPr>
          <xdr:cNvPr id="62" name="TextBox 103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1083518" y="5842815"/>
            <a:ext cx="1368298" cy="519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E13B974-3FBF-4601-9637-EDCEF7AAAB80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Lazer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2">
        <xdr:nvSpPr>
          <xdr:cNvPr id="65" name="TextBox 106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 txBox="1"/>
        </xdr:nvSpPr>
        <xdr:spPr>
          <a:xfrm>
            <a:off x="12454897" y="4271445"/>
            <a:ext cx="1143617" cy="5169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4ADBC89C-0ECC-4268-B668-CBCD978DF358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3">
        <xdr:nvSpPr>
          <xdr:cNvPr id="66" name="TextBox 107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 txBox="1"/>
        </xdr:nvSpPr>
        <xdr:spPr>
          <a:xfrm>
            <a:off x="12454898" y="4794763"/>
            <a:ext cx="1143617" cy="518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77B90F5-1A1F-4697-9D39-095D3B11BCBC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1.222,15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4">
        <xdr:nvSpPr>
          <xdr:cNvPr id="67" name="TextBox 108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 txBox="1"/>
        </xdr:nvSpPr>
        <xdr:spPr>
          <a:xfrm>
            <a:off x="12454895" y="5318786"/>
            <a:ext cx="1143617" cy="51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B43BE6B-1229-4BBB-B658-420133E887C3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1.060,18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5">
        <xdr:nvSpPr>
          <xdr:cNvPr id="68" name="TextBox 109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 txBox="1"/>
        </xdr:nvSpPr>
        <xdr:spPr>
          <a:xfrm>
            <a:off x="12454895" y="5839034"/>
            <a:ext cx="1143617" cy="519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35A2668B-A238-43E6-9BFA-AA296CC9AF4C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cxnSp macro="">
        <xdr:nvCxnSpPr>
          <xdr:cNvPr id="154" name="Straight Connector 95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CxnSpPr/>
        </xdr:nvCxnSpPr>
        <xdr:spPr>
          <a:xfrm>
            <a:off x="8616460" y="4779750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6" name="Straight Connector 9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CxnSpPr/>
        </xdr:nvCxnSpPr>
        <xdr:spPr>
          <a:xfrm>
            <a:off x="8627642" y="4266732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7" name="Straight Connector 95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>
            <a:off x="8629484" y="5308174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8" name="Straight Connector 95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CxnSpPr/>
        </xdr:nvCxnSpPr>
        <xdr:spPr>
          <a:xfrm>
            <a:off x="8629484" y="5830689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9" name="Straight Connector 95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CxnSpPr/>
        </xdr:nvCxnSpPr>
        <xdr:spPr>
          <a:xfrm>
            <a:off x="11151275" y="4777866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0" name="Straight Connector 95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CxnSpPr/>
        </xdr:nvCxnSpPr>
        <xdr:spPr>
          <a:xfrm>
            <a:off x="11168047" y="4264845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" name="Straight Connector 95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CxnSpPr/>
        </xdr:nvCxnSpPr>
        <xdr:spPr>
          <a:xfrm>
            <a:off x="11140093" y="5306289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2" name="Straight Connector 95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CxnSpPr/>
        </xdr:nvCxnSpPr>
        <xdr:spPr>
          <a:xfrm>
            <a:off x="11156866" y="5829289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TABELASDINAMICAS!CB9">
        <xdr:nvSpPr>
          <xdr:cNvPr id="38" name="TextBox 101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8632218" y="6367548"/>
            <a:ext cx="1292553" cy="523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EB6E8FE-19BA-4183-AF13-9DE9EC14FD83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Educação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0">
        <xdr:nvSpPr>
          <xdr:cNvPr id="69" name="TextBox 102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8632218" y="6894015"/>
            <a:ext cx="1292553" cy="5203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6656510-34B4-448C-93FB-E0201AC86831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Impostos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9">
        <xdr:nvSpPr>
          <xdr:cNvPr id="70" name="TextBox 107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9919947" y="6367467"/>
            <a:ext cx="1146227" cy="523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5848969-5686-4B3B-8EC4-DE12792A0BF8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5.714,23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0">
        <xdr:nvSpPr>
          <xdr:cNvPr id="73" name="TextBox 108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9919947" y="6899143"/>
            <a:ext cx="1146227" cy="5203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EC7CADA-E34F-4881-A5C3-5649CAD83104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1.022,46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6">
        <xdr:nvSpPr>
          <xdr:cNvPr id="74" name="TextBox 10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/>
        </xdr:nvSpPr>
        <xdr:spPr>
          <a:xfrm>
            <a:off x="11083162" y="6367078"/>
            <a:ext cx="1369102" cy="5263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129C53D-B60D-4979-A66A-42EB7AC67DE2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Infraestrutra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B17">
        <xdr:nvSpPr>
          <xdr:cNvPr id="75" name="TextBox 103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 txBox="1"/>
        </xdr:nvSpPr>
        <xdr:spPr>
          <a:xfrm>
            <a:off x="11083159" y="6901176"/>
            <a:ext cx="1369102" cy="5203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033C318-F826-4DAD-86A2-58FA476B4413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Investimento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6">
        <xdr:nvSpPr>
          <xdr:cNvPr id="76" name="TextBox 108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 txBox="1"/>
        </xdr:nvSpPr>
        <xdr:spPr>
          <a:xfrm>
            <a:off x="12464233" y="6365908"/>
            <a:ext cx="1142937" cy="5263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4BE8851-B2E6-44E6-8111-7C5F51DCBB72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79,05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CH17">
        <xdr:nvSpPr>
          <xdr:cNvPr id="85" name="TextBox 109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12464233" y="6900795"/>
            <a:ext cx="1142937" cy="5203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D5D1934D-B286-4D27-998B-0FB7FD346861}" type="TxLink">
              <a:rPr lang="en-US" sz="1200" b="0" i="0" u="none" strike="noStrike">
                <a:solidFill>
                  <a:srgbClr val="000000"/>
                </a:solidFill>
                <a:latin typeface="+mj-lt"/>
                <a:ea typeface="Calibri"/>
                <a:cs typeface="Calibri"/>
              </a:rPr>
              <a:pPr marL="0" indent="0" algn="l"/>
              <a:t>R$  499,96 </a:t>
            </a:fld>
            <a:endParaRPr lang="ru-RU" sz="1200" b="0" i="0" u="none" strike="noStrike">
              <a:solidFill>
                <a:srgbClr val="000000"/>
              </a:solidFill>
              <a:latin typeface="+mj-lt"/>
              <a:ea typeface="Calibri"/>
              <a:cs typeface="Calibri"/>
            </a:endParaRPr>
          </a:p>
        </xdr:txBody>
      </xdr:sp>
      <xdr:cxnSp macro="">
        <xdr:nvCxnSpPr>
          <xdr:cNvPr id="86" name="Straight Connector 9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8659964" y="6367354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95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CxnSpPr/>
        </xdr:nvCxnSpPr>
        <xdr:spPr>
          <a:xfrm>
            <a:off x="8659964" y="6892851"/>
            <a:ext cx="222025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Straight Connector 95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CxnSpPr/>
        </xdr:nvCxnSpPr>
        <xdr:spPr>
          <a:xfrm>
            <a:off x="11170573" y="6365469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Connector 95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CxnSpPr/>
        </xdr:nvCxnSpPr>
        <xdr:spPr>
          <a:xfrm>
            <a:off x="11187346" y="6891451"/>
            <a:ext cx="2216067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268</xdr:colOff>
      <xdr:row>3</xdr:row>
      <xdr:rowOff>3535</xdr:rowOff>
    </xdr:from>
    <xdr:to>
      <xdr:col>9</xdr:col>
      <xdr:colOff>740385</xdr:colOff>
      <xdr:row>16</xdr:row>
      <xdr:rowOff>40066</xdr:rowOff>
    </xdr:to>
    <xdr:sp macro="" textlink="">
      <xdr:nvSpPr>
        <xdr:cNvPr id="10" name="Rectangle: Rounded Corners 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888703" y="692648"/>
          <a:ext cx="7127665" cy="2620705"/>
        </a:xfrm>
        <a:prstGeom prst="roundRect">
          <a:avLst>
            <a:gd name="adj" fmla="val 2726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ru-RU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132522</xdr:colOff>
      <xdr:row>2</xdr:row>
      <xdr:rowOff>432917</xdr:rowOff>
    </xdr:from>
    <xdr:to>
      <xdr:col>9</xdr:col>
      <xdr:colOff>798213</xdr:colOff>
      <xdr:row>16</xdr:row>
      <xdr:rowOff>39756</xdr:rowOff>
    </xdr:to>
    <xdr:grpSp>
      <xdr:nvGrpSpPr>
        <xdr:cNvPr id="98" name="Agrupar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GrpSpPr/>
      </xdr:nvGrpSpPr>
      <xdr:grpSpPr>
        <a:xfrm>
          <a:off x="2076599" y="647840"/>
          <a:ext cx="7914460" cy="2625531"/>
          <a:chOff x="1881809" y="644952"/>
          <a:chExt cx="7192387" cy="2668091"/>
        </a:xfrm>
      </xdr:grpSpPr>
      <xdr:graphicFrame macro="">
        <xdr:nvGraphicFramePr>
          <xdr:cNvPr id="27" name="Gráfico Desenvolvido por Andre e Louise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aphicFramePr>
            <a:graphicFrameLocks/>
          </xdr:cNvGraphicFramePr>
        </xdr:nvGraphicFramePr>
        <xdr:xfrm>
          <a:off x="1932406" y="727854"/>
          <a:ext cx="7029803" cy="25835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TABELASDINAMICAS!CP3">
        <xdr:nvSpPr>
          <xdr:cNvPr id="22" name="TextBox 104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7406857" y="644952"/>
            <a:ext cx="1667339" cy="3677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B8B676D-4354-4BF7-9078-546D29203567}" type="TxLink">
              <a:rPr lang="en-US" sz="1400" b="1" i="0" u="none" strike="noStrike">
                <a:gradFill>
                  <a:gsLst>
                    <a:gs pos="61000">
                      <a:srgbClr val="007580"/>
                    </a:gs>
                    <a:gs pos="15000">
                      <a:srgbClr val="6DB8D9"/>
                    </a:gs>
                  </a:gsLst>
                  <a:path path="circle">
                    <a:fillToRect l="100000" b="100000"/>
                  </a:path>
                </a:gradFill>
                <a:latin typeface="+mj-lt"/>
                <a:ea typeface="Calibri"/>
                <a:cs typeface="Calibri"/>
              </a:rPr>
              <a:pPr marL="0" indent="0" algn="l"/>
              <a:t>R$  29.789,59 </a:t>
            </a:fld>
            <a:endParaRPr lang="ru-RU" sz="1400" b="1" i="0" u="none" strike="noStrike">
              <a:gradFill>
                <a:gsLst>
                  <a:gs pos="61000">
                    <a:srgbClr val="007580"/>
                  </a:gs>
                  <a:gs pos="15000">
                    <a:srgbClr val="6DB8D9"/>
                  </a:gs>
                </a:gsLst>
                <a:path path="circle">
                  <a:fillToRect l="100000" b="100000"/>
                </a:path>
              </a:gradFill>
              <a:latin typeface="+mj-lt"/>
              <a:ea typeface="+mn-ea"/>
              <a:cs typeface="Calibri"/>
            </a:endParaRPr>
          </a:p>
        </xdr:txBody>
      </xdr:sp>
      <xdr:sp macro="" textlink="TABELASDINAMICAS!CP4">
        <xdr:nvSpPr>
          <xdr:cNvPr id="25" name="TextBox 10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7406855" y="858283"/>
            <a:ext cx="1667339" cy="3273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69C3C9E4-75A5-4757-BF88-28D8BF870ACB}" type="TxLink">
              <a:rPr lang="en-US" sz="1400" b="1" i="0" u="none" strike="noStrike">
                <a:gradFill flip="none" rotWithShape="1">
                  <a:gsLst>
                    <a:gs pos="57000">
                      <a:srgbClr val="FFB14E"/>
                    </a:gs>
                    <a:gs pos="8000">
                      <a:srgbClr val="FE2827"/>
                    </a:gs>
                  </a:gsLst>
                  <a:path path="circle">
                    <a:fillToRect t="100000" r="100000"/>
                  </a:path>
                  <a:tileRect l="-100000" b="-100000"/>
                </a:gradFill>
                <a:latin typeface="+mj-lt"/>
                <a:ea typeface="Calibri"/>
                <a:cs typeface="Calibri"/>
              </a:rPr>
              <a:pPr marL="0" indent="0" algn="l"/>
              <a:t>R$  23.768,40 </a:t>
            </a:fld>
            <a:endParaRPr lang="ru-RU" sz="1400" b="1" i="0" u="none" strike="noStrike">
              <a:gradFill flip="none" rotWithShape="1">
                <a:gsLst>
                  <a:gs pos="57000">
                    <a:srgbClr val="FFB14E"/>
                  </a:gs>
                  <a:gs pos="8000">
                    <a:srgbClr val="FE2827"/>
                  </a:gs>
                </a:gsLst>
                <a:path path="circle">
                  <a:fillToRect t="100000" r="100000"/>
                </a:path>
                <a:tileRect l="-100000" b="-100000"/>
              </a:gradFill>
              <a:latin typeface="+mj-lt"/>
              <a:ea typeface="+mn-ea"/>
              <a:cs typeface="Calibri"/>
            </a:endParaRPr>
          </a:p>
        </xdr:txBody>
      </xdr:sp>
      <xdr:sp macro="" textlink="TABELASDINAMICAS!CP5">
        <xdr:nvSpPr>
          <xdr:cNvPr id="20" name="TextBox 104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7406859" y="1052099"/>
            <a:ext cx="1644242" cy="3294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7AA45CF-5E86-463B-96C4-40EBB8BE5B7D}" type="TxLink">
              <a:rPr lang="en-US" sz="1400" b="1" i="0" u="none" strike="noStrike">
                <a:gradFill>
                  <a:gsLst>
                    <a:gs pos="58000">
                      <a:srgbClr val="00B050"/>
                    </a:gs>
                    <a:gs pos="8000">
                      <a:srgbClr val="92D050"/>
                    </a:gs>
                  </a:gsLst>
                  <a:path path="circle">
                    <a:fillToRect l="100000" b="100000"/>
                  </a:path>
                </a:gradFill>
                <a:latin typeface="+mj-lt"/>
                <a:ea typeface="Calibri"/>
                <a:cs typeface="Calibri"/>
              </a:rPr>
              <a:pPr marL="0" indent="0" algn="l"/>
              <a:t>R$  6.021,19 </a:t>
            </a:fld>
            <a:endParaRPr lang="ru-RU" sz="1400" b="1" i="0" u="none" strike="noStrike">
              <a:gradFill>
                <a:gsLst>
                  <a:gs pos="58000">
                    <a:srgbClr val="00B050"/>
                  </a:gs>
                  <a:gs pos="8000">
                    <a:srgbClr val="92D050"/>
                  </a:gs>
                </a:gsLst>
                <a:path path="circle">
                  <a:fillToRect l="100000" b="100000"/>
                </a:path>
              </a:gradFill>
              <a:latin typeface="+mj-lt"/>
              <a:ea typeface="Calibri"/>
              <a:cs typeface="Calibri"/>
            </a:endParaRPr>
          </a:p>
        </xdr:txBody>
      </xdr:sp>
      <xdr:sp macro="" textlink="">
        <xdr:nvSpPr>
          <xdr:cNvPr id="21" name="TextBox_Saldo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6953437" y="1119169"/>
            <a:ext cx="748880" cy="2136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ctr"/>
          <a:lstStyle/>
          <a:p>
            <a:pPr marL="0" indent="0" algn="l"/>
            <a:r>
              <a:rPr lang="en-US" sz="105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Calibri"/>
              </a:rPr>
              <a:t>Saldo</a:t>
            </a:r>
            <a:endParaRPr lang="ru-RU" sz="105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Calibri"/>
            </a:endParaRPr>
          </a:p>
        </xdr:txBody>
      </xdr:sp>
      <xdr:pic>
        <xdr:nvPicPr>
          <xdr:cNvPr id="96" name="Block_Graph1" hidden="1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alphaModFix/>
          </a:blip>
          <a:stretch>
            <a:fillRect/>
          </a:stretch>
        </xdr:blipFill>
        <xdr:spPr>
          <a:xfrm>
            <a:off x="1881809" y="675861"/>
            <a:ext cx="7162800" cy="2637182"/>
          </a:xfrm>
          <a:prstGeom prst="rect">
            <a:avLst/>
          </a:prstGeom>
        </xdr:spPr>
      </xdr:pic>
      <xdr:grpSp>
        <xdr:nvGrpSpPr>
          <xdr:cNvPr id="14" name="Botoes Passar Mes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4596587" y="804684"/>
            <a:ext cx="1825708" cy="271961"/>
            <a:chOff x="6434661" y="3631550"/>
            <a:chExt cx="2233189" cy="310523"/>
          </a:xfrm>
        </xdr:grpSpPr>
        <xdr:sp macro="" textlink="$K$18">
          <xdr:nvSpPr>
            <xdr:cNvPr id="128" name="Freeform: Shape 35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/>
          </xdr:nvSpPr>
          <xdr:spPr>
            <a:xfrm>
              <a:off x="6835952" y="3638532"/>
              <a:ext cx="1438095" cy="291119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fld id="{406B6032-70FB-418D-AE29-71327632B85C}" type="TxLink">
                <a:rPr lang="en-US" sz="1200" b="1" i="0" u="none" strike="noStrike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pPr algn="ctr"/>
                <a:t>Jun 2025</a:t>
              </a:fld>
              <a:endParaRPr lang="ru-RU" sz="1200" b="0">
                <a:solidFill>
                  <a:schemeClr val="accent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pic macro="[0]!MenosUmMes">
          <xdr:nvPicPr>
            <xdr:cNvPr id="7" name="Icon_MesAnterior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 flipV="1">
              <a:off x="6434661" y="3631550"/>
              <a:ext cx="288000" cy="291119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 macro="[0]!MaisUmMes">
          <xdr:nvPicPr>
            <xdr:cNvPr id="5" name="Icon_MesAvante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8379850" y="3650954"/>
              <a:ext cx="288000" cy="291119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</xdr:grpSp>
    <xdr:clientData/>
  </xdr:twoCellAnchor>
  <xdr:twoCellAnchor editAs="oneCell">
    <xdr:from>
      <xdr:col>2</xdr:col>
      <xdr:colOff>125896</xdr:colOff>
      <xdr:row>38</xdr:row>
      <xdr:rowOff>145772</xdr:rowOff>
    </xdr:from>
    <xdr:to>
      <xdr:col>9</xdr:col>
      <xdr:colOff>758145</xdr:colOff>
      <xdr:row>52</xdr:row>
      <xdr:rowOff>0</xdr:rowOff>
    </xdr:to>
    <xdr:pic>
      <xdr:nvPicPr>
        <xdr:cNvPr id="100" name="Block_Graph2" hidden="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75183" y="7885042"/>
          <a:ext cx="7158945" cy="2637184"/>
        </a:xfrm>
        <a:prstGeom prst="rect">
          <a:avLst/>
        </a:prstGeom>
      </xdr:spPr>
    </xdr:pic>
    <xdr:clientData/>
  </xdr:twoCellAnchor>
  <xdr:twoCellAnchor editAs="oneCell">
    <xdr:from>
      <xdr:col>9</xdr:col>
      <xdr:colOff>834888</xdr:colOff>
      <xdr:row>38</xdr:row>
      <xdr:rowOff>139147</xdr:rowOff>
    </xdr:from>
    <xdr:to>
      <xdr:col>12</xdr:col>
      <xdr:colOff>13253</xdr:colOff>
      <xdr:row>52</xdr:row>
      <xdr:rowOff>13252</xdr:rowOff>
    </xdr:to>
    <xdr:pic>
      <xdr:nvPicPr>
        <xdr:cNvPr id="101" name="Block_Graph3" hidden="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0871" y="7878417"/>
          <a:ext cx="4737652" cy="26570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1508511</xdr:colOff>
      <xdr:row>3</xdr:row>
      <xdr:rowOff>0</xdr:rowOff>
    </xdr:from>
    <xdr:to>
      <xdr:col>12</xdr:col>
      <xdr:colOff>0</xdr:colOff>
      <xdr:row>19</xdr:row>
      <xdr:rowOff>0</xdr:rowOff>
    </xdr:to>
    <xdr:sp macro="" textlink="">
      <xdr:nvSpPr>
        <xdr:cNvPr id="20" name="Retângulo: Cantos Arredondados 45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0697335" y="702235"/>
          <a:ext cx="4662194" cy="3107765"/>
        </a:xfrm>
        <a:prstGeom prst="roundRect">
          <a:avLst>
            <a:gd name="adj" fmla="val 1842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AT" sz="2400" b="1" i="0" u="sng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2971601</xdr:colOff>
      <xdr:row>9</xdr:row>
      <xdr:rowOff>33928</xdr:rowOff>
    </xdr:from>
    <xdr:to>
      <xdr:col>10</xdr:col>
      <xdr:colOff>1551338</xdr:colOff>
      <xdr:row>11</xdr:row>
      <xdr:rowOff>140347</xdr:rowOff>
    </xdr:to>
    <xdr:sp macro="" textlink="BANCODEDADOS!$H$11">
      <xdr:nvSpPr>
        <xdr:cNvPr id="10" name="TextBox 10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2160425" y="1901575"/>
          <a:ext cx="1777148" cy="4948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fld id="{3E06FE50-F23B-48B9-AA79-0D6A1BE37DCC}" type="TxLink">
            <a:rPr lang="en-US" sz="2800" b="1" i="0" u="none" strike="noStrike" cap="none" spc="0">
              <a:ln w="0"/>
              <a:gradFill>
                <a:gsLst>
                  <a:gs pos="25000">
                    <a:srgbClr val="007580"/>
                  </a:gs>
                  <a:gs pos="100000">
                    <a:srgbClr val="6DB8D9"/>
                  </a:gs>
                </a:gsLst>
                <a:lin ang="18900000" scaled="1"/>
              </a:gra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j-lt"/>
              <a:ea typeface="Calibri"/>
              <a:cs typeface="Calibri"/>
            </a:rPr>
            <a:pPr marL="0" indent="0" algn="ctr"/>
            <a:t>0%</a:t>
          </a:fld>
          <a:endParaRPr lang="ru-RU" sz="2800" b="1" i="0" u="none" strike="noStrike" cap="none" spc="0">
            <a:ln w="0"/>
            <a:gradFill>
              <a:gsLst>
                <a:gs pos="25000">
                  <a:srgbClr val="007580"/>
                </a:gs>
                <a:gs pos="100000">
                  <a:srgbClr val="6DB8D9"/>
                </a:gs>
              </a:gsLst>
              <a:lin ang="18900000" scaled="1"/>
            </a:gra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j-lt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1605335</xdr:colOff>
      <xdr:row>3</xdr:row>
      <xdr:rowOff>33906</xdr:rowOff>
    </xdr:from>
    <xdr:to>
      <xdr:col>12</xdr:col>
      <xdr:colOff>74435</xdr:colOff>
      <xdr:row>4</xdr:row>
      <xdr:rowOff>136438</xdr:rowOff>
    </xdr:to>
    <xdr:sp macro="" textlink="">
      <xdr:nvSpPr>
        <xdr:cNvPr id="43" name="TextBox 9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10031509" y="729645"/>
          <a:ext cx="4128883" cy="3013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1400" b="1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Grau de Compromisso (Mês Atual)</a:t>
          </a:r>
          <a:endParaRPr lang="ru-RU" sz="14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1833217</xdr:colOff>
      <xdr:row>17</xdr:row>
      <xdr:rowOff>11719</xdr:rowOff>
    </xdr:from>
    <xdr:to>
      <xdr:col>10</xdr:col>
      <xdr:colOff>1445847</xdr:colOff>
      <xdr:row>19</xdr:row>
      <xdr:rowOff>136766</xdr:rowOff>
    </xdr:to>
    <xdr:sp macro="" textlink="BANCODEDADOS!$H$18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0259391" y="3490415"/>
          <a:ext cx="2550195" cy="52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E138522-21C7-4732-9603-984F11989A61}" type="TxLink">
            <a:rPr lang="en-US" sz="1000" b="0" i="1" u="none" strike="noStrike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"/>
              <a:cs typeface="Calibri"/>
            </a:rPr>
            <a:pPr algn="l"/>
            <a:t> </a:t>
          </a:fld>
          <a:endParaRPr lang="pt-BR" sz="1000" i="1">
            <a:solidFill>
              <a:schemeClr val="tx1">
                <a:lumMod val="75000"/>
                <a:lumOff val="25000"/>
              </a:schemeClr>
            </a:solidFill>
            <a:latin typeface="+mj-lt"/>
          </a:endParaRPr>
        </a:p>
      </xdr:txBody>
    </xdr:sp>
    <xdr:clientData/>
  </xdr:twoCellAnchor>
  <xdr:twoCellAnchor editAs="oneCell">
    <xdr:from>
      <xdr:col>3</xdr:col>
      <xdr:colOff>2162</xdr:colOff>
      <xdr:row>2</xdr:row>
      <xdr:rowOff>481853</xdr:rowOff>
    </xdr:from>
    <xdr:to>
      <xdr:col>9</xdr:col>
      <xdr:colOff>1407208</xdr:colOff>
      <xdr:row>19</xdr:row>
      <xdr:rowOff>718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1962918" y="698682"/>
          <a:ext cx="7880820" cy="3171128"/>
        </a:xfrm>
        <a:prstGeom prst="roundRect">
          <a:avLst>
            <a:gd name="adj" fmla="val 185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AT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7257</xdr:colOff>
      <xdr:row>4</xdr:row>
      <xdr:rowOff>160632</xdr:rowOff>
    </xdr:from>
    <xdr:to>
      <xdr:col>9</xdr:col>
      <xdr:colOff>1407884</xdr:colOff>
      <xdr:row>19</xdr:row>
      <xdr:rowOff>332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102757" y="1049632"/>
          <a:ext cx="8487227" cy="2697200"/>
          <a:chOff x="21734804" y="1181434"/>
          <a:chExt cx="5939231" cy="2397909"/>
        </a:xfrm>
      </xdr:grpSpPr>
      <xdr:graphicFrame macro="">
        <xdr:nvGraphicFramePr>
          <xdr:cNvPr id="30" name="Chart 71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GraphicFramePr>
            <a:graphicFrameLocks/>
          </xdr:cNvGraphicFramePr>
        </xdr:nvGraphicFramePr>
        <xdr:xfrm>
          <a:off x="21736505" y="1345155"/>
          <a:ext cx="1979442" cy="22341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TABELASDINAMICAS!$M$3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>
            <a:off x="21734804" y="1181434"/>
            <a:ext cx="1977325" cy="3535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3917D92-F3FE-46E5-AFBA-FBE2384F8E45}" type="TxLink">
              <a:rPr lang="en-US" sz="16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  <a:ea typeface="Calibri"/>
                <a:cs typeface="Calibri"/>
              </a:rPr>
              <a:pPr algn="ctr"/>
              <a:t> </a:t>
            </a:fld>
            <a:endParaRPr lang="pt-BR" sz="2800" b="0" i="0" u="none">
              <a:solidFill>
                <a:schemeClr val="tx1">
                  <a:lumMod val="75000"/>
                  <a:lumOff val="25000"/>
                </a:schemeClr>
              </a:solidFill>
              <a:latin typeface="+mj-lt"/>
            </a:endParaRPr>
          </a:p>
        </xdr:txBody>
      </xdr:sp>
      <xdr:graphicFrame macro="">
        <xdr:nvGraphicFramePr>
          <xdr:cNvPr id="32" name="Chart 7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GraphicFramePr>
            <a:graphicFrameLocks/>
          </xdr:cNvGraphicFramePr>
        </xdr:nvGraphicFramePr>
        <xdr:xfrm>
          <a:off x="23711098" y="1334245"/>
          <a:ext cx="1980097" cy="22450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3" name="Chart 7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GraphicFramePr>
            <a:graphicFrameLocks/>
          </xdr:cNvGraphicFramePr>
        </xdr:nvGraphicFramePr>
        <xdr:xfrm>
          <a:off x="25694827" y="1334246"/>
          <a:ext cx="1978812" cy="22450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TABELASDINAMICAS!$M$4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23712129" y="1181434"/>
            <a:ext cx="1982162" cy="353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5CB48BD-3BA0-46E4-8193-7D72780A90E4}" type="TxLink">
              <a:rPr lang="en-US" sz="16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  <a:ea typeface="Calibri"/>
                <a:cs typeface="Calibri"/>
              </a:rPr>
              <a:pPr algn="ctr"/>
              <a:t> </a:t>
            </a:fld>
            <a:endParaRPr lang="pt-BR" sz="2800" b="0" i="0" u="none">
              <a:solidFill>
                <a:schemeClr val="tx1">
                  <a:lumMod val="75000"/>
                  <a:lumOff val="25000"/>
                </a:schemeClr>
              </a:solidFill>
              <a:latin typeface="+mj-lt"/>
            </a:endParaRPr>
          </a:p>
        </xdr:txBody>
      </xdr:sp>
      <xdr:sp macro="" textlink="TABELASDINAMICAS!$M$5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>
            <a:off x="25691522" y="1181434"/>
            <a:ext cx="1982513" cy="353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AFBAF7B-C18A-465C-B267-CDACDD3CA57F}" type="TxLink">
              <a:rPr lang="en-US" sz="16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  <a:ea typeface="Calibri"/>
                <a:cs typeface="Calibri"/>
              </a:rPr>
              <a:pPr algn="ctr"/>
              <a:t> </a:t>
            </a:fld>
            <a:endParaRPr lang="pt-BR" sz="2800" b="0" i="0" u="none">
              <a:solidFill>
                <a:schemeClr val="tx1">
                  <a:lumMod val="75000"/>
                  <a:lumOff val="25000"/>
                </a:schemeClr>
              </a:solidFill>
              <a:latin typeface="+mj-lt"/>
            </a:endParaRPr>
          </a:p>
        </xdr:txBody>
      </xdr:sp>
    </xdr:grpSp>
    <xdr:clientData/>
  </xdr:twoCellAnchor>
  <xdr:twoCellAnchor>
    <xdr:from>
      <xdr:col>3</xdr:col>
      <xdr:colOff>1</xdr:colOff>
      <xdr:row>0</xdr:row>
      <xdr:rowOff>104587</xdr:rowOff>
    </xdr:from>
    <xdr:to>
      <xdr:col>15</xdr:col>
      <xdr:colOff>0</xdr:colOff>
      <xdr:row>2</xdr:row>
      <xdr:rowOff>391940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942354" y="104587"/>
          <a:ext cx="15060705" cy="504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Planos e Metas</a:t>
          </a:r>
        </a:p>
      </xdr:txBody>
    </xdr:sp>
    <xdr:clientData/>
  </xdr:twoCellAnchor>
  <xdr:twoCellAnchor editAs="oneCell">
    <xdr:from>
      <xdr:col>3</xdr:col>
      <xdr:colOff>228600</xdr:colOff>
      <xdr:row>20</xdr:row>
      <xdr:rowOff>5553</xdr:rowOff>
    </xdr:from>
    <xdr:to>
      <xdr:col>6</xdr:col>
      <xdr:colOff>112118</xdr:colOff>
      <xdr:row>21</xdr:row>
      <xdr:rowOff>188220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190416" y="3996027"/>
          <a:ext cx="5545256" cy="354446"/>
        </a:xfrm>
        <a:prstGeom prst="roundRect">
          <a:avLst>
            <a:gd name="adj" fmla="val 17074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0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Planos</a:t>
          </a:r>
          <a:r>
            <a:rPr lang="de-AT" sz="20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do Mês Atual</a:t>
          </a:r>
          <a:endParaRPr lang="de-AT" sz="20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0</xdr:colOff>
      <xdr:row>83</xdr:row>
      <xdr:rowOff>59247</xdr:rowOff>
    </xdr:to>
    <xdr:sp macro="" textlink="" fLocksText="0">
      <xdr:nvSpPr>
        <xdr:cNvPr id="57" name="AnotacoesDashboard2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4230350" y="1281113"/>
          <a:ext cx="2781300" cy="14389609"/>
        </a:xfrm>
        <a:prstGeom prst="rect">
          <a:avLst/>
        </a:prstGeom>
        <a:solidFill>
          <a:srgbClr val="D1E8F3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xdr:twoCellAnchor>
    <xdr:from>
      <xdr:col>13</xdr:col>
      <xdr:colOff>1752</xdr:colOff>
      <xdr:row>3</xdr:row>
      <xdr:rowOff>0</xdr:rowOff>
    </xdr:from>
    <xdr:to>
      <xdr:col>15</xdr:col>
      <xdr:colOff>0</xdr:colOff>
      <xdr:row>5</xdr:row>
      <xdr:rowOff>59578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14232102" y="695325"/>
          <a:ext cx="2779548" cy="450103"/>
        </a:xfrm>
        <a:prstGeom prst="roundRect">
          <a:avLst>
            <a:gd name="adj" fmla="val 1446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Anotações</a:t>
          </a:r>
        </a:p>
      </xdr:txBody>
    </xdr:sp>
    <xdr:clientData/>
  </xdr:twoCellAnchor>
  <xdr:oneCellAnchor>
    <xdr:from>
      <xdr:col>14</xdr:col>
      <xdr:colOff>1512668</xdr:colOff>
      <xdr:row>3</xdr:row>
      <xdr:rowOff>0</xdr:rowOff>
    </xdr:from>
    <xdr:ext cx="2738783" cy="750957"/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18545609" y="702235"/>
          <a:ext cx="2738783" cy="750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AT" sz="1000" i="1"/>
            <a:t>Pressione Ctrl + Shift + Enter </a:t>
          </a:r>
        </a:p>
        <a:p>
          <a:r>
            <a:rPr lang="de-AT" sz="1000" i="1"/>
            <a:t>para adicionar uma nova linha.</a:t>
          </a:r>
        </a:p>
      </xdr:txBody>
    </xdr:sp>
    <xdr:clientData/>
  </xdr:oneCellAnchor>
  <xdr:twoCellAnchor editAs="oneCell">
    <xdr:from>
      <xdr:col>8</xdr:col>
      <xdr:colOff>225960</xdr:colOff>
      <xdr:row>20</xdr:row>
      <xdr:rowOff>0</xdr:rowOff>
    </xdr:from>
    <xdr:to>
      <xdr:col>11</xdr:col>
      <xdr:colOff>112094</xdr:colOff>
      <xdr:row>21</xdr:row>
      <xdr:rowOff>154869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8340592" y="3990474"/>
          <a:ext cx="5559440" cy="358401"/>
        </a:xfrm>
        <a:prstGeom prst="roundRect">
          <a:avLst>
            <a:gd name="adj" fmla="val 18594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0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Montante Acumulado</a:t>
          </a:r>
        </a:p>
      </xdr:txBody>
    </xdr:sp>
    <xdr:clientData/>
  </xdr:twoCellAnchor>
  <xdr:twoCellAnchor editAs="oneCell">
    <xdr:from>
      <xdr:col>3</xdr:col>
      <xdr:colOff>59688</xdr:colOff>
      <xdr:row>3</xdr:row>
      <xdr:rowOff>63229</xdr:rowOff>
    </xdr:from>
    <xdr:to>
      <xdr:col>4</xdr:col>
      <xdr:colOff>1562100</xdr:colOff>
      <xdr:row>4</xdr:row>
      <xdr:rowOff>101600</xdr:rowOff>
    </xdr:to>
    <xdr:sp macro="" textlink="">
      <xdr:nvSpPr>
        <xdr:cNvPr id="2" name="TextBox 9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155188" y="761729"/>
          <a:ext cx="1883412" cy="228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1400" b="1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Principais Planos</a:t>
          </a:r>
          <a:endParaRPr lang="ru-RU" sz="14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1059</xdr:colOff>
      <xdr:row>83</xdr:row>
      <xdr:rowOff>78426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0" y="0"/>
          <a:ext cx="1829803" cy="1585802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0</xdr:col>
      <xdr:colOff>0</xdr:colOff>
      <xdr:row>5</xdr:row>
      <xdr:rowOff>5</xdr:rowOff>
    </xdr:from>
    <xdr:to>
      <xdr:col>2</xdr:col>
      <xdr:colOff>77277</xdr:colOff>
      <xdr:row>11</xdr:row>
      <xdr:rowOff>15588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pSpPr/>
      </xdr:nvGrpSpPr>
      <xdr:grpSpPr>
        <a:xfrm>
          <a:off x="0" y="1079505"/>
          <a:ext cx="2020377" cy="1158583"/>
          <a:chOff x="1310433" y="16931253"/>
          <a:chExt cx="1878853" cy="1203083"/>
        </a:xfrm>
      </xdr:grpSpPr>
      <xdr:sp macro="" textlink="">
        <xdr:nvSpPr>
          <xdr:cNvPr id="85" name="Freeform: Shape 35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1310433" y="17332279"/>
            <a:ext cx="1878853" cy="401029"/>
          </a:xfrm>
          <a:custGeom>
            <a:avLst/>
            <a:gdLst>
              <a:gd name="connsiteX0" fmla="*/ 0 w 2264319"/>
              <a:gd name="connsiteY0" fmla="*/ 0 h 555812"/>
              <a:gd name="connsiteX1" fmla="*/ 2189612 w 2264319"/>
              <a:gd name="connsiteY1" fmla="*/ 0 h 555812"/>
              <a:gd name="connsiteX2" fmla="*/ 2264319 w 2264319"/>
              <a:gd name="connsiteY2" fmla="*/ 74707 h 555812"/>
              <a:gd name="connsiteX3" fmla="*/ 2264319 w 2264319"/>
              <a:gd name="connsiteY3" fmla="*/ 481105 h 555812"/>
              <a:gd name="connsiteX4" fmla="*/ 2189612 w 2264319"/>
              <a:gd name="connsiteY4" fmla="*/ 555812 h 555812"/>
              <a:gd name="connsiteX5" fmla="*/ 0 w 2264319"/>
              <a:gd name="connsiteY5" fmla="*/ 555812 h 555812"/>
              <a:gd name="connsiteX6" fmla="*/ 0 w 2264319"/>
              <a:gd name="connsiteY6" fmla="*/ 0 h 555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64319" h="555812">
                <a:moveTo>
                  <a:pt x="0" y="0"/>
                </a:moveTo>
                <a:lnTo>
                  <a:pt x="2189612" y="0"/>
                </a:lnTo>
                <a:cubicBezTo>
                  <a:pt x="2230872" y="0"/>
                  <a:pt x="2264319" y="33447"/>
                  <a:pt x="2264319" y="74707"/>
                </a:cubicBezTo>
                <a:lnTo>
                  <a:pt x="2264319" y="481105"/>
                </a:lnTo>
                <a:cubicBezTo>
                  <a:pt x="2264319" y="522365"/>
                  <a:pt x="2230872" y="555812"/>
                  <a:pt x="2189612" y="555812"/>
                </a:cubicBezTo>
                <a:lnTo>
                  <a:pt x="0" y="555812"/>
                </a:lnTo>
                <a:lnTo>
                  <a:pt x="0" y="0"/>
                </a:lnTo>
                <a:close/>
              </a:path>
            </a:pathLst>
          </a:cu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200" b="0">
              <a:solidFill>
                <a:schemeClr val="accen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CaixaDeTexto 8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SpPr txBox="1"/>
        </xdr:nvSpPr>
        <xdr:spPr>
          <a:xfrm>
            <a:off x="1804330" y="16931253"/>
            <a:ext cx="1308823" cy="401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Balanço Mensal</a:t>
            </a:r>
          </a:p>
        </xdr:txBody>
      </xdr:sp>
      <xdr:sp macro="" textlink="">
        <xdr:nvSpPr>
          <xdr:cNvPr id="89" name="CaixaDeTexto 8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 txBox="1"/>
        </xdr:nvSpPr>
        <xdr:spPr>
          <a:xfrm>
            <a:off x="1804329" y="17332279"/>
            <a:ext cx="1308824" cy="4010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Planos e Metas</a:t>
            </a:r>
          </a:p>
        </xdr:txBody>
      </xdr:sp>
      <xdr:sp macro="" textlink="">
        <xdr:nvSpPr>
          <xdr:cNvPr id="90" name="CaixaDeTexto 8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 txBox="1"/>
        </xdr:nvSpPr>
        <xdr:spPr>
          <a:xfrm>
            <a:off x="1804330" y="17733306"/>
            <a:ext cx="1308823" cy="4010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2442</xdr:colOff>
      <xdr:row>3</xdr:row>
      <xdr:rowOff>35462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-85489" r="-85793"/>
        <a:stretch/>
      </xdr:blipFill>
      <xdr:spPr>
        <a:xfrm>
          <a:off x="0" y="100642"/>
          <a:ext cx="1809151" cy="613976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15</xdr:col>
      <xdr:colOff>0</xdr:colOff>
      <xdr:row>2</xdr:row>
      <xdr:rowOff>393242</xdr:rowOff>
    </xdr:to>
    <xdr:sp macro="" textlink="DASHBOARD!$T$1">
      <xdr:nvSpPr>
        <xdr:cNvPr id="4" name="TextBox 9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760824" y="104588"/>
          <a:ext cx="3242235" cy="505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D75CC2C-BCDD-40C0-990D-9C0143534455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 Light"/>
              <a:ea typeface="Calibri Light"/>
              <a:cs typeface="Calibri Light"/>
            </a:rPr>
            <a:pPr marL="0" indent="0" algn="ctr"/>
            <a:t>Versão 3.2 liberada para o CPF: 952.858.066-15</a:t>
          </a:fld>
          <a:endParaRPr lang="en-US" sz="1100" b="0" i="0" u="none" strike="noStrike">
            <a:solidFill>
              <a:schemeClr val="tx1">
                <a:lumMod val="65000"/>
                <a:lumOff val="35000"/>
              </a:schemeClr>
            </a:solidFill>
            <a:latin typeface="+mj-lt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288102</xdr:colOff>
      <xdr:row>26</xdr:row>
      <xdr:rowOff>23519</xdr:rowOff>
    </xdr:from>
    <xdr:to>
      <xdr:col>6</xdr:col>
      <xdr:colOff>65171</xdr:colOff>
      <xdr:row>83</xdr:row>
      <xdr:rowOff>55145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387130" y="4298010"/>
          <a:ext cx="5950680" cy="11102968"/>
        </a:xfrm>
        <a:prstGeom prst="roundRect">
          <a:avLst>
            <a:gd name="adj" fmla="val 979"/>
          </a:avLst>
        </a:prstGeom>
        <a:noFill/>
        <a:ln w="57150">
          <a:solidFill>
            <a:schemeClr val="bg1"/>
          </a:solidFill>
        </a:ln>
        <a:effectLst>
          <a:outerShdw blurRad="38100" dist="254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352778</xdr:colOff>
      <xdr:row>26</xdr:row>
      <xdr:rowOff>82315</xdr:rowOff>
    </xdr:from>
    <xdr:to>
      <xdr:col>6</xdr:col>
      <xdr:colOff>21647</xdr:colOff>
      <xdr:row>83</xdr:row>
      <xdr:rowOff>17317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51806" y="4356806"/>
          <a:ext cx="5842480" cy="11006344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8</xdr:col>
      <xdr:colOff>290427</xdr:colOff>
      <xdr:row>26</xdr:row>
      <xdr:rowOff>29535</xdr:rowOff>
    </xdr:from>
    <xdr:to>
      <xdr:col>11</xdr:col>
      <xdr:colOff>84044</xdr:colOff>
      <xdr:row>83</xdr:row>
      <xdr:rowOff>66674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9081977" y="4371163"/>
          <a:ext cx="5961486" cy="11294852"/>
        </a:xfrm>
        <a:prstGeom prst="roundRect">
          <a:avLst>
            <a:gd name="adj" fmla="val 1023"/>
          </a:avLst>
        </a:prstGeom>
        <a:noFill/>
        <a:ln w="57150">
          <a:solidFill>
            <a:schemeClr val="bg1"/>
          </a:solidFill>
        </a:ln>
        <a:effectLst>
          <a:outerShdw blurRad="38100" dist="254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8</xdr:col>
      <xdr:colOff>344574</xdr:colOff>
      <xdr:row>26</xdr:row>
      <xdr:rowOff>83682</xdr:rowOff>
    </xdr:from>
    <xdr:to>
      <xdr:col>11</xdr:col>
      <xdr:colOff>37352</xdr:colOff>
      <xdr:row>83</xdr:row>
      <xdr:rowOff>23091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9136124" y="4425310"/>
          <a:ext cx="5860647" cy="11197122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15</xdr:col>
      <xdr:colOff>7469</xdr:colOff>
      <xdr:row>5</xdr:row>
      <xdr:rowOff>0</xdr:rowOff>
    </xdr:from>
    <xdr:to>
      <xdr:col>15</xdr:col>
      <xdr:colOff>552824</xdr:colOff>
      <xdr:row>7</xdr:row>
      <xdr:rowOff>97779</xdr:rowOff>
    </xdr:to>
    <xdr:pic>
      <xdr:nvPicPr>
        <xdr:cNvPr id="13" name="Gráfic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rcRect l="62515"/>
        <a:stretch/>
      </xdr:blipFill>
      <xdr:spPr>
        <a:xfrm>
          <a:off x="18564410" y="1090706"/>
          <a:ext cx="545355" cy="486249"/>
        </a:xfrm>
        <a:prstGeom prst="rect">
          <a:avLst/>
        </a:prstGeom>
      </xdr:spPr>
    </xdr:pic>
    <xdr:clientData/>
  </xdr:twoCellAnchor>
  <xdr:twoCellAnchor>
    <xdr:from>
      <xdr:col>9</xdr:col>
      <xdr:colOff>795617</xdr:colOff>
      <xdr:row>3</xdr:row>
      <xdr:rowOff>89647</xdr:rowOff>
    </xdr:from>
    <xdr:to>
      <xdr:col>9</xdr:col>
      <xdr:colOff>1311087</xdr:colOff>
      <xdr:row>4</xdr:row>
      <xdr:rowOff>139941</xdr:rowOff>
    </xdr:to>
    <xdr:sp macro="[0]!ShowPlanosPrincipais" textlink="">
      <xdr:nvSpPr>
        <xdr:cNvPr id="14" name="Freeform: Shape 35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852646" y="784412"/>
          <a:ext cx="515470" cy="252000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9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Editar</a:t>
          </a:r>
        </a:p>
      </xdr:txBody>
    </xdr:sp>
    <xdr:clientData/>
  </xdr:twoCellAnchor>
  <xdr:twoCellAnchor>
    <xdr:from>
      <xdr:col>9</xdr:col>
      <xdr:colOff>1098841</xdr:colOff>
      <xdr:row>3</xdr:row>
      <xdr:rowOff>13968</xdr:rowOff>
    </xdr:from>
    <xdr:to>
      <xdr:col>13</xdr:col>
      <xdr:colOff>197268</xdr:colOff>
      <xdr:row>28</xdr:row>
      <xdr:rowOff>135931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10280941" y="712468"/>
          <a:ext cx="5423027" cy="4097063"/>
          <a:chOff x="17549075" y="4406673"/>
          <a:chExt cx="5417349" cy="4156081"/>
        </a:xfrm>
      </xdr:grpSpPr>
      <xdr:graphicFrame macro="">
        <xdr:nvGraphicFramePr>
          <xdr:cNvPr id="47" name="Chart 4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aphicFramePr>
            <a:graphicFrameLocks noChangeAspect="1"/>
          </xdr:cNvGraphicFramePr>
        </xdr:nvGraphicFramePr>
        <xdr:xfrm>
          <a:off x="17549075" y="4406673"/>
          <a:ext cx="5417349" cy="41560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8857249" y="5148490"/>
            <a:ext cx="2797529" cy="133761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9</xdr:col>
      <xdr:colOff>1840091</xdr:colOff>
      <xdr:row>14</xdr:row>
      <xdr:rowOff>97279</xdr:rowOff>
    </xdr:from>
    <xdr:to>
      <xdr:col>10</xdr:col>
      <xdr:colOff>1508266</xdr:colOff>
      <xdr:row>17</xdr:row>
      <xdr:rowOff>126560</xdr:rowOff>
    </xdr:to>
    <xdr:grpSp>
      <xdr:nvGrpSpPr>
        <xdr:cNvPr id="17" name="Grupo Valor a guardar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1022191" y="2891279"/>
          <a:ext cx="2868575" cy="600781"/>
          <a:chOff x="18711766" y="3852804"/>
          <a:chExt cx="2620807" cy="624314"/>
        </a:xfrm>
      </xdr:grpSpPr>
      <xdr:sp macro="" textlink="BANCODEDADOS!$H$15">
        <xdr:nvSpPr>
          <xdr:cNvPr id="3" name="TextBox 104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19912441" y="3852804"/>
            <a:ext cx="1419748" cy="313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2A1D1B9-56C7-4C57-BB45-17E5B137062C}" type="TxLink">
              <a:rPr lang="en-US" sz="1600" b="1" i="0" u="none" strike="noStrike">
                <a:gradFill>
                  <a:gsLst>
                    <a:gs pos="25000">
                      <a:srgbClr val="007580"/>
                    </a:gs>
                    <a:gs pos="100000">
                      <a:srgbClr val="6DB8D9"/>
                    </a:gs>
                  </a:gsLst>
                  <a:lin ang="18900000" scaled="1"/>
                </a:gradFill>
                <a:latin typeface="+mj-lt"/>
                <a:ea typeface="Calibri"/>
                <a:cs typeface="Calibri"/>
              </a:rPr>
              <a:pPr marL="0" indent="0" algn="l"/>
              <a:t>R$  7.000,00 </a:t>
            </a:fld>
            <a:endParaRPr lang="ru-RU" sz="1600" b="1" i="0" u="none" strike="noStrike">
              <a:gradFill>
                <a:gsLst>
                  <a:gs pos="25000">
                    <a:srgbClr val="007580"/>
                  </a:gs>
                  <a:gs pos="100000">
                    <a:srgbClr val="6DB8D9"/>
                  </a:gs>
                </a:gsLst>
                <a:lin ang="18900000" scaled="1"/>
              </a:gradFill>
              <a:latin typeface="+mj-lt"/>
              <a:ea typeface="+mn-ea"/>
              <a:cs typeface="Calibri"/>
            </a:endParaRPr>
          </a:p>
        </xdr:txBody>
      </xdr:sp>
      <xdr:sp macro="" textlink="">
        <xdr:nvSpPr>
          <xdr:cNvPr id="5" name="TextBox 98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18711766" y="3856503"/>
            <a:ext cx="1360051" cy="3070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ysClr val="windowText" lastClr="000000"/>
                </a:solidFill>
                <a:latin typeface="+mj-lt"/>
              </a:rPr>
              <a:t>Valor a quitar</a:t>
            </a:r>
          </a:p>
        </xdr:txBody>
      </xdr:sp>
      <xdr:sp macro="" textlink="">
        <xdr:nvSpPr>
          <xdr:cNvPr id="6" name="TextBox 98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18711766" y="4166734"/>
            <a:ext cx="1360098" cy="3101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ysClr val="windowText" lastClr="000000"/>
                </a:solidFill>
                <a:latin typeface="+mj-lt"/>
              </a:rPr>
              <a:t>Valor quitado</a:t>
            </a:r>
          </a:p>
        </xdr:txBody>
      </xdr:sp>
      <xdr:sp macro="" textlink="BANCODEDADOS!$H$13">
        <xdr:nvSpPr>
          <xdr:cNvPr id="7" name="TextBox 10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19916157" y="4166734"/>
            <a:ext cx="1416416" cy="31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DFFFD18-2726-4514-88A2-B62D77D249D2}" type="TxLink">
              <a:rPr lang="en-US" sz="1600" b="1" i="0" u="none" strike="noStrike">
                <a:gradFill>
                  <a:gsLst>
                    <a:gs pos="25000">
                      <a:srgbClr val="00B050"/>
                    </a:gs>
                    <a:gs pos="100000">
                      <a:srgbClr val="92D050"/>
                    </a:gs>
                  </a:gsLst>
                  <a:lin ang="18900000" scaled="1"/>
                </a:gradFill>
                <a:latin typeface="+mj-lt"/>
                <a:ea typeface="Calibri"/>
                <a:cs typeface="Calibri"/>
              </a:rPr>
              <a:pPr marL="0" indent="0" algn="l"/>
              <a:t>R$  -   </a:t>
            </a:fld>
            <a:endParaRPr lang="ru-RU" sz="1600" b="1" i="0" u="none" strike="noStrike">
              <a:gradFill>
                <a:gsLst>
                  <a:gs pos="25000">
                    <a:srgbClr val="00B050"/>
                  </a:gs>
                  <a:gs pos="100000">
                    <a:srgbClr val="92D050"/>
                  </a:gs>
                </a:gsLst>
                <a:lin ang="18900000" scaled="1"/>
              </a:gradFill>
              <a:latin typeface="+mj-lt"/>
              <a:ea typeface="+mn-ea"/>
              <a:cs typeface="Calibri"/>
            </a:endParaRP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TABELASDINAMICAS!$N$3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B9EA9916-02CF-96B4-8058-1A9A0EACE40D}"/>
            </a:ext>
          </a:extLst>
        </cdr:cNvPr>
        <cdr:cNvSpPr txBox="1"/>
      </cdr:nvSpPr>
      <cdr:spPr>
        <a:xfrm xmlns:a="http://schemas.openxmlformats.org/drawingml/2006/main" flipH="1">
          <a:off x="0" y="0"/>
          <a:ext cx="1988344" cy="22145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4E0B887-33BA-42FC-907B-06EB14B7E566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 algn="ctr"/>
            <a:t>0,0%</a:t>
          </a:fld>
          <a:endParaRPr lang="pt-BR" sz="2400" b="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TABELASDINAMICAS!$N$4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B9EA9916-02CF-96B4-8058-1A9A0EACE40D}"/>
            </a:ext>
          </a:extLst>
        </cdr:cNvPr>
        <cdr:cNvSpPr txBox="1"/>
      </cdr:nvSpPr>
      <cdr:spPr>
        <a:xfrm xmlns:a="http://schemas.openxmlformats.org/drawingml/2006/main" flipH="1">
          <a:off x="0" y="0"/>
          <a:ext cx="1988344" cy="22145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F40D5C75-D4B3-476A-B9E1-0870B68C97B7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 algn="ctr"/>
            <a:t>0,0%</a:t>
          </a:fld>
          <a:endParaRPr lang="pt-BR" sz="2400" b="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6.59195E-17</cdr:x>
      <cdr:y>0</cdr:y>
    </cdr:from>
    <cdr:to>
      <cdr:x>1</cdr:x>
      <cdr:y>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6029EB7F-5619-DE39-4A77-4090E6D7B7EB}"/>
            </a:ext>
          </a:extLst>
        </cdr:cNvPr>
        <cdr:cNvSpPr txBox="1"/>
      </cdr:nvSpPr>
      <cdr:spPr>
        <a:xfrm xmlns:a="http://schemas.openxmlformats.org/drawingml/2006/main" flipH="1">
          <a:off x="50800" y="50800"/>
          <a:ext cx="1988964" cy="2214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pt-BR" sz="2400" b="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6.59195E-17</cdr:x>
      <cdr:y>0</cdr:y>
    </cdr:from>
    <cdr:to>
      <cdr:x>1</cdr:x>
      <cdr:y>1</cdr:y>
    </cdr:to>
    <cdr:sp macro="" textlink="TABELASDINAMICAS!$N$5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2FF09EF4-003D-1B5F-E55F-0E351D88C82C}"/>
            </a:ext>
          </a:extLst>
        </cdr:cNvPr>
        <cdr:cNvSpPr txBox="1"/>
      </cdr:nvSpPr>
      <cdr:spPr>
        <a:xfrm xmlns:a="http://schemas.openxmlformats.org/drawingml/2006/main" flipH="1">
          <a:off x="50800" y="50800"/>
          <a:ext cx="1988964" cy="22142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935E942-32D7-4C01-8A3F-1DACA174D96A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Calibri"/>
              <a:cs typeface="Calibri"/>
            </a:rPr>
            <a:pPr algn="ctr"/>
            <a:t>0,0%</a:t>
          </a:fld>
          <a:endParaRPr lang="pt-BR" sz="2400" b="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0.48748</cdr:x>
      <cdr:y>0.47601</cdr:y>
    </cdr:from>
    <cdr:to>
      <cdr:x>0.51952</cdr:x>
      <cdr:y>0.51729</cdr:y>
    </cdr:to>
    <cdr:sp macro="" textlink="">
      <cdr:nvSpPr>
        <cdr:cNvPr id="2" name="Oval 5">
          <a:extLst xmlns:a="http://schemas.openxmlformats.org/drawingml/2006/main">
            <a:ext uri="{FF2B5EF4-FFF2-40B4-BE49-F238E27FC236}">
              <a16:creationId xmlns:a16="http://schemas.microsoft.com/office/drawing/2014/main" id="{00000000-0008-0000-0100-000006000000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2641713" y="1946800"/>
          <a:ext cx="173648" cy="168827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GB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251012</xdr:colOff>
      <xdr:row>30</xdr:row>
      <xdr:rowOff>153989</xdr:rowOff>
    </xdr:from>
    <xdr:to>
      <xdr:col>12</xdr:col>
      <xdr:colOff>125506</xdr:colOff>
      <xdr:row>59</xdr:row>
      <xdr:rowOff>12700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11808012" y="5538789"/>
          <a:ext cx="3570194" cy="5383211"/>
          <a:chOff x="10866184" y="5639269"/>
          <a:chExt cx="3538978" cy="4298808"/>
        </a:xfrm>
      </xdr:grpSpPr>
      <xdr:sp macro="" textlink="">
        <xdr:nvSpPr>
          <xdr:cNvPr id="32" name="Rectangle: Rounded Corners 3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10866184" y="5878651"/>
            <a:ext cx="3538978" cy="4059426"/>
          </a:xfrm>
          <a:prstGeom prst="roundRect">
            <a:avLst>
              <a:gd name="adj" fmla="val 1708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36" name="GraficoInstituicao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GraphicFramePr>
            <a:graphicFrameLocks/>
          </xdr:cNvGraphicFramePr>
        </xdr:nvGraphicFramePr>
        <xdr:xfrm>
          <a:off x="10885133" y="5639269"/>
          <a:ext cx="3501081" cy="42458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16" name="Овал 12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>
          <a:xfrm>
            <a:off x="11912517" y="7178032"/>
            <a:ext cx="1450248" cy="1168323"/>
          </a:xfrm>
          <a:prstGeom prst="ellipse">
            <a:avLst/>
          </a:prstGeom>
          <a:gradFill flip="none" rotWithShape="1">
            <a:gsLst>
              <a:gs pos="48000">
                <a:schemeClr val="bg1"/>
              </a:gs>
              <a:gs pos="65000">
                <a:schemeClr val="tx1">
                  <a:lumMod val="50000"/>
                  <a:lumOff val="50000"/>
                  <a:alpha val="48000"/>
                </a:schemeClr>
              </a:gs>
              <a:gs pos="100000">
                <a:srgbClr val="262626">
                  <a:alpha val="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2200" b="0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3</xdr:col>
      <xdr:colOff>1</xdr:colOff>
      <xdr:row>1</xdr:row>
      <xdr:rowOff>0</xdr:rowOff>
    </xdr:from>
    <xdr:to>
      <xdr:col>16</xdr:col>
      <xdr:colOff>0</xdr:colOff>
      <xdr:row>2</xdr:row>
      <xdr:rowOff>391941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2095501" y="101600"/>
          <a:ext cx="16471899" cy="50624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Investimentos</a:t>
          </a:r>
        </a:p>
      </xdr:txBody>
    </xdr:sp>
    <xdr:clientData/>
  </xdr:twoCellAnchor>
  <xdr:twoCellAnchor>
    <xdr:from>
      <xdr:col>10</xdr:col>
      <xdr:colOff>570737</xdr:colOff>
      <xdr:row>3</xdr:row>
      <xdr:rowOff>0</xdr:rowOff>
    </xdr:from>
    <xdr:to>
      <xdr:col>12</xdr:col>
      <xdr:colOff>116541</xdr:colOff>
      <xdr:row>16</xdr:row>
      <xdr:rowOff>13494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12508737" y="698500"/>
          <a:ext cx="2860504" cy="2489994"/>
          <a:chOff x="11607805" y="698500"/>
          <a:chExt cx="2547730" cy="2551778"/>
        </a:xfrm>
      </xdr:grpSpPr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GrpSpPr/>
        </xdr:nvGrpSpPr>
        <xdr:grpSpPr>
          <a:xfrm>
            <a:off x="11607805" y="698500"/>
            <a:ext cx="2547730" cy="2551778"/>
            <a:chOff x="2062858" y="2991856"/>
            <a:chExt cx="2451321" cy="2514700"/>
          </a:xfrm>
        </xdr:grpSpPr>
        <xdr:sp macro="" textlink="">
          <xdr:nvSpPr>
            <xdr:cNvPr id="5" name="Rectangle: Rounded Corners 3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2062858" y="2991857"/>
              <a:ext cx="2451321" cy="2514699"/>
            </a:xfrm>
            <a:prstGeom prst="roundRect">
              <a:avLst>
                <a:gd name="adj" fmla="val 2105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2400" b="1" i="0">
                <a:solidFill>
                  <a:srgbClr val="00758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6" name="TextBox 9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2099928" y="2991856"/>
              <a:ext cx="2376721" cy="4638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l"/>
              <a:r>
                <a:rPr lang="en-US" sz="1400" b="1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Calibri"/>
                </a:rPr>
                <a:t>Indicadores do Banco Central</a:t>
              </a:r>
              <a:endParaRPr lang="ru-RU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">
          <xdr:nvSpPr>
            <xdr:cNvPr id="7" name="TextBox 98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2098814" y="3219601"/>
              <a:ext cx="1275274" cy="2980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l"/>
              <a:r>
                <a:rPr lang="en-US" sz="1000" b="0" i="0" u="none" strike="noStrike">
                  <a:solidFill>
                    <a:srgbClr val="000000"/>
                  </a:solidFill>
                  <a:latin typeface="+mj-lt"/>
                  <a:ea typeface="Calibri"/>
                  <a:cs typeface="Calibri"/>
                </a:rPr>
                <a:t>Última atualização:</a:t>
              </a:r>
            </a:p>
          </xdr:txBody>
        </xdr:sp>
        <xdr:sp macro="" textlink="$F$7">
          <xdr:nvSpPr>
            <xdr:cNvPr id="9" name="TextBox 104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3093455" y="3224571"/>
              <a:ext cx="819977" cy="2812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DBB13A04-8BBD-4A76-B61A-BB014085161A}" type="TxLink">
                <a:rPr lang="en-US" sz="1000" b="0" i="0" u="none" strike="noStrike">
                  <a:solidFill>
                    <a:srgbClr val="000000"/>
                  </a:solidFill>
                  <a:latin typeface="+mj-lt"/>
                  <a:ea typeface="Calibri Light"/>
                  <a:cs typeface="Calibri Light"/>
                </a:rPr>
                <a:pPr marL="0" indent="0" algn="r"/>
                <a:t>11/12/24</a:t>
              </a:fld>
              <a:endParaRPr lang="ru-RU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Calibri"/>
              </a:endParaRPr>
            </a:p>
          </xdr:txBody>
        </xdr:sp>
        <xdr:grpSp>
          <xdr:nvGrpSpPr>
            <xdr:cNvPr id="58" name="Agrupar 57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GrpSpPr/>
          </xdr:nvGrpSpPr>
          <xdr:grpSpPr>
            <a:xfrm>
              <a:off x="2104470" y="3491590"/>
              <a:ext cx="2354608" cy="1989387"/>
              <a:chOff x="2104470" y="3607550"/>
              <a:chExt cx="2354608" cy="1989387"/>
            </a:xfrm>
          </xdr:grpSpPr>
          <xdr:cxnSp macro="">
            <xdr:nvCxnSpPr>
              <xdr:cNvPr id="29" name="Straight Connector 95">
                <a:extLst>
                  <a:ext uri="{FF2B5EF4-FFF2-40B4-BE49-F238E27FC236}">
                    <a16:creationId xmlns:a16="http://schemas.microsoft.com/office/drawing/2014/main" id="{00000000-0008-0000-0500-00001D000000}"/>
                  </a:ext>
                </a:extLst>
              </xdr:cNvPr>
              <xdr:cNvCxnSpPr/>
            </xdr:nvCxnSpPr>
            <xdr:spPr>
              <a:xfrm>
                <a:off x="2260020" y="3972179"/>
                <a:ext cx="2171506" cy="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$E$8">
            <xdr:nvSpPr>
              <xdr:cNvPr id="30" name="TextBox 98">
                <a:extLst>
                  <a:ext uri="{FF2B5EF4-FFF2-40B4-BE49-F238E27FC236}">
                    <a16:creationId xmlns:a16="http://schemas.microsoft.com/office/drawing/2014/main" id="{00000000-0008-0000-0500-00001E000000}"/>
                  </a:ext>
                </a:extLst>
              </xdr:cNvPr>
              <xdr:cNvSpPr txBox="1"/>
            </xdr:nvSpPr>
            <xdr:spPr>
              <a:xfrm>
                <a:off x="2114409" y="3607550"/>
                <a:ext cx="1275274" cy="2980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fld id="{E4C0E8C6-4A3A-43E0-93BF-01AF0F830D70}" type="TxLink">
                  <a:rPr lang="en-US" sz="1200" b="0" i="0" u="none" strike="noStrike">
                    <a:solidFill>
                      <a:srgbClr val="000000"/>
                    </a:solidFill>
                    <a:latin typeface="Calibri Light"/>
                    <a:ea typeface="Calibri Light"/>
                    <a:cs typeface="Calibri Light"/>
                  </a:rPr>
                  <a:pPr marL="0" indent="0" algn="l"/>
                  <a:t>SELIC</a:t>
                </a:fld>
                <a:endParaRPr lang="en-US" sz="1200" b="0" i="0" u="none" strike="noStrike">
                  <a:solidFill>
                    <a:srgbClr val="000000"/>
                  </a:solidFill>
                  <a:latin typeface="+mj-lt"/>
                  <a:ea typeface="Calibri"/>
                  <a:cs typeface="Calibri"/>
                </a:endParaRPr>
              </a:p>
            </xdr:txBody>
          </xdr:sp>
          <xdr:sp macro="" textlink="$F$8">
            <xdr:nvSpPr>
              <xdr:cNvPr id="43" name="TextBox 104">
                <a:extLst>
                  <a:ext uri="{FF2B5EF4-FFF2-40B4-BE49-F238E27FC236}">
                    <a16:creationId xmlns:a16="http://schemas.microsoft.com/office/drawing/2014/main" id="{00000000-0008-0000-0500-00002B000000}"/>
                  </a:ext>
                </a:extLst>
              </xdr:cNvPr>
              <xdr:cNvSpPr txBox="1"/>
            </xdr:nvSpPr>
            <xdr:spPr>
              <a:xfrm>
                <a:off x="3462861" y="3620801"/>
                <a:ext cx="996217" cy="2812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BAAD56-18F6-41B8-894C-674BA4B8738E}" type="TxLink">
                  <a:rPr lang="en-US" sz="1200" b="0" i="1" u="none" strike="noStrike">
                    <a:solidFill>
                      <a:srgbClr val="14213D"/>
                    </a:solidFill>
                    <a:latin typeface="Calibri Light"/>
                    <a:ea typeface="Calibri Light"/>
                    <a:cs typeface="Calibri Light"/>
                  </a:rPr>
                  <a:pPr marL="0" indent="0" algn="r"/>
                  <a:t>11,25% a.a.</a:t>
                </a:fld>
                <a:endParaRPr lang="ru-RU" sz="32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Calibri"/>
                </a:endParaRPr>
              </a:p>
            </xdr:txBody>
          </xdr:sp>
          <xdr:cxnSp macro="">
            <xdr:nvCxnSpPr>
              <xdr:cNvPr id="47" name="Straight Connector 95">
                <a:extLst>
                  <a:ext uri="{FF2B5EF4-FFF2-40B4-BE49-F238E27FC236}">
                    <a16:creationId xmlns:a16="http://schemas.microsoft.com/office/drawing/2014/main" id="{00000000-0008-0000-0500-00002F000000}"/>
                  </a:ext>
                </a:extLst>
              </xdr:cNvPr>
              <xdr:cNvCxnSpPr/>
            </xdr:nvCxnSpPr>
            <xdr:spPr>
              <a:xfrm>
                <a:off x="2255051" y="4397901"/>
                <a:ext cx="2171506" cy="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$E$9">
            <xdr:nvSpPr>
              <xdr:cNvPr id="48" name="TextBox 98">
                <a:extLst>
                  <a:ext uri="{FF2B5EF4-FFF2-40B4-BE49-F238E27FC236}">
                    <a16:creationId xmlns:a16="http://schemas.microsoft.com/office/drawing/2014/main" id="{00000000-0008-0000-0500-000030000000}"/>
                  </a:ext>
                </a:extLst>
              </xdr:cNvPr>
              <xdr:cNvSpPr txBox="1"/>
            </xdr:nvSpPr>
            <xdr:spPr>
              <a:xfrm>
                <a:off x="2109441" y="4033276"/>
                <a:ext cx="1275274" cy="2980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fld id="{5CDB335B-919B-4F59-BA44-109A95DAE06B}" type="TxLink">
                  <a:rPr lang="en-US" sz="1200" b="0" i="0" u="none" strike="noStrike">
                    <a:solidFill>
                      <a:srgbClr val="000000"/>
                    </a:solidFill>
                    <a:latin typeface="Calibri Light"/>
                    <a:ea typeface="Calibri Light"/>
                    <a:cs typeface="Calibri Light"/>
                  </a:rPr>
                  <a:pPr marL="0" indent="0" algn="l"/>
                  <a:t>CDI</a:t>
                </a:fld>
                <a:endParaRPr lang="en-US" sz="1200" b="0" i="0" u="none" strike="noStrike">
                  <a:solidFill>
                    <a:srgbClr val="000000"/>
                  </a:solidFill>
                  <a:latin typeface="+mj-lt"/>
                  <a:ea typeface="Calibri"/>
                  <a:cs typeface="Calibri"/>
                </a:endParaRPr>
              </a:p>
            </xdr:txBody>
          </xdr:sp>
          <xdr:sp macro="" textlink="$F$9">
            <xdr:nvSpPr>
              <xdr:cNvPr id="49" name="TextBox 104">
                <a:extLst>
                  <a:ext uri="{FF2B5EF4-FFF2-40B4-BE49-F238E27FC236}">
                    <a16:creationId xmlns:a16="http://schemas.microsoft.com/office/drawing/2014/main" id="{00000000-0008-0000-0500-000031000000}"/>
                  </a:ext>
                </a:extLst>
              </xdr:cNvPr>
              <xdr:cNvSpPr txBox="1"/>
            </xdr:nvSpPr>
            <xdr:spPr>
              <a:xfrm>
                <a:off x="3457892" y="4046527"/>
                <a:ext cx="982025" cy="2812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CD7DC8CC-F5BA-4EDC-9971-D0E38888ECA6}" type="TxLink">
                  <a:rPr lang="en-US" sz="1200" b="0" i="1" u="none" strike="noStrike">
                    <a:solidFill>
                      <a:srgbClr val="14213D"/>
                    </a:solidFill>
                    <a:latin typeface="Calibri Light"/>
                    <a:ea typeface="Calibri Light"/>
                    <a:cs typeface="Calibri Light"/>
                  </a:rPr>
                  <a:pPr marL="0" indent="0" algn="r"/>
                  <a:t>11,15% a.a.</a:t>
                </a:fld>
                <a:endParaRPr lang="ru-RU" sz="32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Calibri"/>
                </a:endParaRPr>
              </a:p>
            </xdr:txBody>
          </xdr:sp>
          <xdr:cxnSp macro="">
            <xdr:nvCxnSpPr>
              <xdr:cNvPr id="50" name="Straight Connector 95">
                <a:extLst>
                  <a:ext uri="{FF2B5EF4-FFF2-40B4-BE49-F238E27FC236}">
                    <a16:creationId xmlns:a16="http://schemas.microsoft.com/office/drawing/2014/main" id="{00000000-0008-0000-0500-000032000000}"/>
                  </a:ext>
                </a:extLst>
              </xdr:cNvPr>
              <xdr:cNvCxnSpPr/>
            </xdr:nvCxnSpPr>
            <xdr:spPr>
              <a:xfrm>
                <a:off x="2255051" y="4845167"/>
                <a:ext cx="2171506" cy="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$E$10">
            <xdr:nvSpPr>
              <xdr:cNvPr id="51" name="TextBox 98">
                <a:extLst>
                  <a:ext uri="{FF2B5EF4-FFF2-40B4-BE49-F238E27FC236}">
                    <a16:creationId xmlns:a16="http://schemas.microsoft.com/office/drawing/2014/main" id="{00000000-0008-0000-0500-000033000000}"/>
                  </a:ext>
                </a:extLst>
              </xdr:cNvPr>
              <xdr:cNvSpPr txBox="1"/>
            </xdr:nvSpPr>
            <xdr:spPr>
              <a:xfrm>
                <a:off x="2109437" y="4480532"/>
                <a:ext cx="1275274" cy="2980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fld id="{A9B3D325-0A19-4411-A0F6-01E856CF56D5}" type="TxLink">
                  <a:rPr lang="en-US" sz="1200" b="0" i="0" u="none" strike="noStrike">
                    <a:solidFill>
                      <a:srgbClr val="000000"/>
                    </a:solidFill>
                    <a:latin typeface="Calibri Light"/>
                    <a:ea typeface="Calibri Light"/>
                    <a:cs typeface="Calibri Light"/>
                  </a:rPr>
                  <a:pPr marL="0" indent="0" algn="l"/>
                  <a:t>IPCA</a:t>
                </a:fld>
                <a:endParaRPr lang="en-US" sz="1200" b="0" i="0" u="none" strike="noStrike">
                  <a:solidFill>
                    <a:srgbClr val="000000"/>
                  </a:solidFill>
                  <a:latin typeface="+mj-lt"/>
                  <a:ea typeface="Calibri"/>
                  <a:cs typeface="Calibri"/>
                </a:endParaRPr>
              </a:p>
            </xdr:txBody>
          </xdr:sp>
          <xdr:sp macro="" textlink="$F$10">
            <xdr:nvSpPr>
              <xdr:cNvPr id="52" name="TextBox 104">
                <a:extLst>
                  <a:ext uri="{FF2B5EF4-FFF2-40B4-BE49-F238E27FC236}">
                    <a16:creationId xmlns:a16="http://schemas.microsoft.com/office/drawing/2014/main" id="{00000000-0008-0000-0500-000034000000}"/>
                  </a:ext>
                </a:extLst>
              </xdr:cNvPr>
              <xdr:cNvSpPr txBox="1"/>
            </xdr:nvSpPr>
            <xdr:spPr>
              <a:xfrm>
                <a:off x="3457892" y="4493782"/>
                <a:ext cx="1001185" cy="2812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3A23ACFD-FF3A-4F3B-9A48-79F86FA19E98}" type="TxLink">
                  <a:rPr lang="en-US" sz="1200" b="0" i="1" u="none" strike="noStrike">
                    <a:solidFill>
                      <a:srgbClr val="14213D"/>
                    </a:solidFill>
                    <a:latin typeface="Calibri Light"/>
                    <a:ea typeface="Calibri Light"/>
                    <a:cs typeface="Calibri Light"/>
                  </a:rPr>
                  <a:pPr marL="0" indent="0" algn="r"/>
                  <a:t>11,15% a.m.</a:t>
                </a:fld>
                <a:endParaRPr lang="ru-RU" sz="32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Calibri"/>
                </a:endParaRPr>
              </a:p>
            </xdr:txBody>
          </xdr:sp>
          <xdr:cxnSp macro="">
            <xdr:nvCxnSpPr>
              <xdr:cNvPr id="53" name="Straight Connector 95">
                <a:extLst>
                  <a:ext uri="{FF2B5EF4-FFF2-40B4-BE49-F238E27FC236}">
                    <a16:creationId xmlns:a16="http://schemas.microsoft.com/office/drawing/2014/main" id="{00000000-0008-0000-0500-000035000000}"/>
                  </a:ext>
                </a:extLst>
              </xdr:cNvPr>
              <xdr:cNvCxnSpPr/>
            </xdr:nvCxnSpPr>
            <xdr:spPr>
              <a:xfrm>
                <a:off x="2250082" y="5270893"/>
                <a:ext cx="2171506" cy="0"/>
              </a:xfrm>
              <a:prstGeom prst="line">
                <a:avLst/>
              </a:prstGeom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$E$11">
            <xdr:nvSpPr>
              <xdr:cNvPr id="54" name="TextBox 98">
                <a:extLst>
                  <a:ext uri="{FF2B5EF4-FFF2-40B4-BE49-F238E27FC236}">
                    <a16:creationId xmlns:a16="http://schemas.microsoft.com/office/drawing/2014/main" id="{00000000-0008-0000-0500-000036000000}"/>
                  </a:ext>
                </a:extLst>
              </xdr:cNvPr>
              <xdr:cNvSpPr txBox="1"/>
            </xdr:nvSpPr>
            <xdr:spPr>
              <a:xfrm>
                <a:off x="2104470" y="4906257"/>
                <a:ext cx="1485943" cy="2980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fld id="{CD8CB471-E7EB-4B43-956B-A6FBC9A18856}" type="TxLink">
                  <a:rPr lang="en-US" sz="1200" b="0" i="0" u="none" strike="noStrike">
                    <a:solidFill>
                      <a:srgbClr val="000000"/>
                    </a:solidFill>
                    <a:latin typeface="Calibri Light"/>
                    <a:ea typeface="Calibri Light"/>
                    <a:cs typeface="Calibri Light"/>
                  </a:rPr>
                  <a:pPr marL="0" indent="0" algn="l"/>
                  <a:t>Taxa referencial (TR)</a:t>
                </a:fld>
                <a:endParaRPr lang="en-US" sz="1200" b="0" i="0" u="none" strike="noStrike">
                  <a:solidFill>
                    <a:srgbClr val="000000"/>
                  </a:solidFill>
                  <a:latin typeface="+mj-lt"/>
                  <a:ea typeface="Calibri"/>
                  <a:cs typeface="Calibri"/>
                </a:endParaRPr>
              </a:p>
            </xdr:txBody>
          </xdr:sp>
          <xdr:sp macro="" textlink="$F$11">
            <xdr:nvSpPr>
              <xdr:cNvPr id="55" name="TextBox 104">
                <a:extLst>
                  <a:ext uri="{FF2B5EF4-FFF2-40B4-BE49-F238E27FC236}">
                    <a16:creationId xmlns:a16="http://schemas.microsoft.com/office/drawing/2014/main" id="{00000000-0008-0000-0500-000037000000}"/>
                  </a:ext>
                </a:extLst>
              </xdr:cNvPr>
              <xdr:cNvSpPr txBox="1"/>
            </xdr:nvSpPr>
            <xdr:spPr>
              <a:xfrm>
                <a:off x="3452923" y="4919507"/>
                <a:ext cx="996574" cy="2812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15EDC-694E-4929-96E6-B58D9E5E9395}" type="TxLink">
                  <a:rPr lang="en-US" sz="1200" b="0" i="1" u="none" strike="noStrike">
                    <a:solidFill>
                      <a:srgbClr val="14213D"/>
                    </a:solidFill>
                    <a:latin typeface="Calibri Light"/>
                    <a:ea typeface="Calibri Light"/>
                    <a:cs typeface="Calibri Light"/>
                  </a:rPr>
                  <a:pPr marL="0" indent="0" algn="r"/>
                  <a:t>0,07% a.m.</a:t>
                </a:fld>
                <a:endParaRPr lang="ru-RU" sz="3200" b="1" i="0" u="none" strike="noStrike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Calibri"/>
                </a:endParaRPr>
              </a:p>
            </xdr:txBody>
          </xdr:sp>
          <xdr:sp macro="" textlink="">
            <xdr:nvSpPr>
              <xdr:cNvPr id="57" name="TextBox 98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500-000039000000}"/>
                  </a:ext>
                </a:extLst>
              </xdr:cNvPr>
              <xdr:cNvSpPr txBox="1"/>
            </xdr:nvSpPr>
            <xdr:spPr>
              <a:xfrm>
                <a:off x="2339697" y="5298859"/>
                <a:ext cx="1656563" cy="2980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r>
                  <a:rPr lang="en-US" sz="1050" b="0" i="0" u="none" strike="noStrike">
                    <a:solidFill>
                      <a:srgbClr val="000000"/>
                    </a:solidFill>
                    <a:latin typeface="+mj-lt"/>
                    <a:ea typeface="Calibri"/>
                    <a:cs typeface="Calibri"/>
                  </a:rPr>
                  <a:t>Fonte: </a:t>
                </a:r>
                <a:r>
                  <a:rPr lang="en-US" sz="1050" b="1" i="1" u="sng" strike="noStrike">
                    <a:solidFill>
                      <a:srgbClr val="0070C0"/>
                    </a:solidFill>
                    <a:latin typeface="+mj-lt"/>
                    <a:ea typeface="Calibri"/>
                    <a:cs typeface="Calibri"/>
                  </a:rPr>
                  <a:t>Banco Central</a:t>
                </a:r>
              </a:p>
            </xdr:txBody>
          </xdr:sp>
        </xdr:grpSp>
      </xdr:grpSp>
      <xdr:pic macro="[0]!Download_Indicadores_BC"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662593" y="963997"/>
            <a:ext cx="260651" cy="255716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3</xdr:col>
      <xdr:colOff>976</xdr:colOff>
      <xdr:row>3</xdr:row>
      <xdr:rowOff>1</xdr:rowOff>
    </xdr:from>
    <xdr:to>
      <xdr:col>10</xdr:col>
      <xdr:colOff>389780</xdr:colOff>
      <xdr:row>16</xdr:row>
      <xdr:rowOff>30953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GrpSpPr/>
      </xdr:nvGrpSpPr>
      <xdr:grpSpPr>
        <a:xfrm>
          <a:off x="2096476" y="698501"/>
          <a:ext cx="10231304" cy="2507452"/>
          <a:chOff x="2206679" y="932929"/>
          <a:chExt cx="5643797" cy="2663252"/>
        </a:xfrm>
      </xdr:grpSpPr>
      <xdr:sp macro="" textlink="">
        <xdr:nvSpPr>
          <xdr:cNvPr id="39" name="Rectangle: Rounded Corners 3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/>
        </xdr:nvSpPr>
        <xdr:spPr>
          <a:xfrm>
            <a:off x="2206679" y="932929"/>
            <a:ext cx="5643797" cy="2663252"/>
          </a:xfrm>
          <a:prstGeom prst="roundRect">
            <a:avLst>
              <a:gd name="adj" fmla="val 189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37" name="Gráfico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GraphicFramePr>
            <a:graphicFrameLocks/>
          </xdr:cNvGraphicFramePr>
        </xdr:nvGraphicFramePr>
        <xdr:xfrm>
          <a:off x="2214425" y="955381"/>
          <a:ext cx="5562475" cy="25727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12</xdr:col>
      <xdr:colOff>259977</xdr:colOff>
      <xdr:row>6</xdr:row>
      <xdr:rowOff>0</xdr:rowOff>
    </xdr:from>
    <xdr:to>
      <xdr:col>16</xdr:col>
      <xdr:colOff>0</xdr:colOff>
      <xdr:row>82</xdr:row>
      <xdr:rowOff>0</xdr:rowOff>
    </xdr:to>
    <xdr:sp macro="" textlink="" fLocksText="0">
      <xdr:nvSpPr>
        <xdr:cNvPr id="46" name="AnotacoesDashboard3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5499977" y="1284941"/>
          <a:ext cx="3071905" cy="14283765"/>
        </a:xfrm>
        <a:prstGeom prst="rect">
          <a:avLst/>
        </a:prstGeom>
        <a:solidFill>
          <a:srgbClr val="D1E8F3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xdr:twoCellAnchor editAs="absolute">
    <xdr:from>
      <xdr:col>3</xdr:col>
      <xdr:colOff>68904</xdr:colOff>
      <xdr:row>16</xdr:row>
      <xdr:rowOff>113255</xdr:rowOff>
    </xdr:from>
    <xdr:to>
      <xdr:col>9</xdr:col>
      <xdr:colOff>45651</xdr:colOff>
      <xdr:row>18</xdr:row>
      <xdr:rowOff>150139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1951840" y="3376408"/>
          <a:ext cx="8617548" cy="351339"/>
        </a:xfrm>
        <a:prstGeom prst="roundRect">
          <a:avLst>
            <a:gd name="adj" fmla="val 31972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0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Investimentos por Emissor</a:t>
          </a:r>
        </a:p>
      </xdr:txBody>
    </xdr:sp>
    <xdr:clientData/>
  </xdr:twoCellAnchor>
  <xdr:twoCellAnchor>
    <xdr:from>
      <xdr:col>9</xdr:col>
      <xdr:colOff>260275</xdr:colOff>
      <xdr:row>16</xdr:row>
      <xdr:rowOff>130796</xdr:rowOff>
    </xdr:from>
    <xdr:to>
      <xdr:col>12</xdr:col>
      <xdr:colOff>107576</xdr:colOff>
      <xdr:row>31</xdr:row>
      <xdr:rowOff>130868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1817275" y="3305796"/>
          <a:ext cx="3543001" cy="2400372"/>
          <a:chOff x="8060894" y="695158"/>
          <a:chExt cx="3336352" cy="2792212"/>
        </a:xfrm>
      </xdr:grpSpPr>
      <xdr:sp macro="" textlink="">
        <xdr:nvSpPr>
          <xdr:cNvPr id="64" name="Rectangle: Rounded Corners 3"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>
          <a:xfrm>
            <a:off x="8070272" y="695158"/>
            <a:ext cx="3314705" cy="2760579"/>
          </a:xfrm>
          <a:prstGeom prst="roundRect">
            <a:avLst>
              <a:gd name="adj" fmla="val 196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63" name="ComposicaoCarteiraInv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GraphicFramePr/>
        </xdr:nvGraphicFramePr>
        <xdr:xfrm>
          <a:off x="8072481" y="1270938"/>
          <a:ext cx="3313706" cy="19971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6" name="TextBox 91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SpPr txBox="1"/>
        </xdr:nvSpPr>
        <xdr:spPr>
          <a:xfrm>
            <a:off x="8060894" y="699389"/>
            <a:ext cx="3336352" cy="7009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Calibri"/>
              </a:rPr>
              <a:t>Composição da Carteira </a:t>
            </a:r>
          </a:p>
          <a:p>
            <a:pPr marL="0" indent="0" algn="ctr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Calibri"/>
              </a:rPr>
              <a:t>de Investimentos</a:t>
            </a:r>
          </a:p>
        </xdr:txBody>
      </xdr:sp>
      <xdr:sp macro="" textlink="TABELASDINAMICAS!W3">
        <xdr:nvSpPr>
          <xdr:cNvPr id="69" name="TextBox 9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SpPr txBox="1"/>
        </xdr:nvSpPr>
        <xdr:spPr>
          <a:xfrm>
            <a:off x="8314606" y="3169862"/>
            <a:ext cx="801776" cy="311304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  <a:effectLst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96E0E99-A994-44DF-987E-10D50241F146}" type="TxLink">
              <a:rPr lang="en-US" sz="1100" b="1" i="0" u="none" strike="noStrike">
                <a:solidFill>
                  <a:srgbClr val="007580"/>
                </a:solidFill>
                <a:latin typeface="Calibri"/>
                <a:ea typeface="Calibri"/>
                <a:cs typeface="Calibri"/>
              </a:rPr>
              <a:pPr marL="0" indent="0" algn="ctr"/>
              <a:t>0,00%</a:t>
            </a:fld>
            <a:endParaRPr lang="en-US" sz="1200" b="1" i="0" u="none" strike="noStrike">
              <a:solidFill>
                <a:srgbClr val="007580"/>
              </a:solidFill>
              <a:latin typeface="+mj-lt"/>
              <a:ea typeface="Calibri"/>
              <a:cs typeface="Calibri"/>
            </a:endParaRPr>
          </a:p>
        </xdr:txBody>
      </xdr:sp>
      <xdr:sp macro="" textlink="TABELASDINAMICAS!W4">
        <xdr:nvSpPr>
          <xdr:cNvPr id="70" name="TextBox 98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 txBox="1"/>
        </xdr:nvSpPr>
        <xdr:spPr>
          <a:xfrm>
            <a:off x="9337805" y="3174752"/>
            <a:ext cx="803889" cy="311304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  <a:effectLst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6FD85E8-DC7D-4EE8-9139-7C995CB156C4}" type="TxLink">
              <a:rPr lang="en-US" sz="1100" b="1" i="0" u="none" strike="noStrike">
                <a:solidFill>
                  <a:schemeClr val="accent2"/>
                </a:solidFill>
                <a:latin typeface="Calibri"/>
                <a:ea typeface="Calibri"/>
                <a:cs typeface="Calibri"/>
              </a:rPr>
              <a:pPr marL="0" indent="0" algn="ctr"/>
              <a:t>0,00%</a:t>
            </a:fld>
            <a:endParaRPr lang="en-US" sz="1100" b="1" i="0" u="none" strike="noStrike">
              <a:solidFill>
                <a:schemeClr val="accent2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71" name="TextBox 98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 txBox="1"/>
        </xdr:nvSpPr>
        <xdr:spPr>
          <a:xfrm>
            <a:off x="10349579" y="3176066"/>
            <a:ext cx="812606" cy="311304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  <a:effectLst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100" b="1" i="0" u="none" strike="noStrike">
                <a:solidFill>
                  <a:srgbClr val="00B050"/>
                </a:solidFill>
                <a:latin typeface="Calibri"/>
                <a:ea typeface="Calibri"/>
                <a:cs typeface="Calibri"/>
              </a:rPr>
              <a:t>100%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82</xdr:row>
      <xdr:rowOff>536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0" y="0"/>
          <a:ext cx="1778000" cy="1547158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0</xdr:col>
      <xdr:colOff>0</xdr:colOff>
      <xdr:row>4</xdr:row>
      <xdr:rowOff>185867</xdr:rowOff>
    </xdr:from>
    <xdr:to>
      <xdr:col>2</xdr:col>
      <xdr:colOff>75579</xdr:colOff>
      <xdr:row>11</xdr:row>
      <xdr:rowOff>1296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pSpPr/>
      </xdr:nvGrpSpPr>
      <xdr:grpSpPr>
        <a:xfrm>
          <a:off x="0" y="1074867"/>
          <a:ext cx="2018679" cy="1148929"/>
          <a:chOff x="1310433" y="16919253"/>
          <a:chExt cx="1878853" cy="1195290"/>
        </a:xfrm>
      </xdr:grpSpPr>
      <xdr:sp macro="" textlink="">
        <xdr:nvSpPr>
          <xdr:cNvPr id="84" name="Freeform: Shape 35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/>
        </xdr:nvSpPr>
        <xdr:spPr>
          <a:xfrm>
            <a:off x="1310433" y="17716762"/>
            <a:ext cx="1878853" cy="397781"/>
          </a:xfrm>
          <a:custGeom>
            <a:avLst/>
            <a:gdLst>
              <a:gd name="connsiteX0" fmla="*/ 0 w 2264319"/>
              <a:gd name="connsiteY0" fmla="*/ 0 h 555812"/>
              <a:gd name="connsiteX1" fmla="*/ 2189612 w 2264319"/>
              <a:gd name="connsiteY1" fmla="*/ 0 h 555812"/>
              <a:gd name="connsiteX2" fmla="*/ 2264319 w 2264319"/>
              <a:gd name="connsiteY2" fmla="*/ 74707 h 555812"/>
              <a:gd name="connsiteX3" fmla="*/ 2264319 w 2264319"/>
              <a:gd name="connsiteY3" fmla="*/ 481105 h 555812"/>
              <a:gd name="connsiteX4" fmla="*/ 2189612 w 2264319"/>
              <a:gd name="connsiteY4" fmla="*/ 555812 h 555812"/>
              <a:gd name="connsiteX5" fmla="*/ 0 w 2264319"/>
              <a:gd name="connsiteY5" fmla="*/ 555812 h 555812"/>
              <a:gd name="connsiteX6" fmla="*/ 0 w 2264319"/>
              <a:gd name="connsiteY6" fmla="*/ 0 h 555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64319" h="555812">
                <a:moveTo>
                  <a:pt x="0" y="0"/>
                </a:moveTo>
                <a:lnTo>
                  <a:pt x="2189612" y="0"/>
                </a:lnTo>
                <a:cubicBezTo>
                  <a:pt x="2230872" y="0"/>
                  <a:pt x="2264319" y="33447"/>
                  <a:pt x="2264319" y="74707"/>
                </a:cubicBezTo>
                <a:lnTo>
                  <a:pt x="2264319" y="481105"/>
                </a:lnTo>
                <a:cubicBezTo>
                  <a:pt x="2264319" y="522365"/>
                  <a:pt x="2230872" y="555812"/>
                  <a:pt x="2189612" y="555812"/>
                </a:cubicBezTo>
                <a:lnTo>
                  <a:pt x="0" y="555812"/>
                </a:lnTo>
                <a:lnTo>
                  <a:pt x="0" y="0"/>
                </a:lnTo>
                <a:close/>
              </a:path>
            </a:pathLst>
          </a:cu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200" b="0">
              <a:solidFill>
                <a:schemeClr val="accen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6" name="CaixaDeTexto 8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 txBox="1"/>
        </xdr:nvSpPr>
        <xdr:spPr>
          <a:xfrm>
            <a:off x="1806538" y="16919253"/>
            <a:ext cx="1307046" cy="3971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Balanço Mensal</a:t>
            </a:r>
          </a:p>
        </xdr:txBody>
      </xdr:sp>
      <xdr:sp macro="" textlink="">
        <xdr:nvSpPr>
          <xdr:cNvPr id="87" name="CaixaDeTexto 8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 txBox="1"/>
        </xdr:nvSpPr>
        <xdr:spPr>
          <a:xfrm>
            <a:off x="1804769" y="17318979"/>
            <a:ext cx="1309990" cy="3977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Planos e Metas</a:t>
            </a:r>
          </a:p>
        </xdr:txBody>
      </xdr:sp>
      <xdr:sp macro="" textlink="">
        <xdr:nvSpPr>
          <xdr:cNvPr id="88" name="CaixaDeTexto 8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 txBox="1"/>
        </xdr:nvSpPr>
        <xdr:spPr>
          <a:xfrm>
            <a:off x="1804769" y="17716760"/>
            <a:ext cx="1309990" cy="3977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r>
              <a:rPr lang="de-AT" sz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</a:p>
        </xdr:txBody>
      </xdr:sp>
    </xdr:grpSp>
    <xdr:clientData/>
  </xdr:twoCellAnchor>
  <xdr:twoCellAnchor editAs="absolute">
    <xdr:from>
      <xdr:col>11</xdr:col>
      <xdr:colOff>1417339</xdr:colOff>
      <xdr:row>1</xdr:row>
      <xdr:rowOff>2073</xdr:rowOff>
    </xdr:from>
    <xdr:to>
      <xdr:col>15</xdr:col>
      <xdr:colOff>979959</xdr:colOff>
      <xdr:row>2</xdr:row>
      <xdr:rowOff>416832</xdr:rowOff>
    </xdr:to>
    <xdr:sp macro="" textlink="DASHBOARD!$T$1">
      <xdr:nvSpPr>
        <xdr:cNvPr id="2" name="TextBox 9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4640280" y="104588"/>
          <a:ext cx="3641561" cy="536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973DAB6-B8D1-4244-9975-1F255F80284E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 Light"/>
              <a:ea typeface="Calibri Light"/>
              <a:cs typeface="Calibri Light"/>
            </a:rPr>
            <a:pPr marL="0" indent="0" algn="ctr"/>
            <a:t>Versão 3.2 liberada para o CPF: 952.858.066-15</a:t>
          </a:fld>
          <a:endParaRPr lang="en-US" sz="1100" b="0" i="0" u="none" strike="noStrike">
            <a:solidFill>
              <a:schemeClr val="tx1">
                <a:lumMod val="65000"/>
                <a:lumOff val="35000"/>
              </a:schemeClr>
            </a:solidFill>
            <a:latin typeface="+mj-lt"/>
            <a:ea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1554</xdr:colOff>
      <xdr:row>3</xdr:row>
      <xdr:rowOff>30697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-85489" r="-85793"/>
        <a:stretch/>
      </xdr:blipFill>
      <xdr:spPr>
        <a:xfrm>
          <a:off x="0" y="102577"/>
          <a:ext cx="1812192" cy="613239"/>
        </a:xfrm>
        <a:prstGeom prst="rect">
          <a:avLst/>
        </a:prstGeom>
      </xdr:spPr>
    </xdr:pic>
    <xdr:clientData/>
  </xdr:twoCellAnchor>
  <xdr:oneCellAnchor>
    <xdr:from>
      <xdr:col>15</xdr:col>
      <xdr:colOff>1246094</xdr:colOff>
      <xdr:row>3</xdr:row>
      <xdr:rowOff>0</xdr:rowOff>
    </xdr:from>
    <xdr:ext cx="2738783" cy="75095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8547976" y="702235"/>
          <a:ext cx="2738783" cy="750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AT" sz="1000" i="1"/>
            <a:t>Pressione Ctrl + Shift + Enter </a:t>
          </a:r>
        </a:p>
        <a:p>
          <a:r>
            <a:rPr lang="de-AT" sz="1000" i="1"/>
            <a:t>para adicionar uma nova linha.</a:t>
          </a:r>
        </a:p>
      </xdr:txBody>
    </xdr:sp>
    <xdr:clientData/>
  </xdr:oneCellAnchor>
  <xdr:twoCellAnchor>
    <xdr:from>
      <xdr:col>12</xdr:col>
      <xdr:colOff>259977</xdr:colOff>
      <xdr:row>3</xdr:row>
      <xdr:rowOff>0</xdr:rowOff>
    </xdr:from>
    <xdr:to>
      <xdr:col>16</xdr:col>
      <xdr:colOff>0</xdr:colOff>
      <xdr:row>5</xdr:row>
      <xdr:rowOff>59642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5499977" y="702235"/>
          <a:ext cx="3071905" cy="448113"/>
        </a:xfrm>
        <a:prstGeom prst="roundRect">
          <a:avLst>
            <a:gd name="adj" fmla="val 16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ln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Anotações</a:t>
          </a:r>
        </a:p>
      </xdr:txBody>
    </xdr:sp>
    <xdr:clientData/>
  </xdr:twoCellAnchor>
  <xdr:twoCellAnchor>
    <xdr:from>
      <xdr:col>16</xdr:col>
      <xdr:colOff>24502</xdr:colOff>
      <xdr:row>5</xdr:row>
      <xdr:rowOff>0</xdr:rowOff>
    </xdr:from>
    <xdr:to>
      <xdr:col>16</xdr:col>
      <xdr:colOff>627529</xdr:colOff>
      <xdr:row>7</xdr:row>
      <xdr:rowOff>97779</xdr:rowOff>
    </xdr:to>
    <xdr:pic>
      <xdr:nvPicPr>
        <xdr:cNvPr id="13" name="Gráfic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rcRect l="62515"/>
        <a:stretch/>
      </xdr:blipFill>
      <xdr:spPr>
        <a:xfrm>
          <a:off x="18581443" y="1090706"/>
          <a:ext cx="603027" cy="486249"/>
        </a:xfrm>
        <a:prstGeom prst="rect">
          <a:avLst/>
        </a:prstGeom>
      </xdr:spPr>
    </xdr:pic>
    <xdr:clientData/>
  </xdr:twoCellAnchor>
  <xdr:twoCellAnchor>
    <xdr:from>
      <xdr:col>3</xdr:col>
      <xdr:colOff>136525</xdr:colOff>
      <xdr:row>21</xdr:row>
      <xdr:rowOff>26879</xdr:rowOff>
    </xdr:from>
    <xdr:to>
      <xdr:col>9</xdr:col>
      <xdr:colOff>87355</xdr:colOff>
      <xdr:row>499</xdr:row>
      <xdr:rowOff>55563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233033" y="3689048"/>
          <a:ext cx="9411994" cy="89943340"/>
        </a:xfrm>
        <a:prstGeom prst="roundRect">
          <a:avLst>
            <a:gd name="adj" fmla="val 979"/>
          </a:avLst>
        </a:prstGeom>
        <a:noFill/>
        <a:ln w="57150">
          <a:solidFill>
            <a:schemeClr val="bg1"/>
          </a:solidFill>
        </a:ln>
        <a:effectLst>
          <a:outerShdw blurRad="38100" dist="254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196850</xdr:colOff>
      <xdr:row>21</xdr:row>
      <xdr:rowOff>82550</xdr:rowOff>
    </xdr:from>
    <xdr:to>
      <xdr:col>9</xdr:col>
      <xdr:colOff>26894</xdr:colOff>
      <xdr:row>499</xdr:row>
      <xdr:rowOff>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292350" y="3778250"/>
          <a:ext cx="9291544" cy="90951051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9</xdr:col>
      <xdr:colOff>154796</xdr:colOff>
      <xdr:row>32</xdr:row>
      <xdr:rowOff>61676</xdr:rowOff>
    </xdr:from>
    <xdr:to>
      <xdr:col>12</xdr:col>
      <xdr:colOff>150345</xdr:colOff>
      <xdr:row>34</xdr:row>
      <xdr:rowOff>40163</xdr:rowOff>
    </xdr:to>
    <xdr:sp macro="" textlink="">
      <xdr:nvSpPr>
        <xdr:cNvPr id="35" name="TextBox 9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10580749" y="5825982"/>
          <a:ext cx="3311924" cy="3431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Calibri"/>
            </a:rPr>
            <a:t>Investimentos por Instituição Financeira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219307</xdr:colOff>
      <xdr:row>6</xdr:row>
      <xdr:rowOff>152399</xdr:rowOff>
    </xdr:from>
    <xdr:to>
      <xdr:col>9</xdr:col>
      <xdr:colOff>0</xdr:colOff>
      <xdr:row>7</xdr:row>
      <xdr:rowOff>369670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9307" y="587297"/>
          <a:ext cx="9943171" cy="53693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Planejamento e Controle Financeiro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1922696</xdr:colOff>
      <xdr:row>9</xdr:row>
      <xdr:rowOff>37292</xdr:rowOff>
    </xdr:from>
    <xdr:to>
      <xdr:col>4</xdr:col>
      <xdr:colOff>1071</xdr:colOff>
      <xdr:row>9</xdr:row>
      <xdr:rowOff>224540</xdr:rowOff>
    </xdr:to>
    <xdr:sp macro="[0]!GoToPlanRecAdic" textlink="">
      <xdr:nvSpPr>
        <xdr:cNvPr id="9" name="Freeform: Shape 35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/>
        </xdr:cNvSpPr>
      </xdr:nvSpPr>
      <xdr:spPr>
        <a:xfrm>
          <a:off x="4551596" y="1535892"/>
          <a:ext cx="186575" cy="187248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1200" b="1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+</a:t>
          </a:r>
          <a:endParaRPr lang="de-AT" sz="900" b="1">
            <a:solidFill>
              <a:sysClr val="windowText" lastClr="00000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1647056</xdr:colOff>
      <xdr:row>6</xdr:row>
      <xdr:rowOff>51211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 noChangeAspect="1"/>
        </xdr:cNvGrpSpPr>
      </xdr:nvGrpSpPr>
      <xdr:grpSpPr>
        <a:xfrm>
          <a:off x="0" y="0"/>
          <a:ext cx="6449965" cy="489938"/>
          <a:chOff x="0" y="-1"/>
          <a:chExt cx="5974834" cy="459700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GrpSpPr/>
        </xdr:nvGrpSpPr>
        <xdr:grpSpPr>
          <a:xfrm>
            <a:off x="0" y="-1"/>
            <a:ext cx="5974834" cy="459700"/>
            <a:chOff x="0" y="-1"/>
            <a:chExt cx="6106890" cy="462613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0" y="-1"/>
              <a:ext cx="6106890" cy="39806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sp macro="" textlink="">
          <xdr:nvSpPr>
            <xdr:cNvPr id="17" name="Freeform: Shape 3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0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Controle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IrParaFluxoDeCaixa" textlink="">
          <xdr:nvSpPr>
            <xdr:cNvPr id="19" name="Freeform: Shape 35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1526723" y="0"/>
              <a:ext cx="1526722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Fluxo de Caixa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SelectSaldosBancarios" textlink="">
          <xdr:nvSpPr>
            <xdr:cNvPr id="20" name="Freeform: Shape 35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3053443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Análises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[0]!SelectPendencias" textlink="">
        <xdr:nvSpPr>
          <xdr:cNvPr id="15" name="Freeform: Shape 35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4481124" y="0"/>
            <a:ext cx="1493710" cy="459699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2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Pendências</a:t>
            </a:r>
            <a:endParaRPr lang="ru-RU" sz="12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7</xdr:col>
      <xdr:colOff>196279</xdr:colOff>
      <xdr:row>6</xdr:row>
      <xdr:rowOff>235306</xdr:rowOff>
    </xdr:from>
    <xdr:to>
      <xdr:col>8</xdr:col>
      <xdr:colOff>924932</xdr:colOff>
      <xdr:row>7</xdr:row>
      <xdr:rowOff>268946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9063188" y="674033"/>
          <a:ext cx="1906289" cy="356913"/>
          <a:chOff x="8225854" y="673456"/>
          <a:chExt cx="1788204" cy="361571"/>
        </a:xfrm>
      </xdr:grpSpPr>
      <xdr:pic macro="[0]!GerenciarCategorias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25854" y="677173"/>
            <a:ext cx="355472" cy="35785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IrParaOFimCF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658586" y="677173"/>
            <a:ext cx="355472" cy="35785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UpdateTelaCF"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8704232" y="677173"/>
            <a:ext cx="355472" cy="35785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IrParaOInicioCF"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 rot="10800000">
            <a:off x="9181140" y="673456"/>
            <a:ext cx="355472" cy="35785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4</xdr:row>
      <xdr:rowOff>2113</xdr:rowOff>
    </xdr:from>
    <xdr:to>
      <xdr:col>16</xdr:col>
      <xdr:colOff>22860</xdr:colOff>
      <xdr:row>4</xdr:row>
      <xdr:rowOff>522689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4598" y="584819"/>
          <a:ext cx="13969850" cy="52057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Fluxo</a:t>
          </a:r>
          <a:r>
            <a:rPr lang="de-AT" sz="24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de Caixa</a:t>
          </a:r>
          <a:endParaRPr lang="de-AT" sz="24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7</xdr:col>
      <xdr:colOff>136530</xdr:colOff>
      <xdr:row>4</xdr:row>
      <xdr:rowOff>65665</xdr:rowOff>
    </xdr:from>
    <xdr:to>
      <xdr:col>9</xdr:col>
      <xdr:colOff>870831</xdr:colOff>
      <xdr:row>4</xdr:row>
      <xdr:rowOff>432378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pSpPr/>
      </xdr:nvGrpSpPr>
      <xdr:grpSpPr>
        <a:xfrm>
          <a:off x="367439" y="654483"/>
          <a:ext cx="3597574" cy="366713"/>
          <a:chOff x="358203" y="644092"/>
          <a:chExt cx="3294735" cy="366713"/>
        </a:xfrm>
      </xdr:grpSpPr>
      <xdr:pic macro="[0]!GerenciarFCCatInst"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98018" y="650154"/>
            <a:ext cx="354920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AutoSizeColumns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806291" y="650805"/>
            <a:ext cx="351909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LimparFiltrosFC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311396" y="650325"/>
            <a:ext cx="354920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SelectFirstLineFC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 rot="16200000">
            <a:off x="1813613" y="650098"/>
            <a:ext cx="360000" cy="35793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[0]!NewLineFluxoDeCaixa" textlink="">
        <xdr:nvSpPr>
          <xdr:cNvPr id="6" name="Rechteck: abgerundete Ecken 4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/>
          </xdr:cNvSpPr>
        </xdr:nvSpPr>
        <xdr:spPr>
          <a:xfrm>
            <a:off x="358203" y="644092"/>
            <a:ext cx="354920" cy="360000"/>
          </a:xfrm>
          <a:prstGeom prst="roundRect">
            <a:avLst>
              <a:gd name="adj" fmla="val 27030"/>
            </a:avLst>
          </a:prstGeom>
          <a:solidFill>
            <a:srgbClr val="FCA31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3960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28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+</a:t>
            </a:r>
          </a:p>
        </xdr:txBody>
      </xdr:sp>
      <xdr:pic macro="[0]!SelectLastLineFC"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 rot="5400000">
            <a:off x="1328252" y="645127"/>
            <a:ext cx="360000" cy="357931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ApagarLinhaFC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49816" y="644092"/>
            <a:ext cx="354920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812859</xdr:colOff>
      <xdr:row>3</xdr:row>
      <xdr:rowOff>21456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>
          <a:grpSpLocks/>
        </xdr:cNvGrpSpPr>
      </xdr:nvGrpSpPr>
      <xdr:grpSpPr>
        <a:xfrm>
          <a:off x="0" y="0"/>
          <a:ext cx="6447041" cy="483274"/>
          <a:chOff x="0" y="-1"/>
          <a:chExt cx="5974834" cy="459700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GrpSpPr/>
        </xdr:nvGrpSpPr>
        <xdr:grpSpPr>
          <a:xfrm>
            <a:off x="0" y="-1"/>
            <a:ext cx="5974834" cy="459700"/>
            <a:chOff x="0" y="-1"/>
            <a:chExt cx="6106890" cy="462613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/>
          </xdr:nvSpPr>
          <xdr:spPr>
            <a:xfrm>
              <a:off x="0" y="-1"/>
              <a:ext cx="6106890" cy="39806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sp macro="[0]!SelectFCFromAnalisesEPendencias" textlink="">
          <xdr:nvSpPr>
            <xdr:cNvPr id="25" name="Freeform: Shape 35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/>
          </xdr:nvSpPr>
          <xdr:spPr>
            <a:xfrm>
              <a:off x="0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Controle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26" name="Freeform: Shape 3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/>
          </xdr:nvSpPr>
          <xdr:spPr>
            <a:xfrm>
              <a:off x="1526723" y="0"/>
              <a:ext cx="1526722" cy="462612"/>
            </a:xfrm>
            <a:prstGeom prst="round2SameRect">
              <a:avLst>
                <a:gd name="adj1" fmla="val 0"/>
                <a:gd name="adj2" fmla="val 18519"/>
              </a:avLst>
            </a:prstGeom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Fluxo de Caixa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SelectSaldosBancarios" textlink="">
          <xdr:nvSpPr>
            <xdr:cNvPr id="27" name="Freeform: Shape 35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/>
          </xdr:nvSpPr>
          <xdr:spPr>
            <a:xfrm>
              <a:off x="3053443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Análises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[0]!SelectPendencias" textlink="">
        <xdr:nvSpPr>
          <xdr:cNvPr id="23" name="Freeform: Shape 35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4481124" y="0"/>
            <a:ext cx="1493710" cy="459699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2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Pendências</a:t>
            </a:r>
            <a:endParaRPr lang="ru-RU" sz="12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13</xdr:col>
      <xdr:colOff>812799</xdr:colOff>
      <xdr:row>4</xdr:row>
      <xdr:rowOff>124811</xdr:rowOff>
    </xdr:from>
    <xdr:to>
      <xdr:col>15</xdr:col>
      <xdr:colOff>577658</xdr:colOff>
      <xdr:row>4</xdr:row>
      <xdr:rowOff>415561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1272981" y="713629"/>
          <a:ext cx="4013586" cy="290750"/>
          <a:chOff x="8163529" y="701281"/>
          <a:chExt cx="3593934" cy="290750"/>
        </a:xfrm>
      </xdr:grpSpPr>
      <xdr:sp macro="[0]!ImportarExtrato" textlink="">
        <xdr:nvSpPr>
          <xdr:cNvPr id="4" name="Freeform: Shape 35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9607693" y="701281"/>
            <a:ext cx="1041489" cy="289282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7200000" scaled="0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AT" sz="900" b="0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rPr>
              <a:t>Importar Extrato</a:t>
            </a:r>
          </a:p>
        </xdr:txBody>
      </xdr:sp>
      <xdr:sp macro="[0]!ExportarFC" textlink="">
        <xdr:nvSpPr>
          <xdr:cNvPr id="5" name="Freeform: Shape 35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715974" y="701281"/>
            <a:ext cx="1041489" cy="29075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7200000" scaled="0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square" lIns="72000" rIns="72000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AT" sz="900" b="0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rPr>
              <a:t>Exportar </a:t>
            </a:r>
          </a:p>
          <a:p>
            <a:pPr algn="ctr"/>
            <a:r>
              <a:rPr lang="de-AT" sz="900" b="0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rPr>
              <a:t>Fluxo de Caixa</a:t>
            </a:r>
            <a:endParaRPr lang="ru-RU" sz="9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[0]!AddGastoCartao" textlink="">
        <xdr:nvSpPr>
          <xdr:cNvPr id="8" name="Freeform: Shape 35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8163529" y="701281"/>
            <a:ext cx="1368866" cy="289282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7200000" scaled="0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AT" sz="900" b="0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rPr>
              <a:t>Add Lançamento Recorrente/Parcelado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4</xdr:col>
      <xdr:colOff>3</xdr:colOff>
      <xdr:row>4</xdr:row>
      <xdr:rowOff>173156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6520" y="185420"/>
          <a:ext cx="3746503" cy="54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de-AT" sz="17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Planejamento de Receita Adicional</a:t>
          </a:r>
        </a:p>
      </xdr:txBody>
    </xdr:sp>
    <xdr:clientData/>
  </xdr:twoCellAnchor>
  <xdr:twoCellAnchor>
    <xdr:from>
      <xdr:col>2</xdr:col>
      <xdr:colOff>82732</xdr:colOff>
      <xdr:row>2</xdr:row>
      <xdr:rowOff>88537</xdr:rowOff>
    </xdr:from>
    <xdr:to>
      <xdr:col>2</xdr:col>
      <xdr:colOff>442732</xdr:colOff>
      <xdr:row>4</xdr:row>
      <xdr:rowOff>79330</xdr:rowOff>
    </xdr:to>
    <xdr:pic macro="[0]!FromPlanRecToCF"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52" y="273957"/>
          <a:ext cx="360000" cy="3616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939800</xdr:colOff>
      <xdr:row>12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4343" y="2068286"/>
          <a:ext cx="2859314" cy="1440543"/>
        </a:xfrm>
        <a:prstGeom prst="roundRect">
          <a:avLst>
            <a:gd name="adj" fmla="val 3189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l"/>
          <a:r>
            <a:rPr lang="de-AT" sz="1000" b="0" i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Esta área</a:t>
          </a:r>
          <a:r>
            <a:rPr lang="de-AT" sz="1000" b="0" i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é destinada para o planejamento de receitas adicionais variáveis ao longo do tempo e não contempla as já planejadas na área de planejamento e controle financeiro (ex.: salário). Estas não necessariamente se repetem, mas fazem parte do planejamento do seu orçamento futuro. São receitas pontuais, como recebimento de empréstimos a terceiros, comissão adicional, etc.</a:t>
          </a:r>
          <a:endParaRPr lang="de-AT" sz="1000" b="0" i="0">
            <a:solidFill>
              <a:schemeClr val="tx1">
                <a:lumMod val="50000"/>
                <a:lumOff val="50000"/>
              </a:schemeClr>
            </a:solidFill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1550378</xdr:colOff>
      <xdr:row>9</xdr:row>
      <xdr:rowOff>101120</xdr:rowOff>
    </xdr:from>
    <xdr:to>
      <xdr:col>2</xdr:col>
      <xdr:colOff>1905353</xdr:colOff>
      <xdr:row>10</xdr:row>
      <xdr:rowOff>172406</xdr:rowOff>
    </xdr:to>
    <xdr:pic>
      <xdr:nvPicPr>
        <xdr:cNvPr id="5" name="Grá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 l="62515"/>
        <a:stretch/>
      </xdr:blipFill>
      <xdr:spPr>
        <a:xfrm rot="222010" flipH="1" flipV="1">
          <a:off x="1645628" y="1753988"/>
          <a:ext cx="354975" cy="29913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2198</xdr:colOff>
      <xdr:row>2</xdr:row>
      <xdr:rowOff>164123</xdr:rowOff>
    </xdr:from>
    <xdr:to>
      <xdr:col>25</xdr:col>
      <xdr:colOff>748</xdr:colOff>
      <xdr:row>16</xdr:row>
      <xdr:rowOff>0</xdr:rowOff>
    </xdr:to>
    <xdr:grpSp>
      <xdr:nvGrpSpPr>
        <xdr:cNvPr id="35" name="Grupo ReceitasvsDespesas Mes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GrpSpPr/>
      </xdr:nvGrpSpPr>
      <xdr:grpSpPr>
        <a:xfrm>
          <a:off x="2868769" y="545123"/>
          <a:ext cx="13787122" cy="2883877"/>
          <a:chOff x="2714918" y="3583567"/>
          <a:chExt cx="12189802" cy="2459093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/>
        </xdr:nvSpPr>
        <xdr:spPr>
          <a:xfrm>
            <a:off x="2720742" y="3589020"/>
            <a:ext cx="12183978" cy="2453640"/>
          </a:xfrm>
          <a:prstGeom prst="roundRect">
            <a:avLst>
              <a:gd name="adj" fmla="val 1273"/>
            </a:avLst>
          </a:prstGeom>
          <a:noFill/>
          <a:ln w="3810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GraphicFramePr>
            <a:graphicFrameLocks/>
          </xdr:cNvGraphicFramePr>
        </xdr:nvGraphicFramePr>
        <xdr:xfrm>
          <a:off x="2714918" y="3583567"/>
          <a:ext cx="12189802" cy="245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64</xdr:row>
      <xdr:rowOff>33130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0" y="0"/>
          <a:ext cx="2705100" cy="1260613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0</xdr:colOff>
      <xdr:row>26</xdr:row>
      <xdr:rowOff>1</xdr:rowOff>
    </xdr:from>
    <xdr:to>
      <xdr:col>4</xdr:col>
      <xdr:colOff>0</xdr:colOff>
      <xdr:row>41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SlicerSubCategoria1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SubCategoria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162177"/>
              <a:ext cx="2427940" cy="28014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18</xdr:col>
      <xdr:colOff>70624</xdr:colOff>
      <xdr:row>33</xdr:row>
      <xdr:rowOff>98615</xdr:rowOff>
    </xdr:from>
    <xdr:to>
      <xdr:col>24</xdr:col>
      <xdr:colOff>609599</xdr:colOff>
      <xdr:row>47</xdr:row>
      <xdr:rowOff>38707</xdr:rowOff>
    </xdr:to>
    <xdr:grpSp>
      <xdr:nvGrpSpPr>
        <xdr:cNvPr id="39" name="Grupo Receitas Perc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GrpSpPr/>
      </xdr:nvGrpSpPr>
      <xdr:grpSpPr>
        <a:xfrm>
          <a:off x="11899767" y="6766115"/>
          <a:ext cx="4675546" cy="2607092"/>
          <a:chOff x="11318548" y="6127622"/>
          <a:chExt cx="3592034" cy="2557384"/>
        </a:xfrm>
      </xdr:grpSpPr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A00-000021000000}"/>
              </a:ext>
            </a:extLst>
          </xdr:cNvPr>
          <xdr:cNvSpPr/>
        </xdr:nvSpPr>
        <xdr:spPr>
          <a:xfrm>
            <a:off x="11323320" y="6127622"/>
            <a:ext cx="3587262" cy="2551355"/>
          </a:xfrm>
          <a:prstGeom prst="roundRect">
            <a:avLst>
              <a:gd name="adj" fmla="val 1273"/>
            </a:avLst>
          </a:prstGeom>
          <a:noFill/>
          <a:ln w="3810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GraphicFramePr>
            <a:graphicFrameLocks/>
          </xdr:cNvGraphicFramePr>
        </xdr:nvGraphicFramePr>
        <xdr:xfrm>
          <a:off x="11318548" y="6130289"/>
          <a:ext cx="3586172" cy="2554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14</xdr:col>
      <xdr:colOff>244892</xdr:colOff>
      <xdr:row>17</xdr:row>
      <xdr:rowOff>86307</xdr:rowOff>
    </xdr:from>
    <xdr:to>
      <xdr:col>24</xdr:col>
      <xdr:colOff>604781</xdr:colOff>
      <xdr:row>32</xdr:row>
      <xdr:rowOff>123628</xdr:rowOff>
    </xdr:to>
    <xdr:grpSp>
      <xdr:nvGrpSpPr>
        <xdr:cNvPr id="31" name="Grupo ReceitasvsDespesas Ano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GrpSpPr/>
      </xdr:nvGrpSpPr>
      <xdr:grpSpPr>
        <a:xfrm>
          <a:off x="9316321" y="3705807"/>
          <a:ext cx="7254174" cy="2894821"/>
          <a:chOff x="8431033" y="707092"/>
          <a:chExt cx="6466067" cy="2796006"/>
        </a:xfrm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8431033" y="708661"/>
            <a:ext cx="6466067" cy="2793180"/>
          </a:xfrm>
          <a:prstGeom prst="roundRect">
            <a:avLst>
              <a:gd name="adj" fmla="val 1273"/>
            </a:avLst>
          </a:prstGeom>
          <a:noFill/>
          <a:ln w="3810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8431034" y="707092"/>
          <a:ext cx="6454636" cy="27960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TextBox 91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 txBox="1"/>
        </xdr:nvSpPr>
        <xdr:spPr>
          <a:xfrm>
            <a:off x="8518031" y="727915"/>
            <a:ext cx="2581068" cy="246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Receitas vs Despesas por Ano</a:t>
            </a:r>
            <a:endParaRPr lang="ru-RU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4</xdr:col>
      <xdr:colOff>145773</xdr:colOff>
      <xdr:row>16</xdr:row>
      <xdr:rowOff>89016</xdr:rowOff>
    </xdr:from>
    <xdr:to>
      <xdr:col>14</xdr:col>
      <xdr:colOff>135322</xdr:colOff>
      <xdr:row>32</xdr:row>
      <xdr:rowOff>121526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2858130" y="3518016"/>
          <a:ext cx="6348621" cy="3080510"/>
          <a:chOff x="2551043" y="3296042"/>
          <a:chExt cx="5621722" cy="3000997"/>
        </a:xfrm>
      </xdr:grpSpPr>
      <xdr:grpSp>
        <xdr:nvGrpSpPr>
          <xdr:cNvPr id="37" name="Grupo Saldo Bancario">
            <a:extLst>
              <a:ext uri="{FF2B5EF4-FFF2-40B4-BE49-F238E27FC236}">
                <a16:creationId xmlns:a16="http://schemas.microsoft.com/office/drawing/2014/main" id="{00000000-0008-0000-0A00-000025000000}"/>
              </a:ext>
            </a:extLst>
          </xdr:cNvPr>
          <xdr:cNvGrpSpPr/>
        </xdr:nvGrpSpPr>
        <xdr:grpSpPr>
          <a:xfrm>
            <a:off x="2551043" y="3296042"/>
            <a:ext cx="5621722" cy="3000997"/>
            <a:chOff x="2719288" y="527873"/>
            <a:chExt cx="5621721" cy="2973121"/>
          </a:xfrm>
        </xdr:grpSpPr>
        <xdr:sp macro="" textlink="">
          <xdr:nvSpPr>
            <xdr:cNvPr id="2" name="Retângulo: Cantos Arredondados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/>
          </xdr:nvSpPr>
          <xdr:spPr>
            <a:xfrm>
              <a:off x="2719288" y="701040"/>
              <a:ext cx="5617778" cy="2799954"/>
            </a:xfrm>
            <a:prstGeom prst="roundRect">
              <a:avLst>
                <a:gd name="adj" fmla="val 1273"/>
              </a:avLst>
            </a:prstGeom>
            <a:noFill/>
            <a:ln w="3810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GraphicFramePr>
              <a:graphicFrameLocks/>
            </xdr:cNvGraphicFramePr>
          </xdr:nvGraphicFramePr>
          <xdr:xfrm>
            <a:off x="2719346" y="714177"/>
            <a:ext cx="5621663" cy="2779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[0]!ShowEditarSaldos" textlink="">
          <xdr:nvSpPr>
            <xdr:cNvPr id="25" name="Freeform: Shape 35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2879643" y="982815"/>
              <a:ext cx="952500" cy="244687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900" b="0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Editar Saldos</a:t>
              </a:r>
            </a:p>
          </xdr:txBody>
        </xdr:sp>
        <xdr:sp macro="" textlink="">
          <xdr:nvSpPr>
            <xdr:cNvPr id="22" name="Rectangle: Rounded Corners 83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6743010" y="527873"/>
              <a:ext cx="1595965" cy="465664"/>
            </a:xfrm>
            <a:prstGeom prst="roundRect">
              <a:avLst>
                <a:gd name="adj" fmla="val 13017"/>
              </a:avLst>
            </a:prstGeom>
            <a:gradFill>
              <a:gsLst>
                <a:gs pos="11000">
                  <a:srgbClr val="FCA311">
                    <a:alpha val="86000"/>
                  </a:srgbClr>
                </a:gs>
                <a:gs pos="100000">
                  <a:srgbClr val="FED99C"/>
                </a:gs>
              </a:gsLst>
              <a:path path="circle">
                <a:fillToRect l="100000" t="100000"/>
              </a:path>
            </a:gradFill>
            <a:ln>
              <a:noFill/>
            </a:ln>
            <a:effectLst>
              <a:outerShdw blurRad="139700" dist="127000" dir="6480000" sx="104000" sy="104000" algn="br" rotWithShape="0">
                <a:schemeClr val="bg1">
                  <a:lumMod val="50000"/>
                  <a:alpha val="3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46800" tIns="3600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 defTabSz="914400" rtl="0" eaLnBrk="1" latinLnBrk="0" hangingPunct="1"/>
              <a:r>
                <a:rPr lang="en-US" sz="1100" b="0" i="0" u="none" strike="noStrike" kern="1200" spc="7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alibri"/>
                  <a:ea typeface="+mn-ea"/>
                  <a:cs typeface="Calibri"/>
                </a:rPr>
                <a:t>Saldo Bancário Total</a:t>
              </a:r>
            </a:p>
          </xdr:txBody>
        </xdr:sp>
        <xdr:sp macro="" textlink="FCNEGATIVOS!AJ1">
          <xdr:nvSpPr>
            <xdr:cNvPr id="20" name="TextBox 104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 txBox="1"/>
          </xdr:nvSpPr>
          <xdr:spPr>
            <a:xfrm>
              <a:off x="6796720" y="724088"/>
              <a:ext cx="1488546" cy="2609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marL="0" indent="0" algn="r"/>
              <a:fld id="{7E7F82FF-2075-4513-B734-75BCBC9432B6}" type="TxLink">
                <a:rPr lang="en-US" sz="16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j-lt"/>
                  <a:ea typeface="Calibri"/>
                  <a:cs typeface="Calibri"/>
                </a:rPr>
                <a:pPr marL="0" indent="0" algn="r"/>
                <a:t>R$  67.382,07 </a:t>
              </a:fld>
              <a:endParaRPr lang="ru-RU" sz="16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j-lt"/>
                <a:ea typeface="+mn-ea"/>
                <a:cs typeface="Calibri"/>
              </a:endParaRPr>
            </a:p>
          </xdr:txBody>
        </xdr:sp>
      </xdr:grpSp>
      <xdr:sp macro="" textlink="">
        <xdr:nvSpPr>
          <xdr:cNvPr id="5" name="TextBox 9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 txBox="1"/>
        </xdr:nvSpPr>
        <xdr:spPr>
          <a:xfrm>
            <a:off x="2617304" y="3501450"/>
            <a:ext cx="1444488" cy="248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Saldos Bancários</a:t>
            </a:r>
            <a:endParaRPr lang="ru-RU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4</xdr:col>
      <xdr:colOff>145773</xdr:colOff>
      <xdr:row>33</xdr:row>
      <xdr:rowOff>98611</xdr:rowOff>
    </xdr:from>
    <xdr:to>
      <xdr:col>17</xdr:col>
      <xdr:colOff>542925</xdr:colOff>
      <xdr:row>47</xdr:row>
      <xdr:rowOff>38707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pSpPr/>
      </xdr:nvGrpSpPr>
      <xdr:grpSpPr>
        <a:xfrm>
          <a:off x="2858130" y="6766111"/>
          <a:ext cx="8824509" cy="2607096"/>
          <a:chOff x="2551043" y="6459654"/>
          <a:chExt cx="7858125" cy="2537523"/>
        </a:xfrm>
      </xdr:grpSpPr>
      <xdr:grpSp>
        <xdr:nvGrpSpPr>
          <xdr:cNvPr id="38" name="Grupo Receitas">
            <a:extLst>
              <a:ext uri="{FF2B5EF4-FFF2-40B4-BE49-F238E27FC236}">
                <a16:creationId xmlns:a16="http://schemas.microsoft.com/office/drawing/2014/main" id="{00000000-0008-0000-0A00-000026000000}"/>
              </a:ext>
            </a:extLst>
          </xdr:cNvPr>
          <xdr:cNvGrpSpPr/>
        </xdr:nvGrpSpPr>
        <xdr:grpSpPr>
          <a:xfrm>
            <a:off x="2551043" y="6459654"/>
            <a:ext cx="7858125" cy="2537523"/>
            <a:chOff x="2712720" y="6133648"/>
            <a:chExt cx="8534400" cy="2551359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00000000-0008-0000-0A00-00001E000000}"/>
                </a:ext>
              </a:extLst>
            </xdr:cNvPr>
            <xdr:cNvSpPr/>
          </xdr:nvSpPr>
          <xdr:spPr>
            <a:xfrm>
              <a:off x="2724443" y="6133652"/>
              <a:ext cx="8513712" cy="2551355"/>
            </a:xfrm>
            <a:prstGeom prst="roundRect">
              <a:avLst>
                <a:gd name="adj" fmla="val 1273"/>
              </a:avLst>
            </a:prstGeom>
            <a:noFill/>
            <a:ln w="3810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2712720" y="6133648"/>
            <a:ext cx="8534400" cy="254553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sp macro="" textlink="">
        <xdr:nvSpPr>
          <xdr:cNvPr id="40" name="TextBox 91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 txBox="1"/>
        </xdr:nvSpPr>
        <xdr:spPr>
          <a:xfrm>
            <a:off x="2630556" y="6479536"/>
            <a:ext cx="2577005" cy="248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Resumo de Receitas</a:t>
            </a:r>
            <a:endParaRPr lang="ru-RU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4</xdr:col>
      <xdr:colOff>145773</xdr:colOff>
      <xdr:row>48</xdr:row>
      <xdr:rowOff>17932</xdr:rowOff>
    </xdr:from>
    <xdr:to>
      <xdr:col>24</xdr:col>
      <xdr:colOff>609600</xdr:colOff>
      <xdr:row>64</xdr:row>
      <xdr:rowOff>8968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2858130" y="9542932"/>
          <a:ext cx="13717184" cy="3039036"/>
          <a:chOff x="2551043" y="9161932"/>
          <a:chExt cx="12192000" cy="2959523"/>
        </a:xfrm>
      </xdr:grpSpPr>
      <xdr:grpSp>
        <xdr:nvGrpSpPr>
          <xdr:cNvPr id="41" name="Grupo Despesas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GrpSpPr/>
        </xdr:nvGrpSpPr>
        <xdr:grpSpPr>
          <a:xfrm>
            <a:off x="2551043" y="9161932"/>
            <a:ext cx="12192000" cy="2959523"/>
            <a:chOff x="6421202" y="8614738"/>
            <a:chExt cx="8504688" cy="2501154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00000000-0008-0000-0A00-000022000000}"/>
                </a:ext>
              </a:extLst>
            </xdr:cNvPr>
            <xdr:cNvSpPr/>
          </xdr:nvSpPr>
          <xdr:spPr>
            <a:xfrm>
              <a:off x="6424823" y="8614738"/>
              <a:ext cx="8501067" cy="2501154"/>
            </a:xfrm>
            <a:prstGeom prst="roundRect">
              <a:avLst>
                <a:gd name="adj" fmla="val 1273"/>
              </a:avLst>
            </a:prstGeom>
            <a:noFill/>
            <a:ln w="38100"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6421202" y="8616667"/>
            <a:ext cx="8499193" cy="249060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  <xdr:sp macro="" textlink="">
        <xdr:nvSpPr>
          <xdr:cNvPr id="43" name="TextBox 91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 txBox="1"/>
        </xdr:nvSpPr>
        <xdr:spPr>
          <a:xfrm>
            <a:off x="2630556" y="9181810"/>
            <a:ext cx="2577005" cy="2483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Resumo</a:t>
            </a:r>
            <a:r>
              <a:rPr lang="en-US" sz="1400" b="1" i="0" u="none" strike="noStrike" baseline="0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 de </a:t>
            </a:r>
            <a:r>
              <a:rPr lang="en-US" sz="14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ea typeface="+mn-ea"/>
                <a:cs typeface="Calibri"/>
              </a:rPr>
              <a:t>Despesas</a:t>
            </a:r>
            <a:endParaRPr lang="ru-RU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137997</xdr:colOff>
      <xdr:row>2</xdr:row>
      <xdr:rowOff>96161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>
          <a:grpSpLocks/>
        </xdr:cNvGrpSpPr>
      </xdr:nvGrpSpPr>
      <xdr:grpSpPr>
        <a:xfrm>
          <a:off x="0" y="0"/>
          <a:ext cx="6451711" cy="477161"/>
          <a:chOff x="0" y="-1"/>
          <a:chExt cx="5974834" cy="459700"/>
        </a:xfrm>
      </xdr:grpSpPr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GrpSpPr/>
        </xdr:nvGrpSpPr>
        <xdr:grpSpPr>
          <a:xfrm>
            <a:off x="0" y="-1"/>
            <a:ext cx="5974834" cy="459700"/>
            <a:chOff x="0" y="-1"/>
            <a:chExt cx="6106890" cy="462613"/>
          </a:xfrm>
        </xdr:grpSpPr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0" y="-1"/>
              <a:ext cx="6106890" cy="39806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sp macro="[0]!SelectFCFromAnalisesEPendencias" textlink="">
          <xdr:nvSpPr>
            <xdr:cNvPr id="11" name="Freeform: Shape 35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0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Controle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IrParaFluxoDeCaixa" textlink="">
          <xdr:nvSpPr>
            <xdr:cNvPr id="27" name="Freeform: Shape 35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/>
          </xdr:nvSpPr>
          <xdr:spPr>
            <a:xfrm>
              <a:off x="1526723" y="0"/>
              <a:ext cx="1526722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Fluxo de Caixa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28" name="Freeform: Shape 3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3053443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Análises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[0]!SelectPendencias" textlink="">
        <xdr:nvSpPr>
          <xdr:cNvPr id="9" name="Freeform: Shape 35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4481124" y="0"/>
            <a:ext cx="1493710" cy="459699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2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Pendências</a:t>
            </a:r>
            <a:endParaRPr lang="ru-RU" sz="12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18073</xdr:colOff>
      <xdr:row>3</xdr:row>
      <xdr:rowOff>6320</xdr:rowOff>
    </xdr:from>
    <xdr:to>
      <xdr:col>4</xdr:col>
      <xdr:colOff>0</xdr:colOff>
      <xdr:row>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SlicerAno1">
              <a:extLst>
                <a:ext uri="{FF2B5EF4-FFF2-40B4-BE49-F238E27FC236}">
                  <a16:creationId xmlns:a16="http://schemas.microsoft.com/office/drawing/2014/main" id="{00000000-0008-0000-0A00-00002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Ano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73" y="559143"/>
              <a:ext cx="2409868" cy="8665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6</xdr:row>
      <xdr:rowOff>0</xdr:rowOff>
    </xdr:from>
    <xdr:to>
      <xdr:col>4</xdr:col>
      <xdr:colOff>0</xdr:colOff>
      <xdr:row>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licerMes1">
              <a:extLst>
                <a:ext uri="{FF2B5EF4-FFF2-40B4-BE49-F238E27FC236}">
                  <a16:creationId xmlns:a16="http://schemas.microsoft.com/office/drawing/2014/main" id="{00000000-0008-0000-0A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Mes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26882"/>
              <a:ext cx="2427941" cy="11205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0</xdr:colOff>
      <xdr:row>12</xdr:row>
      <xdr:rowOff>0</xdr:rowOff>
    </xdr:from>
    <xdr:to>
      <xdr:col>4</xdr:col>
      <xdr:colOff>0</xdr:colOff>
      <xdr:row>26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licerCategoria1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Categoria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47471"/>
              <a:ext cx="2427940" cy="2614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22</xdr:col>
      <xdr:colOff>226455</xdr:colOff>
      <xdr:row>16</xdr:row>
      <xdr:rowOff>97979</xdr:rowOff>
    </xdr:from>
    <xdr:to>
      <xdr:col>24</xdr:col>
      <xdr:colOff>602557</xdr:colOff>
      <xdr:row>19</xdr:row>
      <xdr:rowOff>14499</xdr:rowOff>
    </xdr:to>
    <xdr:sp macro="" textlink="">
      <xdr:nvSpPr>
        <xdr:cNvPr id="46" name="Rectangle: Rounded Corners 83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/>
      </xdr:nvSpPr>
      <xdr:spPr>
        <a:xfrm>
          <a:off x="13144596" y="3280450"/>
          <a:ext cx="1595302" cy="454402"/>
        </a:xfrm>
        <a:prstGeom prst="roundRect">
          <a:avLst>
            <a:gd name="adj" fmla="val 13017"/>
          </a:avLst>
        </a:prstGeom>
        <a:gradFill>
          <a:gsLst>
            <a:gs pos="11000">
              <a:srgbClr val="FCA311">
                <a:alpha val="86000"/>
              </a:srgbClr>
            </a:gs>
            <a:gs pos="100000">
              <a:srgbClr val="FED99C"/>
            </a:gs>
          </a:gsLst>
          <a:path path="circle">
            <a:fillToRect l="100000" t="100000"/>
          </a:path>
        </a:gradFill>
        <a:ln>
          <a:noFill/>
        </a:ln>
        <a:effectLst>
          <a:outerShdw blurRad="139700" dist="127000" dir="6480000" sx="104000" sy="104000" algn="br" rotWithShape="0">
            <a:schemeClr val="bg1">
              <a:lumMod val="50000"/>
              <a:alpha val="38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46800" tIns="3600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l" defTabSz="914400" rtl="0" eaLnBrk="1" latinLnBrk="0" hangingPunct="1"/>
          <a:r>
            <a:rPr lang="en-US" sz="1100" b="0" i="0" u="none" strike="noStrike" kern="1200" spc="70" baseline="0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t>Saldo Total</a:t>
          </a:r>
        </a:p>
      </xdr:txBody>
    </xdr:sp>
    <xdr:clientData/>
  </xdr:twoCellAnchor>
  <xdr:twoCellAnchor>
    <xdr:from>
      <xdr:col>22</xdr:col>
      <xdr:colOff>280143</xdr:colOff>
      <xdr:row>17</xdr:row>
      <xdr:rowOff>110154</xdr:rowOff>
    </xdr:from>
    <xdr:to>
      <xdr:col>24</xdr:col>
      <xdr:colOff>548870</xdr:colOff>
      <xdr:row>19</xdr:row>
      <xdr:rowOff>6239</xdr:rowOff>
    </xdr:to>
    <xdr:sp macro="" textlink="FCNEGATIVOS!AS1">
      <xdr:nvSpPr>
        <xdr:cNvPr id="47" name="TextBox 104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 txBox="1"/>
      </xdr:nvSpPr>
      <xdr:spPr>
        <a:xfrm>
          <a:off x="13198284" y="3471919"/>
          <a:ext cx="1487927" cy="2546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r"/>
          <a:fld id="{89327449-8586-4B73-B5A1-B0B27E4270CD}" type="TxLink">
            <a:rPr lang="en-US" sz="1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Calibri"/>
              <a:cs typeface="Calibri"/>
            </a:rPr>
            <a:pPr marL="0" indent="0" algn="r"/>
            <a:t>R$  61.600,95 </a:t>
          </a:fld>
          <a:endParaRPr lang="ru-RU" sz="1600" b="1" i="0" u="none" strike="noStrike">
            <a:solidFill>
              <a:schemeClr val="tx1">
                <a:lumMod val="75000"/>
                <a:lumOff val="25000"/>
              </a:schemeClr>
            </a:solidFill>
            <a:latin typeface="+mj-lt"/>
            <a:ea typeface="+mn-ea"/>
            <a:cs typeface="Calibri"/>
          </a:endParaRPr>
        </a:p>
      </xdr:txBody>
    </xdr:sp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0.00417</cdr:x>
      <cdr:y>0</cdr:y>
    </cdr:from>
    <cdr:to>
      <cdr:x>0.22799</cdr:x>
      <cdr:y>0.10312</cdr:y>
    </cdr:to>
    <cdr:sp macro="" textlink="">
      <cdr:nvSpPr>
        <cdr:cNvPr id="2" name="TextBox 91">
          <a:extLst xmlns:a="http://schemas.openxmlformats.org/drawingml/2006/main">
            <a:ext uri="{FF2B5EF4-FFF2-40B4-BE49-F238E27FC236}">
              <a16:creationId xmlns:a16="http://schemas.microsoft.com/office/drawing/2014/main" id="{A5563F1F-25CD-424C-B659-05A678D2368C}"/>
            </a:ext>
          </a:extLst>
        </cdr:cNvPr>
        <cdr:cNvSpPr txBox="1"/>
      </cdr:nvSpPr>
      <cdr:spPr>
        <a:xfrm xmlns:a="http://schemas.openxmlformats.org/drawingml/2006/main">
          <a:off x="50800" y="0"/>
          <a:ext cx="2728302" cy="250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l"/>
          <a:r>
            <a:rPr lang="en-US" sz="14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Calibri"/>
              <a:ea typeface="+mn-ea"/>
              <a:cs typeface="Calibri"/>
            </a:rPr>
            <a:t>Receitas vs Despesas por Mês</a:t>
          </a:r>
          <a:endParaRPr lang="ru-RU" sz="1400" b="1" i="0" u="none" strike="noStrike">
            <a:solidFill>
              <a:schemeClr val="tx1">
                <a:lumMod val="50000"/>
                <a:lumOff val="50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0</xdr:colOff>
      <xdr:row>538</xdr:row>
      <xdr:rowOff>67235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2384612" cy="9693088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4</xdr:col>
      <xdr:colOff>266700</xdr:colOff>
      <xdr:row>4</xdr:row>
      <xdr:rowOff>418010</xdr:rowOff>
    </xdr:from>
    <xdr:to>
      <xdr:col>7</xdr:col>
      <xdr:colOff>68580</xdr:colOff>
      <xdr:row>538</xdr:row>
      <xdr:rowOff>172278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2971800" y="1180010"/>
          <a:ext cx="5402580" cy="101862268"/>
        </a:xfrm>
        <a:prstGeom prst="roundRect">
          <a:avLst>
            <a:gd name="adj" fmla="val 979"/>
          </a:avLst>
        </a:prstGeom>
        <a:noFill/>
        <a:ln w="57150">
          <a:solidFill>
            <a:schemeClr val="bg1"/>
          </a:solidFill>
        </a:ln>
        <a:effectLst>
          <a:outerShdw blurRad="38100" dist="254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4</xdr:col>
      <xdr:colOff>317499</xdr:colOff>
      <xdr:row>4</xdr:row>
      <xdr:rowOff>446315</xdr:rowOff>
    </xdr:from>
    <xdr:to>
      <xdr:col>7</xdr:col>
      <xdr:colOff>17584</xdr:colOff>
      <xdr:row>538</xdr:row>
      <xdr:rowOff>127001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3022599" y="1208315"/>
          <a:ext cx="5300785" cy="101788686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7</xdr:col>
      <xdr:colOff>247649</xdr:colOff>
      <xdr:row>25</xdr:row>
      <xdr:rowOff>99729</xdr:rowOff>
    </xdr:from>
    <xdr:to>
      <xdr:col>10</xdr:col>
      <xdr:colOff>85725</xdr:colOff>
      <xdr:row>539</xdr:row>
      <xdr:rowOff>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7701394" y="4921111"/>
          <a:ext cx="8608004" cy="92476344"/>
        </a:xfrm>
        <a:prstGeom prst="roundRect">
          <a:avLst>
            <a:gd name="adj" fmla="val 979"/>
          </a:avLst>
        </a:prstGeom>
        <a:noFill/>
        <a:ln w="57150">
          <a:solidFill>
            <a:schemeClr val="bg1"/>
          </a:solidFill>
        </a:ln>
        <a:effectLst>
          <a:outerShdw blurRad="38100" dist="254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7</xdr:col>
      <xdr:colOff>317500</xdr:colOff>
      <xdr:row>25</xdr:row>
      <xdr:rowOff>165100</xdr:rowOff>
    </xdr:from>
    <xdr:to>
      <xdr:col>10</xdr:col>
      <xdr:colOff>33457</xdr:colOff>
      <xdr:row>538</xdr:row>
      <xdr:rowOff>125506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8623300" y="5308600"/>
          <a:ext cx="9469557" cy="97686906"/>
        </a:xfrm>
        <a:prstGeom prst="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4</xdr:col>
      <xdr:colOff>188974</xdr:colOff>
      <xdr:row>2</xdr:row>
      <xdr:rowOff>133584</xdr:rowOff>
    </xdr:from>
    <xdr:to>
      <xdr:col>7</xdr:col>
      <xdr:colOff>100799</xdr:colOff>
      <xdr:row>4</xdr:row>
      <xdr:rowOff>323064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2551174" y="514584"/>
          <a:ext cx="4807675" cy="57048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Pendências</a:t>
          </a:r>
          <a:r>
            <a:rPr lang="de-AT" sz="24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por Categoria</a:t>
          </a:r>
          <a:endParaRPr lang="de-AT" sz="24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205408</xdr:colOff>
      <xdr:row>2</xdr:row>
      <xdr:rowOff>129792</xdr:rowOff>
    </xdr:from>
    <xdr:to>
      <xdr:col>10</xdr:col>
      <xdr:colOff>115615</xdr:colOff>
      <xdr:row>4</xdr:row>
      <xdr:rowOff>319272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7646504" y="500853"/>
          <a:ext cx="8676520" cy="54066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24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50000"/>
                  <a:lumOff val="50000"/>
                </a:prstClr>
              </a:solidFill>
              <a:effectLst/>
              <a:uLnTx/>
              <a:uFillTx/>
              <a:latin typeface="Calibri Light" panose="020F0302020204030204"/>
              <a:ea typeface="Tahoma" panose="020B0604030504040204" pitchFamily="34" charset="0"/>
              <a:cs typeface="Tahoma" panose="020B0604030504040204" pitchFamily="34" charset="0"/>
            </a:rPr>
            <a:t>Gastos nos Cartões de Crédito</a:t>
          </a:r>
        </a:p>
      </xdr:txBody>
    </xdr:sp>
    <xdr:clientData/>
  </xdr:twoCellAnchor>
  <xdr:twoCellAnchor>
    <xdr:from>
      <xdr:col>7</xdr:col>
      <xdr:colOff>248164</xdr:colOff>
      <xdr:row>4</xdr:row>
      <xdr:rowOff>403412</xdr:rowOff>
    </xdr:from>
    <xdr:to>
      <xdr:col>10</xdr:col>
      <xdr:colOff>96071</xdr:colOff>
      <xdr:row>25</xdr:row>
      <xdr:rowOff>1424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GrpSpPr/>
      </xdr:nvGrpSpPr>
      <xdr:grpSpPr>
        <a:xfrm>
          <a:off x="8575323" y="1153867"/>
          <a:ext cx="9603816" cy="3913125"/>
          <a:chOff x="7687568" y="1120631"/>
          <a:chExt cx="8621792" cy="3784096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SpPr/>
        </xdr:nvSpPr>
        <xdr:spPr>
          <a:xfrm>
            <a:off x="7687568" y="1120631"/>
            <a:ext cx="8621792" cy="3784096"/>
          </a:xfrm>
          <a:prstGeom prst="roundRect">
            <a:avLst>
              <a:gd name="adj" fmla="val 1273"/>
            </a:avLst>
          </a:prstGeom>
          <a:noFill/>
          <a:ln w="3810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GraphicFramePr/>
        </xdr:nvGraphicFramePr>
        <xdr:xfrm>
          <a:off x="7696838" y="1126350"/>
          <a:ext cx="8603557" cy="37703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3380232</xdr:colOff>
      <xdr:row>2</xdr:row>
      <xdr:rowOff>94471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>
          <a:grpSpLocks/>
        </xdr:cNvGrpSpPr>
      </xdr:nvGrpSpPr>
      <xdr:grpSpPr>
        <a:xfrm>
          <a:off x="0" y="0"/>
          <a:ext cx="6454209" cy="469698"/>
          <a:chOff x="0" y="-1"/>
          <a:chExt cx="5974834" cy="459700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GrpSpPr/>
        </xdr:nvGrpSpPr>
        <xdr:grpSpPr>
          <a:xfrm>
            <a:off x="0" y="-1"/>
            <a:ext cx="5974834" cy="459700"/>
            <a:chOff x="0" y="-1"/>
            <a:chExt cx="6106890" cy="462613"/>
          </a:xfrm>
        </xdr:grpSpPr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SpPr/>
          </xdr:nvSpPr>
          <xdr:spPr>
            <a:xfrm>
              <a:off x="0" y="-1"/>
              <a:ext cx="6106890" cy="39806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/>
            </a:p>
          </xdr:txBody>
        </xdr:sp>
        <xdr:sp macro="[0]!SelectFCFromAnalisesEPendencias" textlink="">
          <xdr:nvSpPr>
            <xdr:cNvPr id="7" name="Freeform: Shape 35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SpPr/>
          </xdr:nvSpPr>
          <xdr:spPr>
            <a:xfrm>
              <a:off x="0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Controle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IrParaFluxoDeCaixa" textlink="">
          <xdr:nvSpPr>
            <xdr:cNvPr id="8" name="Freeform: Shape 35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SpPr/>
          </xdr:nvSpPr>
          <xdr:spPr>
            <a:xfrm>
              <a:off x="1526723" y="0"/>
              <a:ext cx="1526722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Fluxo de Caixa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SelectSaldosBancarios" textlink="">
          <xdr:nvSpPr>
            <xdr:cNvPr id="9" name="Freeform: Shape 35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SpPr/>
          </xdr:nvSpPr>
          <xdr:spPr>
            <a:xfrm>
              <a:off x="3053443" y="0"/>
              <a:ext cx="1526723" cy="462612"/>
            </a:xfrm>
            <a:prstGeom prst="round2SameRect">
              <a:avLst>
                <a:gd name="adj1" fmla="val 0"/>
                <a:gd name="adj2" fmla="val 1851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="horz"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pt-BR" sz="1200" b="0" kern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Análises</a:t>
              </a:r>
              <a:endParaRPr lang="ru-RU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" textlink="">
        <xdr:nvSpPr>
          <xdr:cNvPr id="5" name="Freeform: Shape 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4481124" y="0"/>
            <a:ext cx="1493710" cy="459699"/>
          </a:xfrm>
          <a:prstGeom prst="round2SameRect">
            <a:avLst>
              <a:gd name="adj1" fmla="val 0"/>
              <a:gd name="adj2" fmla="val 18519"/>
            </a:avLst>
          </a:prstGeom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200" b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Pendências</a:t>
            </a:r>
            <a:endParaRPr lang="ru-RU" sz="12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19050</xdr:colOff>
      <xdr:row>3</xdr:row>
      <xdr:rowOff>0</xdr:rowOff>
    </xdr:from>
    <xdr:to>
      <xdr:col>4</xdr:col>
      <xdr:colOff>0</xdr:colOff>
      <xdr:row>6</xdr:row>
      <xdr:rowOff>7673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licerAno2">
              <a:extLst>
                <a:ext uri="{FF2B5EF4-FFF2-40B4-BE49-F238E27FC236}">
                  <a16:creationId xmlns:a16="http://schemas.microsoft.com/office/drawing/2014/main" id="{00000000-0008-0000-0B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Ano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560295"/>
              <a:ext cx="2408891" cy="8665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6</xdr:row>
      <xdr:rowOff>0</xdr:rowOff>
    </xdr:from>
    <xdr:to>
      <xdr:col>4</xdr:col>
      <xdr:colOff>0</xdr:colOff>
      <xdr:row>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licerMes2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Mes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26882"/>
              <a:ext cx="2427941" cy="1307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12</xdr:row>
      <xdr:rowOff>0</xdr:rowOff>
    </xdr:from>
    <xdr:to>
      <xdr:col>4</xdr:col>
      <xdr:colOff>0</xdr:colOff>
      <xdr:row>41</xdr:row>
      <xdr:rowOff>62753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SlicerCartao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Cart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47471"/>
              <a:ext cx="2399365" cy="54789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129540</xdr:rowOff>
    </xdr:from>
    <xdr:to>
      <xdr:col>6</xdr:col>
      <xdr:colOff>68384</xdr:colOff>
      <xdr:row>0</xdr:row>
      <xdr:rowOff>670436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6D441F1-76B9-402B-A175-51DECC43698C}"/>
            </a:ext>
          </a:extLst>
        </xdr:cNvPr>
        <xdr:cNvSpPr/>
      </xdr:nvSpPr>
      <xdr:spPr>
        <a:xfrm>
          <a:off x="723900" y="129540"/>
          <a:ext cx="11658404" cy="5408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rgbClr val="00758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Importar Extrato/Fatura</a:t>
          </a:r>
        </a:p>
      </xdr:txBody>
    </xdr:sp>
    <xdr:clientData/>
  </xdr:twoCellAnchor>
  <xdr:twoCellAnchor editAs="oneCell">
    <xdr:from>
      <xdr:col>1</xdr:col>
      <xdr:colOff>152400</xdr:colOff>
      <xdr:row>0</xdr:row>
      <xdr:rowOff>205407</xdr:rowOff>
    </xdr:from>
    <xdr:to>
      <xdr:col>2</xdr:col>
      <xdr:colOff>89048</xdr:colOff>
      <xdr:row>0</xdr:row>
      <xdr:rowOff>584179</xdr:rowOff>
    </xdr:to>
    <xdr:sp macro="[0]!ImportarParaFC" textlink="">
      <xdr:nvSpPr>
        <xdr:cNvPr id="4" name="Freeform: Shape 35">
          <a:extLst>
            <a:ext uri="{FF2B5EF4-FFF2-40B4-BE49-F238E27FC236}">
              <a16:creationId xmlns:a16="http://schemas.microsoft.com/office/drawing/2014/main" id="{928C6075-19F8-42EB-B8D6-B24E530019E0}"/>
            </a:ext>
          </a:extLst>
        </xdr:cNvPr>
        <xdr:cNvSpPr/>
      </xdr:nvSpPr>
      <xdr:spPr>
        <a:xfrm>
          <a:off x="838200" y="205407"/>
          <a:ext cx="1445408" cy="378772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10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Importar Extrato para </a:t>
          </a:r>
        </a:p>
        <a:p>
          <a:pPr algn="ctr"/>
          <a:r>
            <a:rPr lang="de-AT" sz="10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Fluxo de Caixa</a:t>
          </a:r>
        </a:p>
      </xdr:txBody>
    </xdr:sp>
    <xdr:clientData/>
  </xdr:twoCellAnchor>
  <xdr:twoCellAnchor editAs="oneCell">
    <xdr:from>
      <xdr:col>5</xdr:col>
      <xdr:colOff>156308</xdr:colOff>
      <xdr:row>0</xdr:row>
      <xdr:rowOff>210467</xdr:rowOff>
    </xdr:from>
    <xdr:to>
      <xdr:col>5</xdr:col>
      <xdr:colOff>1243251</xdr:colOff>
      <xdr:row>0</xdr:row>
      <xdr:rowOff>582889</xdr:rowOff>
    </xdr:to>
    <xdr:sp macro="[0]!LimparExtrato" textlink="">
      <xdr:nvSpPr>
        <xdr:cNvPr id="5" name="Freeform: Shape 35">
          <a:extLst>
            <a:ext uri="{FF2B5EF4-FFF2-40B4-BE49-F238E27FC236}">
              <a16:creationId xmlns:a16="http://schemas.microsoft.com/office/drawing/2014/main" id="{C1386EF0-DBF3-40B2-A7DB-EB498CFE91DF}"/>
            </a:ext>
          </a:extLst>
        </xdr:cNvPr>
        <xdr:cNvSpPr/>
      </xdr:nvSpPr>
      <xdr:spPr>
        <a:xfrm>
          <a:off x="11060528" y="210467"/>
          <a:ext cx="1086943" cy="372422"/>
        </a:xfrm>
        <a:prstGeom prst="roundRect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7200000" scaled="0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e-AT" sz="1000" b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Limpar extrato</a:t>
          </a:r>
        </a:p>
      </xdr:txBody>
    </xdr:sp>
    <xdr:clientData/>
  </xdr:twoCellAnchor>
  <xdr:twoCellAnchor editAs="oneCell">
    <xdr:from>
      <xdr:col>0</xdr:col>
      <xdr:colOff>139148</xdr:colOff>
      <xdr:row>0</xdr:row>
      <xdr:rowOff>198783</xdr:rowOff>
    </xdr:from>
    <xdr:to>
      <xdr:col>0</xdr:col>
      <xdr:colOff>514569</xdr:colOff>
      <xdr:row>0</xdr:row>
      <xdr:rowOff>569215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CC9CAA-D29A-46D5-9B49-AD1A16CB8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48" y="198783"/>
          <a:ext cx="375421" cy="3704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0</xdr:colOff>
      <xdr:row>3</xdr:row>
      <xdr:rowOff>1</xdr:rowOff>
    </xdr:from>
    <xdr:to>
      <xdr:col>2</xdr:col>
      <xdr:colOff>0</xdr:colOff>
      <xdr:row>4</xdr:row>
      <xdr:rowOff>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2736A808-F8A9-4978-8652-868887AAB348}"/>
            </a:ext>
          </a:extLst>
        </xdr:cNvPr>
        <xdr:cNvGrpSpPr/>
      </xdr:nvGrpSpPr>
      <xdr:grpSpPr>
        <a:xfrm>
          <a:off x="762000" y="1246910"/>
          <a:ext cx="1674091" cy="207818"/>
          <a:chOff x="9787611" y="927946"/>
          <a:chExt cx="600093" cy="610901"/>
        </a:xfrm>
      </xdr:grpSpPr>
      <xdr:sp macro="" textlink="">
        <xdr:nvSpPr>
          <xdr:cNvPr id="9" name="Retângulo: Cantos Superiores Arredondados 8">
            <a:extLst>
              <a:ext uri="{FF2B5EF4-FFF2-40B4-BE49-F238E27FC236}">
                <a16:creationId xmlns:a16="http://schemas.microsoft.com/office/drawing/2014/main" id="{93209009-CF00-74D6-1403-D34B9D2610B9}"/>
              </a:ext>
            </a:extLst>
          </xdr:cNvPr>
          <xdr:cNvSpPr/>
        </xdr:nvSpPr>
        <xdr:spPr>
          <a:xfrm rot="16200000">
            <a:off x="9782207" y="933351"/>
            <a:ext cx="610901" cy="600092"/>
          </a:xfrm>
          <a:prstGeom prst="round2Same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de-AT" sz="1100" b="0" i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C5D36D36-5E53-F864-D1F0-AA77166B9F99}"/>
              </a:ext>
            </a:extLst>
          </xdr:cNvPr>
          <xdr:cNvSpPr txBox="1"/>
        </xdr:nvSpPr>
        <xdr:spPr>
          <a:xfrm>
            <a:off x="9787611" y="954728"/>
            <a:ext cx="600091" cy="5624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36000" bIns="0" rtlCol="0" anchor="ctr" anchorCtr="0">
            <a:noAutofit/>
          </a:bodyPr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Cartão de Crédito:</a:t>
            </a:r>
            <a:endParaRPr lang="de-AT">
              <a:effectLst/>
            </a:endParaRPr>
          </a:p>
        </xdr:txBody>
      </xdr:sp>
    </xdr:grpSp>
    <xdr:clientData/>
  </xdr:twoCellAnchor>
  <xdr:twoCellAnchor>
    <xdr:from>
      <xdr:col>1</xdr:col>
      <xdr:colOff>7435</xdr:colOff>
      <xdr:row>6</xdr:row>
      <xdr:rowOff>207369</xdr:rowOff>
    </xdr:from>
    <xdr:to>
      <xdr:col>1</xdr:col>
      <xdr:colOff>397223</xdr:colOff>
      <xdr:row>6</xdr:row>
      <xdr:rowOff>567369</xdr:rowOff>
    </xdr:to>
    <xdr:pic macro="[0]!ApagarLinhaFCExtrato">
      <xdr:nvPicPr>
        <xdr:cNvPr id="12" name="Imagem 11">
          <a:extLst>
            <a:ext uri="{FF2B5EF4-FFF2-40B4-BE49-F238E27FC236}">
              <a16:creationId xmlns:a16="http://schemas.microsoft.com/office/drawing/2014/main" id="{44F92B72-AB20-4D6E-AE04-7684DB20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235" y="2074269"/>
          <a:ext cx="389788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0</xdr:colOff>
      <xdr:row>1</xdr:row>
      <xdr:rowOff>1356</xdr:rowOff>
    </xdr:from>
    <xdr:to>
      <xdr:col>2</xdr:col>
      <xdr:colOff>0</xdr:colOff>
      <xdr:row>2</xdr:row>
      <xdr:rowOff>10091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D78E4EB-3C12-46C8-A5EA-F5637074AC36}"/>
            </a:ext>
          </a:extLst>
        </xdr:cNvPr>
        <xdr:cNvGrpSpPr/>
      </xdr:nvGrpSpPr>
      <xdr:grpSpPr>
        <a:xfrm>
          <a:off x="762000" y="844174"/>
          <a:ext cx="1674091" cy="205008"/>
          <a:chOff x="9787611" y="927946"/>
          <a:chExt cx="600093" cy="610901"/>
        </a:xfrm>
      </xdr:grpSpPr>
      <xdr:sp macro="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8ED9C541-BA7D-531C-45A4-5476B887C360}"/>
              </a:ext>
            </a:extLst>
          </xdr:cNvPr>
          <xdr:cNvSpPr/>
        </xdr:nvSpPr>
        <xdr:spPr>
          <a:xfrm rot="16200000">
            <a:off x="9782207" y="933351"/>
            <a:ext cx="610901" cy="600092"/>
          </a:xfrm>
          <a:prstGeom prst="round2Same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de-AT" sz="1100" b="0" i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7CBE958-0417-DC1C-CD18-03649FFBFCB7}"/>
              </a:ext>
            </a:extLst>
          </xdr:cNvPr>
          <xdr:cNvSpPr txBox="1"/>
        </xdr:nvSpPr>
        <xdr:spPr>
          <a:xfrm>
            <a:off x="9787611" y="954728"/>
            <a:ext cx="600091" cy="5624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36000" bIns="0" rtlCol="0" anchor="ctr" anchorCtr="0">
            <a:noAutofit/>
          </a:bodyPr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Instituição Financeira:</a:t>
            </a:r>
            <a:endParaRPr lang="de-AT">
              <a:effectLst/>
            </a:endParaRPr>
          </a:p>
        </xdr:txBody>
      </xdr:sp>
    </xdr:grpSp>
    <xdr:clientData/>
  </xdr:twoCellAnchor>
  <xdr:twoCellAnchor editAs="oneCell">
    <xdr:from>
      <xdr:col>1</xdr:col>
      <xdr:colOff>2</xdr:colOff>
      <xdr:row>5</xdr:row>
      <xdr:rowOff>6683</xdr:rowOff>
    </xdr:from>
    <xdr:to>
      <xdr:col>2</xdr:col>
      <xdr:colOff>3208</xdr:colOff>
      <xdr:row>6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D6F1FF9-C912-4D85-8328-4B9728B374CF}"/>
            </a:ext>
          </a:extLst>
        </xdr:cNvPr>
        <xdr:cNvGrpSpPr/>
      </xdr:nvGrpSpPr>
      <xdr:grpSpPr>
        <a:xfrm>
          <a:off x="762002" y="1669228"/>
          <a:ext cx="1677297" cy="201136"/>
          <a:chOff x="9813904" y="927946"/>
          <a:chExt cx="573799" cy="590368"/>
        </a:xfrm>
      </xdr:grpSpPr>
      <xdr:sp macro="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1A114B81-E432-DC71-F916-678B199FBDA2}"/>
              </a:ext>
            </a:extLst>
          </xdr:cNvPr>
          <xdr:cNvSpPr/>
        </xdr:nvSpPr>
        <xdr:spPr>
          <a:xfrm rot="16200000">
            <a:off x="9805621" y="936230"/>
            <a:ext cx="590366" cy="573798"/>
          </a:xfrm>
          <a:prstGeom prst="round2Same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de-AT" sz="1100" b="0" i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8E8BD020-FA09-DCC5-4A02-8CCB9921A5F0}"/>
              </a:ext>
            </a:extLst>
          </xdr:cNvPr>
          <xdr:cNvSpPr txBox="1"/>
        </xdr:nvSpPr>
        <xdr:spPr>
          <a:xfrm>
            <a:off x="9813904" y="954729"/>
            <a:ext cx="573798" cy="5635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36000" bIns="0" rtlCol="0" anchor="ctr" anchorCtr="0">
            <a:noAutofit/>
          </a:bodyPr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Data de Efetivação:</a:t>
            </a:r>
            <a:endParaRPr lang="de-AT">
              <a:effectLst/>
            </a:endParaRPr>
          </a:p>
        </xdr:txBody>
      </xdr:sp>
    </xdr:grpSp>
    <xdr:clientData/>
  </xdr:twoCellAnchor>
  <xdr:twoCellAnchor editAs="oneCell">
    <xdr:from>
      <xdr:col>4</xdr:col>
      <xdr:colOff>4691528</xdr:colOff>
      <xdr:row>2</xdr:row>
      <xdr:rowOff>148045</xdr:rowOff>
    </xdr:from>
    <xdr:to>
      <xdr:col>6</xdr:col>
      <xdr:colOff>56605</xdr:colOff>
      <xdr:row>6</xdr:row>
      <xdr:rowOff>52252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68346AA-0127-4F55-9DD6-D9C3EFA963E6}"/>
            </a:ext>
          </a:extLst>
        </xdr:cNvPr>
        <xdr:cNvSpPr/>
      </xdr:nvSpPr>
      <xdr:spPr>
        <a:xfrm>
          <a:off x="12079940" y="1178986"/>
          <a:ext cx="1647841" cy="711031"/>
        </a:xfrm>
        <a:prstGeom prst="roundRect">
          <a:avLst>
            <a:gd name="adj" fmla="val 11010"/>
          </a:avLst>
        </a:prstGeom>
        <a:noFill/>
        <a:ln w="38100">
          <a:solidFill>
            <a:schemeClr val="bg1"/>
          </a:solidFill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AT" sz="2400" b="1" i="0">
            <a:solidFill>
              <a:srgbClr val="007580"/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5</xdr:col>
      <xdr:colOff>0</xdr:colOff>
      <xdr:row>2</xdr:row>
      <xdr:rowOff>191588</xdr:rowOff>
    </xdr:from>
    <xdr:to>
      <xdr:col>6</xdr:col>
      <xdr:colOff>21770</xdr:colOff>
      <xdr:row>6</xdr:row>
      <xdr:rowOff>17417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3260AADF-F8B4-4020-BE45-9ED89C1AF755}"/>
            </a:ext>
          </a:extLst>
        </xdr:cNvPr>
        <xdr:cNvSpPr/>
      </xdr:nvSpPr>
      <xdr:spPr>
        <a:xfrm>
          <a:off x="12109824" y="1222529"/>
          <a:ext cx="1583122" cy="632653"/>
        </a:xfrm>
        <a:prstGeom prst="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4</xdr:col>
      <xdr:colOff>4721409</xdr:colOff>
      <xdr:row>3</xdr:row>
      <xdr:rowOff>17587</xdr:rowOff>
    </xdr:from>
    <xdr:to>
      <xdr:col>6</xdr:col>
      <xdr:colOff>29308</xdr:colOff>
      <xdr:row>4</xdr:row>
      <xdr:rowOff>17587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F867556-4507-4F0E-8E0A-AD69658A6675}"/>
            </a:ext>
          </a:extLst>
        </xdr:cNvPr>
        <xdr:cNvGrpSpPr/>
      </xdr:nvGrpSpPr>
      <xdr:grpSpPr>
        <a:xfrm>
          <a:off x="12110500" y="1264496"/>
          <a:ext cx="1588626" cy="207818"/>
          <a:chOff x="9932644" y="927948"/>
          <a:chExt cx="455060" cy="610901"/>
        </a:xfrm>
      </xdr:grpSpPr>
      <xdr:sp macro="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DB805432-A763-13A7-2F0A-B8223FCBD0EC}"/>
              </a:ext>
            </a:extLst>
          </xdr:cNvPr>
          <xdr:cNvSpPr/>
        </xdr:nvSpPr>
        <xdr:spPr>
          <a:xfrm rot="16200000">
            <a:off x="9854723" y="1005869"/>
            <a:ext cx="610901" cy="455060"/>
          </a:xfrm>
          <a:prstGeom prst="round2Same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de-AT" sz="1100" b="0" i="0">
              <a:solidFill>
                <a:sysClr val="windowText" lastClr="000000"/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81E9930-5E1D-6CE7-9A8E-8CC1B28D7F25}"/>
              </a:ext>
            </a:extLst>
          </xdr:cNvPr>
          <xdr:cNvSpPr txBox="1"/>
        </xdr:nvSpPr>
        <xdr:spPr>
          <a:xfrm>
            <a:off x="9949740" y="954729"/>
            <a:ext cx="437962" cy="5624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36000" bIns="0" rtlCol="0" anchor="ctr" anchorCtr="0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Legenda:</a:t>
            </a:r>
            <a:endParaRPr lang="de-AT">
              <a:effectLst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228599</xdr:colOff>
      <xdr:row>2</xdr:row>
      <xdr:rowOff>64576</xdr:rowOff>
    </xdr:from>
    <xdr:to>
      <xdr:col>8</xdr:col>
      <xdr:colOff>65313</xdr:colOff>
      <xdr:row>20</xdr:row>
      <xdr:rowOff>71887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2873828" y="293176"/>
          <a:ext cx="3554185" cy="2625325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4</xdr:col>
      <xdr:colOff>261154</xdr:colOff>
      <xdr:row>2</xdr:row>
      <xdr:rowOff>85988</xdr:rowOff>
    </xdr:from>
    <xdr:to>
      <xdr:col>8</xdr:col>
      <xdr:colOff>27213</xdr:colOff>
      <xdr:row>20</xdr:row>
      <xdr:rowOff>31531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2917268" y="314588"/>
          <a:ext cx="3369231" cy="2563557"/>
        </a:xfrm>
        <a:prstGeom prst="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167642</xdr:colOff>
      <xdr:row>21</xdr:row>
      <xdr:rowOff>1</xdr:rowOff>
    </xdr:from>
    <xdr:to>
      <xdr:col>18</xdr:col>
      <xdr:colOff>1</xdr:colOff>
      <xdr:row>21</xdr:row>
      <xdr:rowOff>540001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67642" y="2989552"/>
          <a:ext cx="21843768" cy="540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Planos</a:t>
          </a:r>
          <a:r>
            <a:rPr lang="de-AT" sz="24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, Metas e Dívidas</a:t>
          </a:r>
          <a:endParaRPr lang="de-AT" sz="24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239948</xdr:colOff>
      <xdr:row>2</xdr:row>
      <xdr:rowOff>58994</xdr:rowOff>
    </xdr:from>
    <xdr:to>
      <xdr:col>17</xdr:col>
      <xdr:colOff>4045960</xdr:colOff>
      <xdr:row>20</xdr:row>
      <xdr:rowOff>68881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7024346" y="288460"/>
          <a:ext cx="14961086" cy="2531847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8</xdr:col>
      <xdr:colOff>278028</xdr:colOff>
      <xdr:row>2</xdr:row>
      <xdr:rowOff>102973</xdr:rowOff>
    </xdr:from>
    <xdr:to>
      <xdr:col>17</xdr:col>
      <xdr:colOff>3868615</xdr:colOff>
      <xdr:row>20</xdr:row>
      <xdr:rowOff>44547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6153634" y="332745"/>
          <a:ext cx="13304329" cy="2473759"/>
        </a:xfrm>
        <a:prstGeom prst="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135173</xdr:colOff>
      <xdr:row>2</xdr:row>
      <xdr:rowOff>53438</xdr:rowOff>
    </xdr:from>
    <xdr:to>
      <xdr:col>4</xdr:col>
      <xdr:colOff>54429</xdr:colOff>
      <xdr:row>9</xdr:row>
      <xdr:rowOff>46265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35173" y="282038"/>
          <a:ext cx="2188927" cy="1247406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>
          <a:outerShdw blurRad="635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2</xdr:col>
      <xdr:colOff>100003</xdr:colOff>
      <xdr:row>21</xdr:row>
      <xdr:rowOff>69873</xdr:rowOff>
    </xdr:from>
    <xdr:to>
      <xdr:col>3</xdr:col>
      <xdr:colOff>1029435</xdr:colOff>
      <xdr:row>21</xdr:row>
      <xdr:rowOff>436199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pSpPr/>
      </xdr:nvGrpSpPr>
      <xdr:grpSpPr>
        <a:xfrm>
          <a:off x="289910" y="3678097"/>
          <a:ext cx="2151955" cy="366326"/>
          <a:chOff x="280978" y="3527448"/>
          <a:chExt cx="1902410" cy="366326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GrpSpPr/>
        </xdr:nvGrpSpPr>
        <xdr:grpSpPr>
          <a:xfrm>
            <a:off x="280978" y="3527448"/>
            <a:ext cx="1379010" cy="363431"/>
            <a:chOff x="20563609" y="1440872"/>
            <a:chExt cx="1376363" cy="366996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pic macro="[0]!showinseriroueditarplano"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1000-000011000000}"/>
                </a:ext>
              </a:extLst>
            </xdr:cNvPr>
            <xdr:cNvPicPr>
              <a:picLocks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0563609" y="1440872"/>
              <a:ext cx="337272" cy="363531"/>
            </a:xfrm>
            <a:prstGeom prst="rect">
              <a:avLst/>
            </a:prstGeom>
          </xdr:spPr>
        </xdr:pic>
        <xdr:pic macro="[0]!GoToQuitarPlanos">
          <xdr:nvPicPr>
            <xdr:cNvPr id="18" name="Imagem 17">
              <a:extLst>
                <a:ext uri="{FF2B5EF4-FFF2-40B4-BE49-F238E27FC236}">
                  <a16:creationId xmlns:a16="http://schemas.microsoft.com/office/drawing/2014/main" id="{00000000-0008-0000-1000-000012000000}"/>
                </a:ext>
              </a:extLst>
            </xdr:cNvPr>
            <xdr:cNvPicPr>
              <a:picLocks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083155" y="1444337"/>
              <a:ext cx="337272" cy="363531"/>
            </a:xfrm>
            <a:prstGeom prst="rect">
              <a:avLst/>
            </a:prstGeom>
          </xdr:spPr>
        </xdr:pic>
        <xdr:pic macro="[0]!PegarEmprestadoPlanos">
          <xdr:nvPicPr>
            <xdr:cNvPr id="19" name="Imagem 18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PicPr>
              <a:picLocks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1602700" y="1444336"/>
              <a:ext cx="337272" cy="363531"/>
            </a:xfrm>
            <a:prstGeom prst="rect">
              <a:avLst/>
            </a:prstGeom>
          </xdr:spPr>
        </xdr:pic>
      </xdr:grpSp>
      <xdr:pic macro="[0]!GoToLTPlanos"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45468" y="3533774"/>
            <a:ext cx="337920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17</xdr:col>
      <xdr:colOff>2197905</xdr:colOff>
      <xdr:row>21</xdr:row>
      <xdr:rowOff>72038</xdr:rowOff>
    </xdr:from>
    <xdr:to>
      <xdr:col>17</xdr:col>
      <xdr:colOff>3670194</xdr:colOff>
      <xdr:row>21</xdr:row>
      <xdr:rowOff>434217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21236036" y="3680262"/>
          <a:ext cx="1472289" cy="362179"/>
          <a:chOff x="16846512" y="2802024"/>
          <a:chExt cx="1484676" cy="362179"/>
        </a:xfrm>
      </xdr:grpSpPr>
      <xdr:pic macro="[0]!FiltrarPlanosAtivos"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7407666" y="2804203"/>
            <a:ext cx="360001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ApagarFiltroPlanos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7971187" y="2804203"/>
            <a:ext cx="360001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ShowClassificarPlano"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6846512" y="2802024"/>
            <a:ext cx="360000" cy="360000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1</xdr:col>
      <xdr:colOff>148589</xdr:colOff>
      <xdr:row>2</xdr:row>
      <xdr:rowOff>78106</xdr:rowOff>
    </xdr:from>
    <xdr:to>
      <xdr:col>4</xdr:col>
      <xdr:colOff>30480</xdr:colOff>
      <xdr:row>9</xdr:row>
      <xdr:rowOff>16329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48589" y="306706"/>
          <a:ext cx="2538005" cy="1222737"/>
        </a:xfrm>
        <a:prstGeom prst="rect">
          <a:avLst/>
        </a:prstGeom>
        <a:noFill/>
        <a:ln w="57150">
          <a:solidFill>
            <a:schemeClr val="bg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8</xdr:col>
      <xdr:colOff>253314</xdr:colOff>
      <xdr:row>2</xdr:row>
      <xdr:rowOff>67962</xdr:rowOff>
    </xdr:from>
    <xdr:to>
      <xdr:col>17</xdr:col>
      <xdr:colOff>4043796</xdr:colOff>
      <xdr:row>20</xdr:row>
      <xdr:rowOff>52717</xdr:rowOff>
    </xdr:to>
    <xdr:graphicFrame macro="">
      <xdr:nvGraphicFramePr>
        <xdr:cNvPr id="9" name="GraficoPlanos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551194</xdr:colOff>
      <xdr:row>5</xdr:row>
      <xdr:rowOff>60401</xdr:rowOff>
    </xdr:from>
    <xdr:to>
      <xdr:col>2</xdr:col>
      <xdr:colOff>911194</xdr:colOff>
      <xdr:row>5</xdr:row>
      <xdr:rowOff>420401</xdr:rowOff>
    </xdr:to>
    <xdr:pic macro="[0]!SalvarEdicaoLTPlan">
      <xdr:nvPicPr>
        <xdr:cNvPr id="15" name="Imagem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938" y="60401"/>
          <a:ext cx="3600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0</xdr:colOff>
      <xdr:row>5</xdr:row>
      <xdr:rowOff>60401</xdr:rowOff>
    </xdr:from>
    <xdr:to>
      <xdr:col>2</xdr:col>
      <xdr:colOff>360000</xdr:colOff>
      <xdr:row>5</xdr:row>
      <xdr:rowOff>420401</xdr:rowOff>
    </xdr:to>
    <xdr:pic macro="[0]!CancelLTPlanEdit">
      <xdr:nvPicPr>
        <xdr:cNvPr id="11" name="Imagem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744" y="60401"/>
          <a:ext cx="3600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0</xdr:colOff>
      <xdr:row>4</xdr:row>
      <xdr:rowOff>60401</xdr:rowOff>
    </xdr:from>
    <xdr:to>
      <xdr:col>2</xdr:col>
      <xdr:colOff>360000</xdr:colOff>
      <xdr:row>4</xdr:row>
      <xdr:rowOff>420401</xdr:rowOff>
    </xdr:to>
    <xdr:pic macro="[0]!VoltarFromLTPlan">
      <xdr:nvPicPr>
        <xdr:cNvPr id="8" name="Imagem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744" y="60401"/>
          <a:ext cx="3600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553807</xdr:colOff>
      <xdr:row>4</xdr:row>
      <xdr:rowOff>60401</xdr:rowOff>
    </xdr:from>
    <xdr:to>
      <xdr:col>2</xdr:col>
      <xdr:colOff>913807</xdr:colOff>
      <xdr:row>4</xdr:row>
      <xdr:rowOff>420401</xdr:rowOff>
    </xdr:to>
    <xdr:pic macro="[0]!EditarLTPlan">
      <xdr:nvPicPr>
        <xdr:cNvPr id="9" name="Imagem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551" y="60401"/>
          <a:ext cx="3600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22860</xdr:colOff>
      <xdr:row>19</xdr:row>
      <xdr:rowOff>45720</xdr:rowOff>
    </xdr:from>
    <xdr:to>
      <xdr:col>7</xdr:col>
      <xdr:colOff>1264920</xdr:colOff>
      <xdr:row>19</xdr:row>
      <xdr:rowOff>510541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60020" y="1836420"/>
          <a:ext cx="5410200" cy="46482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sx="101000" sy="101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0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Planos -</a:t>
          </a:r>
          <a:r>
            <a:rPr lang="de-AT" sz="20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Linha do Tempo</a:t>
          </a:r>
          <a:endParaRPr lang="de-AT" sz="20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129539</xdr:rowOff>
    </xdr:from>
    <xdr:to>
      <xdr:col>3</xdr:col>
      <xdr:colOff>1836420</xdr:colOff>
      <xdr:row>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449580" y="601979"/>
          <a:ext cx="4480560" cy="46482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16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A transferir para cada conta - Partição</a:t>
          </a:r>
        </a:p>
      </xdr:txBody>
    </xdr:sp>
    <xdr:clientData/>
  </xdr:twoCellAnchor>
  <xdr:twoCellAnchor editAs="oneCell">
    <xdr:from>
      <xdr:col>1</xdr:col>
      <xdr:colOff>0</xdr:colOff>
      <xdr:row>0</xdr:row>
      <xdr:rowOff>59530</xdr:rowOff>
    </xdr:from>
    <xdr:to>
      <xdr:col>2</xdr:col>
      <xdr:colOff>64540</xdr:colOff>
      <xdr:row>0</xdr:row>
      <xdr:rowOff>417027</xdr:rowOff>
    </xdr:to>
    <xdr:pic macro="[0]!AtivarPrincipal">
      <xdr:nvPicPr>
        <xdr:cNvPr id="8" name="Imagem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969" y="59530"/>
          <a:ext cx="358189" cy="35749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63154</xdr:colOff>
      <xdr:row>2</xdr:row>
      <xdr:rowOff>48075</xdr:rowOff>
    </xdr:from>
    <xdr:to>
      <xdr:col>2</xdr:col>
      <xdr:colOff>445584</xdr:colOff>
      <xdr:row>2</xdr:row>
      <xdr:rowOff>415996</xdr:rowOff>
    </xdr:to>
    <xdr:pic macro="[0]!ShowQuitarPlanos">
      <xdr:nvPicPr>
        <xdr:cNvPr id="9" name="Imagem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2734" y="650055"/>
          <a:ext cx="35977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556260</xdr:colOff>
      <xdr:row>1</xdr:row>
      <xdr:rowOff>129539</xdr:rowOff>
    </xdr:from>
    <xdr:to>
      <xdr:col>6</xdr:col>
      <xdr:colOff>1828800</xdr:colOff>
      <xdr:row>3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5516880" y="601979"/>
          <a:ext cx="4480560" cy="47244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16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Montante Acumulado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0</xdr:rowOff>
    </xdr:from>
    <xdr:to>
      <xdr:col>13</xdr:col>
      <xdr:colOff>0</xdr:colOff>
      <xdr:row>9</xdr:row>
      <xdr:rowOff>540000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73381" y="1363980"/>
          <a:ext cx="7109459" cy="540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Investimentos</a:t>
          </a:r>
        </a:p>
      </xdr:txBody>
    </xdr:sp>
    <xdr:clientData/>
  </xdr:twoCellAnchor>
  <xdr:twoCellAnchor editAs="oneCell">
    <xdr:from>
      <xdr:col>2</xdr:col>
      <xdr:colOff>82280</xdr:colOff>
      <xdr:row>9</xdr:row>
      <xdr:rowOff>99068</xdr:rowOff>
    </xdr:from>
    <xdr:to>
      <xdr:col>2</xdr:col>
      <xdr:colOff>454965</xdr:colOff>
      <xdr:row>9</xdr:row>
      <xdr:rowOff>450454</xdr:rowOff>
    </xdr:to>
    <xdr:pic macro="[0]!GerenciarInvestimentos"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318" y="1527818"/>
          <a:ext cx="372685" cy="35138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90913</xdr:colOff>
      <xdr:row>9</xdr:row>
      <xdr:rowOff>88900</xdr:rowOff>
    </xdr:from>
    <xdr:to>
      <xdr:col>12</xdr:col>
      <xdr:colOff>721495</xdr:colOff>
      <xdr:row>9</xdr:row>
      <xdr:rowOff>458952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GrpSpPr/>
      </xdr:nvGrpSpPr>
      <xdr:grpSpPr>
        <a:xfrm>
          <a:off x="5488413" y="1549400"/>
          <a:ext cx="2497482" cy="370052"/>
          <a:chOff x="5927833" y="1468120"/>
          <a:chExt cx="2306305" cy="370052"/>
        </a:xfrm>
      </xdr:grpSpPr>
      <xdr:pic macro="[0]!IrParaOInicioInv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 rot="10800000">
            <a:off x="7391692" y="1468120"/>
            <a:ext cx="364207" cy="36450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UpdateDatesInv"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05070" y="1471837"/>
            <a:ext cx="361243" cy="3663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FiltrarSomenteInvAtivos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927833" y="1471837"/>
            <a:ext cx="361295" cy="3663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ApagarFiltroInv"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413946" y="1471837"/>
            <a:ext cx="364207" cy="3663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 macro="[0]!IrParaOFimInv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869931" y="1468120"/>
            <a:ext cx="364207" cy="36450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537941</xdr:colOff>
      <xdr:row>9</xdr:row>
      <xdr:rowOff>99068</xdr:rowOff>
    </xdr:from>
    <xdr:to>
      <xdr:col>3</xdr:col>
      <xdr:colOff>242121</xdr:colOff>
      <xdr:row>9</xdr:row>
      <xdr:rowOff>459068</xdr:rowOff>
    </xdr:to>
    <xdr:pic macro="[0]!ShowResgatarInv">
      <xdr:nvPicPr>
        <xdr:cNvPr id="5" name="Image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4979" y="1527818"/>
          <a:ext cx="359268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498388</xdr:colOff>
      <xdr:row>4</xdr:row>
      <xdr:rowOff>51338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0" y="0"/>
          <a:ext cx="2860588" cy="483138"/>
          <a:chOff x="1" y="0"/>
          <a:chExt cx="2597990" cy="468000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1" y="0"/>
            <a:ext cx="2597990" cy="385379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sp macro="" textlink="">
        <xdr:nvSpPr>
          <xdr:cNvPr id="11" name="Freeform: Shape 3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/>
        </xdr:nvSpPr>
        <xdr:spPr>
          <a:xfrm>
            <a:off x="1309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" name="Freeform: Shape 3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1300-00000C000000}"/>
              </a:ext>
            </a:extLst>
          </xdr:cNvPr>
          <xdr:cNvSpPr/>
        </xdr:nvSpPr>
        <xdr:spPr>
          <a:xfrm>
            <a:off x="1302205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Análises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65297</xdr:colOff>
      <xdr:row>17</xdr:row>
      <xdr:rowOff>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GrpSpPr/>
      </xdr:nvGrpSpPr>
      <xdr:grpSpPr>
        <a:xfrm>
          <a:off x="0" y="0"/>
          <a:ext cx="2732297" cy="11740444"/>
          <a:chOff x="0" y="0"/>
          <a:chExt cx="2523316" cy="11918674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0" y="0"/>
            <a:ext cx="2457230" cy="11918674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GrpSpPr/>
        </xdr:nvGrpSpPr>
        <xdr:grpSpPr>
          <a:xfrm>
            <a:off x="0" y="986915"/>
            <a:ext cx="2523316" cy="800101"/>
            <a:chOff x="0" y="16990157"/>
            <a:chExt cx="2516958" cy="800101"/>
          </a:xfrm>
        </xdr:grpSpPr>
        <xdr:sp macro="" textlink="">
          <xdr:nvSpPr>
            <xdr:cNvPr id="37" name="Freeform: Shape 35">
              <a:extLst>
                <a:ext uri="{FF2B5EF4-FFF2-40B4-BE49-F238E27FC236}">
                  <a16:creationId xmlns:a16="http://schemas.microsoft.com/office/drawing/2014/main" id="{00000000-0008-0000-1400-000025000000}"/>
                </a:ext>
              </a:extLst>
            </xdr:cNvPr>
            <xdr:cNvSpPr/>
          </xdr:nvSpPr>
          <xdr:spPr>
            <a:xfrm>
              <a:off x="0" y="16990157"/>
              <a:ext cx="2516958" cy="400050"/>
            </a:xfrm>
            <a:custGeom>
              <a:avLst/>
              <a:gdLst>
                <a:gd name="connsiteX0" fmla="*/ 0 w 2264319"/>
                <a:gd name="connsiteY0" fmla="*/ 0 h 555812"/>
                <a:gd name="connsiteX1" fmla="*/ 2189612 w 2264319"/>
                <a:gd name="connsiteY1" fmla="*/ 0 h 555812"/>
                <a:gd name="connsiteX2" fmla="*/ 2264319 w 2264319"/>
                <a:gd name="connsiteY2" fmla="*/ 74707 h 555812"/>
                <a:gd name="connsiteX3" fmla="*/ 2264319 w 2264319"/>
                <a:gd name="connsiteY3" fmla="*/ 481105 h 555812"/>
                <a:gd name="connsiteX4" fmla="*/ 2189612 w 2264319"/>
                <a:gd name="connsiteY4" fmla="*/ 555812 h 555812"/>
                <a:gd name="connsiteX5" fmla="*/ 0 w 2264319"/>
                <a:gd name="connsiteY5" fmla="*/ 555812 h 555812"/>
                <a:gd name="connsiteX6" fmla="*/ 0 w 2264319"/>
                <a:gd name="connsiteY6" fmla="*/ 0 h 5558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264319" h="555812">
                  <a:moveTo>
                    <a:pt x="0" y="0"/>
                  </a:moveTo>
                  <a:lnTo>
                    <a:pt x="2189612" y="0"/>
                  </a:lnTo>
                  <a:cubicBezTo>
                    <a:pt x="2230872" y="0"/>
                    <a:pt x="2264319" y="33447"/>
                    <a:pt x="2264319" y="74707"/>
                  </a:cubicBezTo>
                  <a:lnTo>
                    <a:pt x="2264319" y="481105"/>
                  </a:lnTo>
                  <a:cubicBezTo>
                    <a:pt x="2264319" y="522365"/>
                    <a:pt x="2230872" y="555812"/>
                    <a:pt x="2189612" y="555812"/>
                  </a:cubicBezTo>
                  <a:lnTo>
                    <a:pt x="0" y="555812"/>
                  </a:lnTo>
                  <a:lnTo>
                    <a:pt x="0" y="0"/>
                  </a:lnTo>
                  <a:close/>
                </a:path>
              </a:pathLst>
            </a:cu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0" scaled="0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1200" b="0">
                <a:solidFill>
                  <a:schemeClr val="accent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0000000-0008-0000-1400-000026000000}"/>
                </a:ext>
              </a:extLst>
            </xdr:cNvPr>
            <xdr:cNvSpPr txBox="1"/>
          </xdr:nvSpPr>
          <xdr:spPr>
            <a:xfrm>
              <a:off x="491967" y="16990157"/>
              <a:ext cx="1447800" cy="400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de-AT" sz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 Mensal</a:t>
              </a:r>
            </a:p>
          </xdr:txBody>
        </xdr:sp>
        <xdr:sp macro="" textlink="">
          <xdr:nvSpPr>
            <xdr:cNvPr id="39" name="CaixaDeTexto 3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SpPr txBox="1"/>
          </xdr:nvSpPr>
          <xdr:spPr>
            <a:xfrm>
              <a:off x="491966" y="17390207"/>
              <a:ext cx="1304926" cy="400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de-AT" sz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 Anual</a:t>
              </a:r>
            </a:p>
          </xdr:txBody>
        </xdr:sp>
      </xdr:grpSp>
    </xdr:grpSp>
    <xdr:clientData/>
  </xdr:twoCellAnchor>
  <xdr:twoCellAnchor>
    <xdr:from>
      <xdr:col>3</xdr:col>
      <xdr:colOff>1</xdr:colOff>
      <xdr:row>6</xdr:row>
      <xdr:rowOff>0</xdr:rowOff>
    </xdr:from>
    <xdr:to>
      <xdr:col>15</xdr:col>
      <xdr:colOff>1</xdr:colOff>
      <xdr:row>9</xdr:row>
      <xdr:rowOff>0</xdr:rowOff>
    </xdr:to>
    <xdr:graphicFrame macro="">
      <xdr:nvGraphicFramePr>
        <xdr:cNvPr id="5" name="GraficoDesInvMes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10</xdr:row>
      <xdr:rowOff>1</xdr:rowOff>
    </xdr:from>
    <xdr:to>
      <xdr:col>15</xdr:col>
      <xdr:colOff>1</xdr:colOff>
      <xdr:row>13</xdr:row>
      <xdr:rowOff>0</xdr:rowOff>
    </xdr:to>
    <xdr:graphicFrame macro="">
      <xdr:nvGraphicFramePr>
        <xdr:cNvPr id="21" name="GraficoRendMensal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</xdr:colOff>
      <xdr:row>14</xdr:row>
      <xdr:rowOff>0</xdr:rowOff>
    </xdr:from>
    <xdr:to>
      <xdr:col>15</xdr:col>
      <xdr:colOff>1</xdr:colOff>
      <xdr:row>17</xdr:row>
      <xdr:rowOff>0</xdr:rowOff>
    </xdr:to>
    <xdr:graphicFrame macro="">
      <xdr:nvGraphicFramePr>
        <xdr:cNvPr id="2" name="GraficoMensal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466165</xdr:colOff>
      <xdr:row>2</xdr:row>
      <xdr:rowOff>0</xdr:rowOff>
    </xdr:from>
    <xdr:to>
      <xdr:col>14</xdr:col>
      <xdr:colOff>690283</xdr:colOff>
      <xdr:row>2</xdr:row>
      <xdr:rowOff>540000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74894" y="313765"/>
          <a:ext cx="12945036" cy="540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Análise</a:t>
          </a:r>
          <a:r>
            <a:rPr lang="de-AT" sz="24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dos Investimentos</a:t>
          </a:r>
          <a:endParaRPr lang="de-AT" sz="24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oneCellAnchor>
    <xdr:from>
      <xdr:col>3</xdr:col>
      <xdr:colOff>0</xdr:colOff>
      <xdr:row>6</xdr:row>
      <xdr:rowOff>0</xdr:rowOff>
    </xdr:from>
    <xdr:ext cx="2749471" cy="311496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678206" y="1535206"/>
          <a:ext cx="274947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AT" sz="1400" b="1">
              <a:solidFill>
                <a:schemeClr val="bg1"/>
              </a:solidFill>
              <a:latin typeface="+mj-lt"/>
            </a:rPr>
            <a:t>Desenvolvimento dos Investimentos</a:t>
          </a:r>
        </a:p>
      </xdr:txBody>
    </xdr:sp>
    <xdr:clientData/>
  </xdr:oneCellAnchor>
  <xdr:oneCellAnchor>
    <xdr:from>
      <xdr:col>3</xdr:col>
      <xdr:colOff>0</xdr:colOff>
      <xdr:row>10</xdr:row>
      <xdr:rowOff>0</xdr:rowOff>
    </xdr:from>
    <xdr:ext cx="1612429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/>
      </xdr:nvSpPr>
      <xdr:spPr>
        <a:xfrm>
          <a:off x="2678206" y="5065059"/>
          <a:ext cx="161242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AT" sz="1400" b="1">
              <a:solidFill>
                <a:schemeClr val="bg1"/>
              </a:solidFill>
              <a:latin typeface="+mj-lt"/>
            </a:rPr>
            <a:t>Rendimento Mensal</a:t>
          </a:r>
        </a:p>
      </xdr:txBody>
    </xdr:sp>
    <xdr:clientData/>
  </xdr:oneCellAnchor>
  <xdr:oneCellAnchor>
    <xdr:from>
      <xdr:col>3</xdr:col>
      <xdr:colOff>0</xdr:colOff>
      <xdr:row>14</xdr:row>
      <xdr:rowOff>0</xdr:rowOff>
    </xdr:from>
    <xdr:ext cx="3373680" cy="311496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 txBox="1"/>
      </xdr:nvSpPr>
      <xdr:spPr>
        <a:xfrm>
          <a:off x="2678206" y="8583706"/>
          <a:ext cx="337368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AT" sz="1400" b="1">
              <a:solidFill>
                <a:schemeClr val="bg1"/>
              </a:solidFill>
              <a:latin typeface="+mj-lt"/>
            </a:rPr>
            <a:t>Rendimento Acumulado ao Longo dos Meses</a:t>
          </a:r>
        </a:p>
      </xdr:txBody>
    </xdr:sp>
    <xdr:clientData/>
  </xdr:oneCellAnchor>
  <xdr:twoCellAnchor>
    <xdr:from>
      <xdr:col>3</xdr:col>
      <xdr:colOff>0</xdr:colOff>
      <xdr:row>3</xdr:row>
      <xdr:rowOff>50612</xdr:rowOff>
    </xdr:from>
    <xdr:to>
      <xdr:col>14</xdr:col>
      <xdr:colOff>1144759</xdr:colOff>
      <xdr:row>4</xdr:row>
      <xdr:rowOff>465230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GrpSpPr/>
      </xdr:nvGrpSpPr>
      <xdr:grpSpPr>
        <a:xfrm>
          <a:off x="2892778" y="925501"/>
          <a:ext cx="15425203" cy="485173"/>
          <a:chOff x="2072640" y="967740"/>
          <a:chExt cx="16771620" cy="49530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GrpSpPr/>
        </xdr:nvGrpSpPr>
        <xdr:grpSpPr>
          <a:xfrm>
            <a:off x="7550477" y="1006974"/>
            <a:ext cx="5818030" cy="402046"/>
            <a:chOff x="7437120" y="1019991"/>
            <a:chExt cx="5805330" cy="402046"/>
          </a:xfrm>
        </xdr:grpSpPr>
        <xdr:sp macro="[0]!Ano_Atual" textlink="">
          <xdr:nvSpPr>
            <xdr:cNvPr id="34" name="Freeform: Shape 35">
              <a:extLst>
                <a:ext uri="{FF2B5EF4-FFF2-40B4-BE49-F238E27FC236}">
                  <a16:creationId xmlns:a16="http://schemas.microsoft.com/office/drawing/2014/main" id="{00000000-0008-0000-1400-000022000000}"/>
                </a:ext>
              </a:extLst>
            </xdr:cNvPr>
            <xdr:cNvSpPr/>
          </xdr:nvSpPr>
          <xdr:spPr>
            <a:xfrm>
              <a:off x="7437120" y="1019991"/>
              <a:ext cx="1842930" cy="39188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Ano atual</a:t>
              </a:r>
            </a:p>
          </xdr:txBody>
        </xdr:sp>
        <xdr:sp macro="[0]!Ultimos_2_Anos" textlink="">
          <xdr:nvSpPr>
            <xdr:cNvPr id="35" name="Freeform: Shape 35">
              <a:extLst>
                <a:ext uri="{FF2B5EF4-FFF2-40B4-BE49-F238E27FC236}">
                  <a16:creationId xmlns:a16="http://schemas.microsoft.com/office/drawing/2014/main" id="{00000000-0008-0000-1400-000023000000}"/>
                </a:ext>
              </a:extLst>
            </xdr:cNvPr>
            <xdr:cNvSpPr/>
          </xdr:nvSpPr>
          <xdr:spPr>
            <a:xfrm>
              <a:off x="9418320" y="1030151"/>
              <a:ext cx="1842930" cy="38426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Últimos</a:t>
              </a:r>
              <a:r>
                <a:rPr lang="de-AT" sz="1600" b="1" baseline="0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 2 anos</a:t>
              </a:r>
              <a:endParaRPr lang="ru-RU" sz="1600" b="1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tudo" textlink="">
          <xdr:nvSpPr>
            <xdr:cNvPr id="36" name="Freeform: Shape 35">
              <a:extLst>
                <a:ext uri="{FF2B5EF4-FFF2-40B4-BE49-F238E27FC236}">
                  <a16:creationId xmlns:a16="http://schemas.microsoft.com/office/drawing/2014/main" id="{00000000-0008-0000-1400-000024000000}"/>
                </a:ext>
              </a:extLst>
            </xdr:cNvPr>
            <xdr:cNvSpPr/>
          </xdr:nvSpPr>
          <xdr:spPr>
            <a:xfrm>
              <a:off x="11399520" y="1030151"/>
              <a:ext cx="1842930" cy="39188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Tudo</a:t>
              </a:r>
              <a:endParaRPr lang="ru-RU" sz="1600" b="1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1400-000021000000}"/>
              </a:ext>
            </a:extLst>
          </xdr:cNvPr>
          <xdr:cNvSpPr/>
        </xdr:nvSpPr>
        <xdr:spPr>
          <a:xfrm>
            <a:off x="2072640" y="967740"/>
            <a:ext cx="16771620" cy="4953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 editAs="oneCell">
    <xdr:from>
      <xdr:col>0</xdr:col>
      <xdr:colOff>0</xdr:colOff>
      <xdr:row>6</xdr:row>
      <xdr:rowOff>1093303</xdr:rowOff>
    </xdr:from>
    <xdr:to>
      <xdr:col>2</xdr:col>
      <xdr:colOff>0</xdr:colOff>
      <xdr:row>11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deProduto1">
              <a:extLst>
                <a:ext uri="{FF2B5EF4-FFF2-40B4-BE49-F238E27FC236}">
                  <a16:creationId xmlns:a16="http://schemas.microsoft.com/office/drawing/2014/main" id="{00000000-0008-0000-1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deProduto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32244"/>
              <a:ext cx="2427941" cy="35011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11</xdr:row>
      <xdr:rowOff>0</xdr:rowOff>
    </xdr:from>
    <xdr:to>
      <xdr:col>2</xdr:col>
      <xdr:colOff>0</xdr:colOff>
      <xdr:row>17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Investimento1">
              <a:extLst>
                <a:ext uri="{FF2B5EF4-FFF2-40B4-BE49-F238E27FC236}">
                  <a16:creationId xmlns:a16="http://schemas.microsoft.com/office/drawing/2014/main" id="{00000000-0008-0000-1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estimento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133353"/>
              <a:ext cx="2427941" cy="56851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2</xdr:col>
      <xdr:colOff>160169</xdr:colOff>
      <xdr:row>2</xdr:row>
      <xdr:rowOff>185808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0" y="0"/>
          <a:ext cx="2827169" cy="482141"/>
          <a:chOff x="1" y="0"/>
          <a:chExt cx="2597990" cy="468000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1" y="0"/>
            <a:ext cx="2597990" cy="385379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sp macro="" textlink="">
        <xdr:nvSpPr>
          <xdr:cNvPr id="17" name="Freeform: Shape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SpPr/>
        </xdr:nvSpPr>
        <xdr:spPr>
          <a:xfrm>
            <a:off x="1309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Freeform: Shape 35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302205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Análises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68098</xdr:colOff>
      <xdr:row>16</xdr:row>
      <xdr:rowOff>1090701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GrpSpPr/>
      </xdr:nvGrpSpPr>
      <xdr:grpSpPr>
        <a:xfrm>
          <a:off x="0" y="0"/>
          <a:ext cx="2735098" cy="11744590"/>
          <a:chOff x="0" y="0"/>
          <a:chExt cx="2519757" cy="1184413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0" y="0"/>
            <a:ext cx="2451147" cy="118441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AT" sz="1100"/>
              <a:t> </a:t>
            </a:r>
          </a:p>
        </xdr:txBody>
      </xdr: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GrpSpPr/>
        </xdr:nvGrpSpPr>
        <xdr:grpSpPr>
          <a:xfrm>
            <a:off x="0" y="977400"/>
            <a:ext cx="2519757" cy="809626"/>
            <a:chOff x="0" y="19580967"/>
            <a:chExt cx="2513407" cy="809626"/>
          </a:xfrm>
        </xdr:grpSpPr>
        <xdr:sp macro="" textlink="">
          <xdr:nvSpPr>
            <xdr:cNvPr id="25" name="Freeform: Shape 35">
              <a:extLst>
                <a:ext uri="{FF2B5EF4-FFF2-40B4-BE49-F238E27FC236}">
                  <a16:creationId xmlns:a16="http://schemas.microsoft.com/office/drawing/2014/main" id="{00000000-0008-0000-1500-000019000000}"/>
                </a:ext>
              </a:extLst>
            </xdr:cNvPr>
            <xdr:cNvSpPr/>
          </xdr:nvSpPr>
          <xdr:spPr>
            <a:xfrm>
              <a:off x="0" y="19981019"/>
              <a:ext cx="2513407" cy="409574"/>
            </a:xfrm>
            <a:custGeom>
              <a:avLst/>
              <a:gdLst>
                <a:gd name="connsiteX0" fmla="*/ 0 w 2264319"/>
                <a:gd name="connsiteY0" fmla="*/ 0 h 555812"/>
                <a:gd name="connsiteX1" fmla="*/ 2189612 w 2264319"/>
                <a:gd name="connsiteY1" fmla="*/ 0 h 555812"/>
                <a:gd name="connsiteX2" fmla="*/ 2264319 w 2264319"/>
                <a:gd name="connsiteY2" fmla="*/ 74707 h 555812"/>
                <a:gd name="connsiteX3" fmla="*/ 2264319 w 2264319"/>
                <a:gd name="connsiteY3" fmla="*/ 481105 h 555812"/>
                <a:gd name="connsiteX4" fmla="*/ 2189612 w 2264319"/>
                <a:gd name="connsiteY4" fmla="*/ 555812 h 555812"/>
                <a:gd name="connsiteX5" fmla="*/ 0 w 2264319"/>
                <a:gd name="connsiteY5" fmla="*/ 555812 h 555812"/>
                <a:gd name="connsiteX6" fmla="*/ 0 w 2264319"/>
                <a:gd name="connsiteY6" fmla="*/ 0 h 5558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264319" h="555812">
                  <a:moveTo>
                    <a:pt x="0" y="0"/>
                  </a:moveTo>
                  <a:lnTo>
                    <a:pt x="2189612" y="0"/>
                  </a:lnTo>
                  <a:cubicBezTo>
                    <a:pt x="2230872" y="0"/>
                    <a:pt x="2264319" y="33447"/>
                    <a:pt x="2264319" y="74707"/>
                  </a:cubicBezTo>
                  <a:lnTo>
                    <a:pt x="2264319" y="481105"/>
                  </a:lnTo>
                  <a:cubicBezTo>
                    <a:pt x="2264319" y="522365"/>
                    <a:pt x="2230872" y="555812"/>
                    <a:pt x="2189612" y="555812"/>
                  </a:cubicBezTo>
                  <a:lnTo>
                    <a:pt x="0" y="555812"/>
                  </a:lnTo>
                  <a:lnTo>
                    <a:pt x="0" y="0"/>
                  </a:lnTo>
                  <a:close/>
                </a:path>
              </a:pathLst>
            </a:cu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0" scaled="0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1200" b="0">
                <a:solidFill>
                  <a:schemeClr val="accent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1500-00001A000000}"/>
                </a:ext>
              </a:extLst>
            </xdr:cNvPr>
            <xdr:cNvSpPr txBox="1"/>
          </xdr:nvSpPr>
          <xdr:spPr>
            <a:xfrm>
              <a:off x="490722" y="19580967"/>
              <a:ext cx="1447800" cy="4000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de-AT" sz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 Mensal</a:t>
              </a: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1500-00001B000000}"/>
                </a:ext>
              </a:extLst>
            </xdr:cNvPr>
            <xdr:cNvSpPr txBox="1"/>
          </xdr:nvSpPr>
          <xdr:spPr>
            <a:xfrm>
              <a:off x="490722" y="19984192"/>
              <a:ext cx="1447800" cy="400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de-AT" sz="1200">
                  <a:solidFill>
                    <a:sysClr val="windowText" lastClr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Análise Anual</a:t>
              </a:r>
            </a:p>
          </xdr:txBody>
        </xdr:sp>
      </xdr:grpSp>
    </xdr:grpSp>
    <xdr:clientData/>
  </xdr:twoCellAnchor>
  <xdr:twoCellAnchor>
    <xdr:from>
      <xdr:col>3</xdr:col>
      <xdr:colOff>1</xdr:colOff>
      <xdr:row>6</xdr:row>
      <xdr:rowOff>0</xdr:rowOff>
    </xdr:from>
    <xdr:to>
      <xdr:col>15</xdr:col>
      <xdr:colOff>1</xdr:colOff>
      <xdr:row>9</xdr:row>
      <xdr:rowOff>0</xdr:rowOff>
    </xdr:to>
    <xdr:graphicFrame macro="">
      <xdr:nvGraphicFramePr>
        <xdr:cNvPr id="22" name="GraficoDesInvAno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</xdr:colOff>
      <xdr:row>10</xdr:row>
      <xdr:rowOff>0</xdr:rowOff>
    </xdr:from>
    <xdr:to>
      <xdr:col>15</xdr:col>
      <xdr:colOff>1</xdr:colOff>
      <xdr:row>13</xdr:row>
      <xdr:rowOff>0</xdr:rowOff>
    </xdr:to>
    <xdr:graphicFrame macro="">
      <xdr:nvGraphicFramePr>
        <xdr:cNvPr id="24" name="GraficoRendAnual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0</xdr:colOff>
      <xdr:row>16</xdr:row>
      <xdr:rowOff>0</xdr:rowOff>
    </xdr:from>
    <xdr:to>
      <xdr:col>18</xdr:col>
      <xdr:colOff>606824</xdr:colOff>
      <xdr:row>16</xdr:row>
      <xdr:rowOff>158494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7486923" y="11835423"/>
          <a:ext cx="5034679" cy="7315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0</xdr:colOff>
      <xdr:row>14</xdr:row>
      <xdr:rowOff>0</xdr:rowOff>
    </xdr:from>
    <xdr:to>
      <xdr:col>15</xdr:col>
      <xdr:colOff>0</xdr:colOff>
      <xdr:row>17</xdr:row>
      <xdr:rowOff>0</xdr:rowOff>
    </xdr:to>
    <xdr:graphicFrame macro="">
      <xdr:nvGraphicFramePr>
        <xdr:cNvPr id="2" name="GraficoAnual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466165</xdr:colOff>
      <xdr:row>2</xdr:row>
      <xdr:rowOff>0</xdr:rowOff>
    </xdr:from>
    <xdr:to>
      <xdr:col>14</xdr:col>
      <xdr:colOff>690283</xdr:colOff>
      <xdr:row>2</xdr:row>
      <xdr:rowOff>540000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3074894" y="313765"/>
          <a:ext cx="12945036" cy="540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Análise</a:t>
          </a:r>
          <a:r>
            <a:rPr lang="de-AT" sz="2400" b="1" i="0" baseline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 dos Investimentos</a:t>
          </a:r>
          <a:endParaRPr lang="de-AT" sz="2400" b="1" i="0">
            <a:solidFill>
              <a:schemeClr val="tx1">
                <a:lumMod val="50000"/>
                <a:lumOff val="50000"/>
              </a:schemeClr>
            </a:solidFill>
            <a:latin typeface="+mj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3</xdr:row>
      <xdr:rowOff>49305</xdr:rowOff>
    </xdr:from>
    <xdr:to>
      <xdr:col>14</xdr:col>
      <xdr:colOff>1141911</xdr:colOff>
      <xdr:row>4</xdr:row>
      <xdr:rowOff>466164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2892778" y="924194"/>
          <a:ext cx="15422355" cy="487414"/>
          <a:chOff x="2072640" y="967740"/>
          <a:chExt cx="16771620" cy="495300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GrpSpPr/>
        </xdr:nvGrpSpPr>
        <xdr:grpSpPr>
          <a:xfrm>
            <a:off x="7550477" y="1006974"/>
            <a:ext cx="5818030" cy="402046"/>
            <a:chOff x="7437120" y="1019991"/>
            <a:chExt cx="5805330" cy="402046"/>
          </a:xfrm>
        </xdr:grpSpPr>
        <xdr:sp macro="[0]!Ano_Atual" textlink="">
          <xdr:nvSpPr>
            <xdr:cNvPr id="5" name="Freeform: Shape 35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SpPr/>
          </xdr:nvSpPr>
          <xdr:spPr>
            <a:xfrm>
              <a:off x="7437120" y="1019991"/>
              <a:ext cx="1842930" cy="39188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Ano atual</a:t>
              </a:r>
            </a:p>
          </xdr:txBody>
        </xdr:sp>
        <xdr:sp macro="[0]!Ultimos_2_Anos" textlink="">
          <xdr:nvSpPr>
            <xdr:cNvPr id="9" name="Freeform: Shape 35">
              <a:extLst>
                <a:ext uri="{FF2B5EF4-FFF2-40B4-BE49-F238E27FC236}">
                  <a16:creationId xmlns:a16="http://schemas.microsoft.com/office/drawing/2014/main" id="{00000000-0008-0000-1500-000009000000}"/>
                </a:ext>
              </a:extLst>
            </xdr:cNvPr>
            <xdr:cNvSpPr/>
          </xdr:nvSpPr>
          <xdr:spPr>
            <a:xfrm>
              <a:off x="9418320" y="1030151"/>
              <a:ext cx="1842930" cy="38426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Últimos</a:t>
              </a:r>
              <a:r>
                <a:rPr lang="de-AT" sz="1600" b="1" baseline="0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 2 anos</a:t>
              </a:r>
              <a:endParaRPr lang="ru-RU" sz="1600" b="1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[0]!tudo" textlink="">
          <xdr:nvSpPr>
            <xdr:cNvPr id="14" name="Freeform: Shape 35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11399520" y="1030151"/>
              <a:ext cx="1842930" cy="391886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40000"/>
                    <a:lumOff val="60000"/>
                  </a:schemeClr>
                </a:gs>
                <a:gs pos="76000">
                  <a:srgbClr val="FCA311"/>
                </a:gs>
              </a:gsLst>
              <a:lin ang="7200000" scaled="0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de-AT" sz="1600" b="1">
                  <a:solidFill>
                    <a:sysClr val="windowText" lastClr="000000"/>
                  </a:solidFill>
                  <a:latin typeface="+mj-lt"/>
                  <a:ea typeface="Tahoma" panose="020B0604030504040204" pitchFamily="34" charset="0"/>
                  <a:cs typeface="Tahoma" panose="020B0604030504040204" pitchFamily="34" charset="0"/>
                </a:rPr>
                <a:t>Tudo</a:t>
              </a:r>
              <a:endParaRPr lang="ru-RU" sz="1600" b="1">
                <a:solidFill>
                  <a:sysClr val="windowText" lastClr="000000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>
          <a:xfrm>
            <a:off x="2072640" y="967740"/>
            <a:ext cx="16771620" cy="4953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 editAs="oneCell">
    <xdr:from>
      <xdr:col>0</xdr:col>
      <xdr:colOff>0</xdr:colOff>
      <xdr:row>7</xdr:row>
      <xdr:rowOff>0</xdr:rowOff>
    </xdr:from>
    <xdr:to>
      <xdr:col>2</xdr:col>
      <xdr:colOff>0</xdr:colOff>
      <xdr:row>10</xdr:row>
      <xdr:rowOff>1091045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deProduto2">
              <a:extLst>
                <a:ext uri="{FF2B5EF4-FFF2-40B4-BE49-F238E27FC236}">
                  <a16:creationId xmlns:a16="http://schemas.microsoft.com/office/drawing/2014/main" id="{00000000-0008-0000-1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deProduto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22176"/>
              <a:ext cx="2427941" cy="3503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11</xdr:row>
      <xdr:rowOff>0</xdr:rowOff>
    </xdr:from>
    <xdr:to>
      <xdr:col>2</xdr:col>
      <xdr:colOff>0</xdr:colOff>
      <xdr:row>16</xdr:row>
      <xdr:rowOff>1091045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vestimento2">
              <a:extLst>
                <a:ext uri="{FF2B5EF4-FFF2-40B4-BE49-F238E27FC236}">
                  <a16:creationId xmlns:a16="http://schemas.microsoft.com/office/drawing/2014/main" id="{00000000-0008-0000-1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estimento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133353"/>
              <a:ext cx="2427941" cy="5685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2</xdr:col>
      <xdr:colOff>151025</xdr:colOff>
      <xdr:row>2</xdr:row>
      <xdr:rowOff>194952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0" y="0"/>
          <a:ext cx="2818025" cy="491285"/>
          <a:chOff x="1" y="0"/>
          <a:chExt cx="2597990" cy="468000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1500-000022000000}"/>
              </a:ext>
            </a:extLst>
          </xdr:cNvPr>
          <xdr:cNvSpPr/>
        </xdr:nvSpPr>
        <xdr:spPr>
          <a:xfrm>
            <a:off x="1" y="0"/>
            <a:ext cx="2597990" cy="385379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  <xdr:sp macro="" textlink="">
        <xdr:nvSpPr>
          <xdr:cNvPr id="35" name="Freeform: Shape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309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Investimentos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Freeform: Shap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302205" y="0"/>
            <a:ext cx="1294248" cy="468000"/>
          </a:xfrm>
          <a:prstGeom prst="round2SameRect">
            <a:avLst>
              <a:gd name="adj1" fmla="val 0"/>
              <a:gd name="adj2" fmla="val 18519"/>
            </a:avLst>
          </a:prstGeom>
          <a:gradFill>
            <a:gsLst>
              <a:gs pos="0">
                <a:schemeClr val="accent5">
                  <a:lumMod val="40000"/>
                  <a:lumOff val="60000"/>
                </a:schemeClr>
              </a:gs>
              <a:gs pos="76000">
                <a:srgbClr val="FCA311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="horz"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r>
              <a:rPr lang="pt-BR" sz="1200" b="0" kern="120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Análises</a:t>
            </a:r>
            <a:endParaRPr lang="ru-RU" sz="1200" b="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0.00068</cdr:y>
    </cdr:from>
    <cdr:to>
      <cdr:x>0.19967</cdr:x>
      <cdr:y>0.09571</cdr:y>
    </cdr:to>
    <cdr:sp macro="" textlink="">
      <cdr:nvSpPr>
        <cdr:cNvPr id="2" name="CaixaDeTexto 3">
          <a:extLst xmlns:a="http://schemas.openxmlformats.org/drawingml/2006/main">
            <a:ext uri="{FF2B5EF4-FFF2-40B4-BE49-F238E27FC236}">
              <a16:creationId xmlns:a16="http://schemas.microsoft.com/office/drawing/2014/main" id="{7E4C8771-7E2F-1841-8DDA-3406B3E5159C}"/>
            </a:ext>
          </a:extLst>
        </cdr:cNvPr>
        <cdr:cNvSpPr txBox="1"/>
      </cdr:nvSpPr>
      <cdr:spPr>
        <a:xfrm xmlns:a="http://schemas.openxmlformats.org/drawingml/2006/main">
          <a:off x="0" y="2242"/>
          <a:ext cx="2819223" cy="31316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400" b="1">
              <a:solidFill>
                <a:schemeClr val="bg1"/>
              </a:solidFill>
              <a:latin typeface="+mj-lt"/>
            </a:rPr>
            <a:t>Desenvolvimento dos Investimentos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0.00225</cdr:y>
    </cdr:from>
    <cdr:to>
      <cdr:x>0.10887</cdr:x>
      <cdr:y>0.09723</cdr:y>
    </cdr:to>
    <cdr:sp macro="" textlink="">
      <cdr:nvSpPr>
        <cdr:cNvPr id="2" name="CaixaDeTexto 3">
          <a:extLst xmlns:a="http://schemas.openxmlformats.org/drawingml/2006/main">
            <a:ext uri="{FF2B5EF4-FFF2-40B4-BE49-F238E27FC236}">
              <a16:creationId xmlns:a16="http://schemas.microsoft.com/office/drawing/2014/main" id="{7C9CB99E-8858-32A4-E962-7CA0B01C8344}"/>
            </a:ext>
          </a:extLst>
        </cdr:cNvPr>
        <cdr:cNvSpPr txBox="1"/>
      </cdr:nvSpPr>
      <cdr:spPr>
        <a:xfrm xmlns:a="http://schemas.openxmlformats.org/drawingml/2006/main">
          <a:off x="0" y="7418"/>
          <a:ext cx="1537180" cy="31254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400" b="1">
              <a:solidFill>
                <a:schemeClr val="bg1"/>
              </a:solidFill>
              <a:latin typeface="+mj-lt"/>
            </a:rPr>
            <a:t>Rendimento Anual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0.23713</cdr:x>
      <cdr:y>0.09494</cdr:y>
    </cdr:to>
    <cdr:sp macro="" textlink="">
      <cdr:nvSpPr>
        <cdr:cNvPr id="2" name="CaixaDeTexto 3">
          <a:extLst xmlns:a="http://schemas.openxmlformats.org/drawingml/2006/main">
            <a:ext uri="{FF2B5EF4-FFF2-40B4-BE49-F238E27FC236}">
              <a16:creationId xmlns:a16="http://schemas.microsoft.com/office/drawing/2014/main" id="{8403595B-E88C-6AF3-0694-FA36467C3DAA}"/>
            </a:ext>
          </a:extLst>
        </cdr:cNvPr>
        <cdr:cNvSpPr txBox="1"/>
      </cdr:nvSpPr>
      <cdr:spPr>
        <a:xfrm xmlns:a="http://schemas.openxmlformats.org/drawingml/2006/main">
          <a:off x="0" y="0"/>
          <a:ext cx="3348137" cy="31278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400" b="1">
              <a:solidFill>
                <a:schemeClr val="bg1"/>
              </a:solidFill>
              <a:latin typeface="+mj-lt"/>
            </a:rPr>
            <a:t>Rendimento Acumulado ao Longo dos Anos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</xdr:rowOff>
    </xdr:from>
    <xdr:to>
      <xdr:col>8</xdr:col>
      <xdr:colOff>0</xdr:colOff>
      <xdr:row>29</xdr:row>
      <xdr:rowOff>4354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/>
      </xdr:nvSpPr>
      <xdr:spPr>
        <a:xfrm>
          <a:off x="2213113" y="1159566"/>
          <a:ext cx="5221357" cy="4629362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11</xdr:col>
      <xdr:colOff>276225</xdr:colOff>
      <xdr:row>13</xdr:row>
      <xdr:rowOff>111613</xdr:rowOff>
    </xdr:from>
    <xdr:to>
      <xdr:col>11</xdr:col>
      <xdr:colOff>1354638</xdr:colOff>
      <xdr:row>15</xdr:row>
      <xdr:rowOff>2539</xdr:rowOff>
    </xdr:to>
    <xdr:sp macro="[0]!CalcularJurosCompos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0934700" y="3026263"/>
          <a:ext cx="1080000" cy="284625"/>
        </a:xfrm>
        <a:prstGeom prst="roundRect">
          <a:avLst>
            <a:gd name="adj" fmla="val 50000"/>
          </a:avLst>
        </a:prstGeom>
        <a:solidFill>
          <a:srgbClr val="FCA311"/>
        </a:solidFill>
        <a:ln>
          <a:noFill/>
        </a:ln>
        <a:effectLst>
          <a:outerShdw blurRad="76200" dist="63500" dir="2700000" algn="ctr">
            <a:schemeClr val="tx1">
              <a:alpha val="47000"/>
            </a:schemeClr>
          </a:outerShdw>
        </a:effectLst>
        <a:scene3d>
          <a:camera prst="orthographicFront">
            <a:rot lat="0" lon="0" rev="0"/>
          </a:camera>
          <a:lightRig rig="fla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 u="none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Calcular</a:t>
          </a:r>
        </a:p>
      </xdr:txBody>
    </xdr:sp>
    <xdr:clientData/>
  </xdr:twoCellAnchor>
  <xdr:twoCellAnchor editAs="oneCell">
    <xdr:from>
      <xdr:col>5</xdr:col>
      <xdr:colOff>238125</xdr:colOff>
      <xdr:row>13</xdr:row>
      <xdr:rowOff>111613</xdr:rowOff>
    </xdr:from>
    <xdr:to>
      <xdr:col>5</xdr:col>
      <xdr:colOff>1316538</xdr:colOff>
      <xdr:row>15</xdr:row>
      <xdr:rowOff>2539</xdr:rowOff>
    </xdr:to>
    <xdr:sp macro="[0]!CalcularInvestimentoMens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5105400" y="3026263"/>
          <a:ext cx="1080000" cy="284625"/>
        </a:xfrm>
        <a:prstGeom prst="roundRect">
          <a:avLst>
            <a:gd name="adj" fmla="val 50000"/>
          </a:avLst>
        </a:prstGeom>
        <a:solidFill>
          <a:srgbClr val="FCA311"/>
        </a:solidFill>
        <a:ln>
          <a:noFill/>
        </a:ln>
        <a:effectLst>
          <a:outerShdw blurRad="76200" dist="63500" dir="2700000" algn="ctr">
            <a:schemeClr val="tx1">
              <a:alpha val="47000"/>
            </a:schemeClr>
          </a:outerShdw>
        </a:effectLst>
        <a:scene3d>
          <a:camera prst="orthographicFront">
            <a:rot lat="0" lon="0" rev="0"/>
          </a:camera>
          <a:lightRig rig="fla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 u="none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Calcular</a:t>
          </a:r>
        </a:p>
      </xdr:txBody>
    </xdr:sp>
    <xdr:clientData/>
  </xdr:twoCellAnchor>
  <xdr:twoCellAnchor editAs="oneCell">
    <xdr:from>
      <xdr:col>5</xdr:col>
      <xdr:colOff>238125</xdr:colOff>
      <xdr:row>26</xdr:row>
      <xdr:rowOff>106728</xdr:rowOff>
    </xdr:from>
    <xdr:to>
      <xdr:col>5</xdr:col>
      <xdr:colOff>1317136</xdr:colOff>
      <xdr:row>28</xdr:row>
      <xdr:rowOff>2542</xdr:rowOff>
    </xdr:to>
    <xdr:sp macro="[0]!SimuladorParaPlan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5105400" y="5621703"/>
          <a:ext cx="1079011" cy="289513"/>
        </a:xfrm>
        <a:prstGeom prst="roundRect">
          <a:avLst>
            <a:gd name="adj" fmla="val 50000"/>
          </a:avLst>
        </a:prstGeom>
        <a:solidFill>
          <a:srgbClr val="FCA311"/>
        </a:solidFill>
        <a:ln>
          <a:noFill/>
        </a:ln>
        <a:effectLst>
          <a:outerShdw blurRad="76200" dist="63500" dir="2700000" algn="ctr">
            <a:schemeClr val="tx1">
              <a:alpha val="47000"/>
            </a:schemeClr>
          </a:outerShdw>
        </a:effectLst>
        <a:scene3d>
          <a:camera prst="orthographicFront">
            <a:rot lat="0" lon="0" rev="0"/>
          </a:camera>
          <a:lightRig rig="fla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 u="none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Criar</a:t>
          </a:r>
          <a:r>
            <a:rPr lang="pt-BR" sz="1200" b="1" u="none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 Plano</a:t>
          </a:r>
          <a:endParaRPr lang="pt-BR" sz="1200" b="1" u="none">
            <a:solidFill>
              <a:sysClr val="windowText" lastClr="000000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242456</xdr:colOff>
      <xdr:row>5</xdr:row>
      <xdr:rowOff>133666</xdr:rowOff>
    </xdr:from>
    <xdr:to>
      <xdr:col>16</xdr:col>
      <xdr:colOff>854322</xdr:colOff>
      <xdr:row>9</xdr:row>
      <xdr:rowOff>74544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2828403" y="1520640"/>
          <a:ext cx="5054025" cy="7277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14</xdr:col>
      <xdr:colOff>1</xdr:colOff>
      <xdr:row>28</xdr:row>
      <xdr:rowOff>170329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7606748" y="1159565"/>
          <a:ext cx="5221357" cy="4609807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896</xdr:colOff>
      <xdr:row>78</xdr:row>
      <xdr:rowOff>135539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0" y="0"/>
          <a:ext cx="1817973" cy="1571257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2</xdr:col>
      <xdr:colOff>62753</xdr:colOff>
      <xdr:row>7</xdr:row>
      <xdr:rowOff>0</xdr:rowOff>
    </xdr:to>
    <xdr:sp macro="" textlink="">
      <xdr:nvSpPr>
        <xdr:cNvPr id="8" name="Freeform: Shape 35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0" y="1287780"/>
          <a:ext cx="1845833" cy="396240"/>
        </a:xfrm>
        <a:custGeom>
          <a:avLst/>
          <a:gdLst>
            <a:gd name="connsiteX0" fmla="*/ 0 w 2264319"/>
            <a:gd name="connsiteY0" fmla="*/ 0 h 555812"/>
            <a:gd name="connsiteX1" fmla="*/ 2189612 w 2264319"/>
            <a:gd name="connsiteY1" fmla="*/ 0 h 555812"/>
            <a:gd name="connsiteX2" fmla="*/ 2264319 w 2264319"/>
            <a:gd name="connsiteY2" fmla="*/ 74707 h 555812"/>
            <a:gd name="connsiteX3" fmla="*/ 2264319 w 2264319"/>
            <a:gd name="connsiteY3" fmla="*/ 481105 h 555812"/>
            <a:gd name="connsiteX4" fmla="*/ 2189612 w 2264319"/>
            <a:gd name="connsiteY4" fmla="*/ 555812 h 555812"/>
            <a:gd name="connsiteX5" fmla="*/ 0 w 2264319"/>
            <a:gd name="connsiteY5" fmla="*/ 555812 h 555812"/>
            <a:gd name="connsiteX6" fmla="*/ 0 w 2264319"/>
            <a:gd name="connsiteY6" fmla="*/ 0 h 555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264319" h="555812">
              <a:moveTo>
                <a:pt x="0" y="0"/>
              </a:moveTo>
              <a:lnTo>
                <a:pt x="2189612" y="0"/>
              </a:lnTo>
              <a:cubicBezTo>
                <a:pt x="2230872" y="0"/>
                <a:pt x="2264319" y="33447"/>
                <a:pt x="2264319" y="74707"/>
              </a:cubicBezTo>
              <a:lnTo>
                <a:pt x="2264319" y="481105"/>
              </a:lnTo>
              <a:cubicBezTo>
                <a:pt x="2264319" y="522365"/>
                <a:pt x="2230872" y="555812"/>
                <a:pt x="2189612" y="555812"/>
              </a:cubicBezTo>
              <a:lnTo>
                <a:pt x="0" y="555812"/>
              </a:lnTo>
              <a:lnTo>
                <a:pt x="0" y="0"/>
              </a:lnTo>
              <a:close/>
            </a:path>
          </a:pathLst>
        </a:cu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ru-RU" sz="1200" b="0">
            <a:solidFill>
              <a:schemeClr val="accent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1</xdr:row>
      <xdr:rowOff>98913</xdr:rowOff>
    </xdr:from>
    <xdr:to>
      <xdr:col>14</xdr:col>
      <xdr:colOff>0</xdr:colOff>
      <xdr:row>2</xdr:row>
      <xdr:rowOff>536826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2055202" y="326048"/>
          <a:ext cx="11840308" cy="53682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Simuladores</a:t>
          </a:r>
        </a:p>
      </xdr:txBody>
    </xdr:sp>
    <xdr:clientData/>
  </xdr:twoCellAnchor>
  <xdr:oneCellAnchor>
    <xdr:from>
      <xdr:col>1</xdr:col>
      <xdr:colOff>1</xdr:colOff>
      <xdr:row>5</xdr:row>
      <xdr:rowOff>0</xdr:rowOff>
    </xdr:from>
    <xdr:ext cx="1295400" cy="39624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487681" y="128778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chemeClr val="accen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Simuladores</a:t>
          </a:r>
        </a:p>
      </xdr:txBody>
    </xdr:sp>
    <xdr:clientData/>
  </xdr:oneCellAnchor>
  <xdr:oneCellAnchor>
    <xdr:from>
      <xdr:col>1</xdr:col>
      <xdr:colOff>0</xdr:colOff>
      <xdr:row>7</xdr:row>
      <xdr:rowOff>0</xdr:rowOff>
    </xdr:from>
    <xdr:ext cx="1295400" cy="396240"/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487680" y="168402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Custo Hora</a:t>
          </a:r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1295400" cy="396240"/>
    <xdr:sp macro="" textlink="">
      <xdr:nvSpPr>
        <xdr:cNvPr id="19" name="CaixaDe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 txBox="1"/>
      </xdr:nvSpPr>
      <xdr:spPr>
        <a:xfrm>
          <a:off x="487680" y="208026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Patrimônio Ideal</a:t>
          </a:r>
        </a:p>
      </xdr:txBody>
    </xdr:sp>
    <xdr:clientData/>
  </xdr:oneCellAnchor>
  <xdr:twoCellAnchor>
    <xdr:from>
      <xdr:col>0</xdr:col>
      <xdr:colOff>0</xdr:colOff>
      <xdr:row>5</xdr:row>
      <xdr:rowOff>7620</xdr:rowOff>
    </xdr:from>
    <xdr:to>
      <xdr:col>2</xdr:col>
      <xdr:colOff>62753</xdr:colOff>
      <xdr:row>7</xdr:row>
      <xdr:rowOff>7620</xdr:rowOff>
    </xdr:to>
    <xdr:sp macro="" textlink="">
      <xdr:nvSpPr>
        <xdr:cNvPr id="23" name="Freeform: Shape 35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0" y="1287780"/>
          <a:ext cx="1845833" cy="396240"/>
        </a:xfrm>
        <a:custGeom>
          <a:avLst/>
          <a:gdLst>
            <a:gd name="connsiteX0" fmla="*/ 0 w 2264319"/>
            <a:gd name="connsiteY0" fmla="*/ 0 h 555812"/>
            <a:gd name="connsiteX1" fmla="*/ 2189612 w 2264319"/>
            <a:gd name="connsiteY1" fmla="*/ 0 h 555812"/>
            <a:gd name="connsiteX2" fmla="*/ 2264319 w 2264319"/>
            <a:gd name="connsiteY2" fmla="*/ 74707 h 555812"/>
            <a:gd name="connsiteX3" fmla="*/ 2264319 w 2264319"/>
            <a:gd name="connsiteY3" fmla="*/ 481105 h 555812"/>
            <a:gd name="connsiteX4" fmla="*/ 2189612 w 2264319"/>
            <a:gd name="connsiteY4" fmla="*/ 555812 h 555812"/>
            <a:gd name="connsiteX5" fmla="*/ 0 w 2264319"/>
            <a:gd name="connsiteY5" fmla="*/ 555812 h 555812"/>
            <a:gd name="connsiteX6" fmla="*/ 0 w 2264319"/>
            <a:gd name="connsiteY6" fmla="*/ 0 h 555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264319" h="555812">
              <a:moveTo>
                <a:pt x="0" y="0"/>
              </a:moveTo>
              <a:lnTo>
                <a:pt x="2189612" y="0"/>
              </a:lnTo>
              <a:cubicBezTo>
                <a:pt x="2230872" y="0"/>
                <a:pt x="2264319" y="33447"/>
                <a:pt x="2264319" y="74707"/>
              </a:cubicBezTo>
              <a:lnTo>
                <a:pt x="2264319" y="481105"/>
              </a:lnTo>
              <a:cubicBezTo>
                <a:pt x="2264319" y="522365"/>
                <a:pt x="2230872" y="555812"/>
                <a:pt x="2189612" y="555812"/>
              </a:cubicBezTo>
              <a:lnTo>
                <a:pt x="0" y="555812"/>
              </a:lnTo>
              <a:lnTo>
                <a:pt x="0" y="0"/>
              </a:lnTo>
              <a:close/>
            </a:path>
          </a:pathLst>
        </a:cu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ru-RU" sz="1200" b="0">
            <a:solidFill>
              <a:schemeClr val="accent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oneCellAnchor>
    <xdr:from>
      <xdr:col>1</xdr:col>
      <xdr:colOff>1</xdr:colOff>
      <xdr:row>5</xdr:row>
      <xdr:rowOff>7620</xdr:rowOff>
    </xdr:from>
    <xdr:ext cx="1295400" cy="396240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 txBox="1"/>
      </xdr:nvSpPr>
      <xdr:spPr>
        <a:xfrm>
          <a:off x="487681" y="128778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Simuladores</a:t>
          </a: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896</xdr:colOff>
      <xdr:row>79</xdr:row>
      <xdr:rowOff>35859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0" y="0"/>
          <a:ext cx="1783976" cy="1505487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9</xdr:col>
      <xdr:colOff>0</xdr:colOff>
      <xdr:row>5</xdr:row>
      <xdr:rowOff>133666</xdr:rowOff>
    </xdr:from>
    <xdr:to>
      <xdr:col>9</xdr:col>
      <xdr:colOff>599165</xdr:colOff>
      <xdr:row>9</xdr:row>
      <xdr:rowOff>74544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24314036" y="1421446"/>
          <a:ext cx="608690" cy="7277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62753</xdr:colOff>
      <xdr:row>9</xdr:row>
      <xdr:rowOff>1</xdr:rowOff>
    </xdr:to>
    <xdr:sp macro="" textlink="">
      <xdr:nvSpPr>
        <xdr:cNvPr id="11" name="Freeform: Shape 35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0" y="1684020"/>
          <a:ext cx="1845833" cy="396241"/>
        </a:xfrm>
        <a:custGeom>
          <a:avLst/>
          <a:gdLst>
            <a:gd name="connsiteX0" fmla="*/ 0 w 2264319"/>
            <a:gd name="connsiteY0" fmla="*/ 0 h 555812"/>
            <a:gd name="connsiteX1" fmla="*/ 2189612 w 2264319"/>
            <a:gd name="connsiteY1" fmla="*/ 0 h 555812"/>
            <a:gd name="connsiteX2" fmla="*/ 2264319 w 2264319"/>
            <a:gd name="connsiteY2" fmla="*/ 74707 h 555812"/>
            <a:gd name="connsiteX3" fmla="*/ 2264319 w 2264319"/>
            <a:gd name="connsiteY3" fmla="*/ 481105 h 555812"/>
            <a:gd name="connsiteX4" fmla="*/ 2189612 w 2264319"/>
            <a:gd name="connsiteY4" fmla="*/ 555812 h 555812"/>
            <a:gd name="connsiteX5" fmla="*/ 0 w 2264319"/>
            <a:gd name="connsiteY5" fmla="*/ 555812 h 555812"/>
            <a:gd name="connsiteX6" fmla="*/ 0 w 2264319"/>
            <a:gd name="connsiteY6" fmla="*/ 0 h 555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264319" h="555812">
              <a:moveTo>
                <a:pt x="0" y="0"/>
              </a:moveTo>
              <a:lnTo>
                <a:pt x="2189612" y="0"/>
              </a:lnTo>
              <a:cubicBezTo>
                <a:pt x="2230872" y="0"/>
                <a:pt x="2264319" y="33447"/>
                <a:pt x="2264319" y="74707"/>
              </a:cubicBezTo>
              <a:lnTo>
                <a:pt x="2264319" y="481105"/>
              </a:lnTo>
              <a:cubicBezTo>
                <a:pt x="2264319" y="522365"/>
                <a:pt x="2230872" y="555812"/>
                <a:pt x="2189612" y="555812"/>
              </a:cubicBezTo>
              <a:lnTo>
                <a:pt x="0" y="555812"/>
              </a:lnTo>
              <a:lnTo>
                <a:pt x="0" y="0"/>
              </a:lnTo>
              <a:close/>
            </a:path>
          </a:pathLst>
        </a:cu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ru-RU" sz="1200" b="0">
            <a:solidFill>
              <a:schemeClr val="accent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2</xdr:row>
      <xdr:rowOff>1</xdr:rowOff>
    </xdr:from>
    <xdr:to>
      <xdr:col>8</xdr:col>
      <xdr:colOff>0</xdr:colOff>
      <xdr:row>2</xdr:row>
      <xdr:rowOff>540001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2023533" y="338668"/>
          <a:ext cx="5274734" cy="540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Custo Hora Trabalhada</a:t>
          </a:r>
        </a:p>
      </xdr:txBody>
    </xdr:sp>
    <xdr:clientData/>
  </xdr:twoCellAnchor>
  <xdr:oneCellAnchor>
    <xdr:from>
      <xdr:col>1</xdr:col>
      <xdr:colOff>1</xdr:colOff>
      <xdr:row>5</xdr:row>
      <xdr:rowOff>0</xdr:rowOff>
    </xdr:from>
    <xdr:ext cx="1295400" cy="396240"/>
    <xdr:sp macro="" textlink="">
      <xdr:nvSpPr>
        <xdr:cNvPr id="13" name="CaixaDeText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487681" y="128778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Simuladores</a:t>
          </a:r>
        </a:p>
      </xdr:txBody>
    </xdr:sp>
    <xdr:clientData/>
  </xdr:oneCellAnchor>
  <xdr:oneCellAnchor>
    <xdr:from>
      <xdr:col>1</xdr:col>
      <xdr:colOff>0</xdr:colOff>
      <xdr:row>7</xdr:row>
      <xdr:rowOff>1</xdr:rowOff>
    </xdr:from>
    <xdr:ext cx="1295400" cy="396239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 txBox="1"/>
      </xdr:nvSpPr>
      <xdr:spPr>
        <a:xfrm>
          <a:off x="487680" y="1684021"/>
          <a:ext cx="1295400" cy="396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Custo Hora</a:t>
          </a:r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1295400" cy="396240"/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 txBox="1"/>
      </xdr:nvSpPr>
      <xdr:spPr>
        <a:xfrm>
          <a:off x="487680" y="208026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Patrimônio Ideal</a:t>
          </a:r>
        </a:p>
      </xdr:txBody>
    </xdr:sp>
    <xdr:clientData/>
  </xdr:oneCellAnchor>
  <xdr:twoCellAnchor>
    <xdr:from>
      <xdr:col>3</xdr:col>
      <xdr:colOff>1</xdr:colOff>
      <xdr:row>4</xdr:row>
      <xdr:rowOff>0</xdr:rowOff>
    </xdr:from>
    <xdr:to>
      <xdr:col>8</xdr:col>
      <xdr:colOff>1</xdr:colOff>
      <xdr:row>17</xdr:row>
      <xdr:rowOff>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/>
      </xdr:nvSpPr>
      <xdr:spPr>
        <a:xfrm>
          <a:off x="2209801" y="1150620"/>
          <a:ext cx="5273040" cy="2339340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896</xdr:colOff>
      <xdr:row>79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0" y="0"/>
          <a:ext cx="1783976" cy="1506474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10</xdr:col>
      <xdr:colOff>242456</xdr:colOff>
      <xdr:row>5</xdr:row>
      <xdr:rowOff>133666</xdr:rowOff>
    </xdr:from>
    <xdr:to>
      <xdr:col>10</xdr:col>
      <xdr:colOff>854322</xdr:colOff>
      <xdr:row>9</xdr:row>
      <xdr:rowOff>73443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4316596" y="1421446"/>
          <a:ext cx="608690" cy="7277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2</xdr:col>
      <xdr:colOff>62753</xdr:colOff>
      <xdr:row>11</xdr:row>
      <xdr:rowOff>0</xdr:rowOff>
    </xdr:to>
    <xdr:sp macro="" textlink="">
      <xdr:nvSpPr>
        <xdr:cNvPr id="5" name="Freeform: Shape 35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0" y="2080260"/>
          <a:ext cx="1845833" cy="396240"/>
        </a:xfrm>
        <a:custGeom>
          <a:avLst/>
          <a:gdLst>
            <a:gd name="connsiteX0" fmla="*/ 0 w 2264319"/>
            <a:gd name="connsiteY0" fmla="*/ 0 h 555812"/>
            <a:gd name="connsiteX1" fmla="*/ 2189612 w 2264319"/>
            <a:gd name="connsiteY1" fmla="*/ 0 h 555812"/>
            <a:gd name="connsiteX2" fmla="*/ 2264319 w 2264319"/>
            <a:gd name="connsiteY2" fmla="*/ 74707 h 555812"/>
            <a:gd name="connsiteX3" fmla="*/ 2264319 w 2264319"/>
            <a:gd name="connsiteY3" fmla="*/ 481105 h 555812"/>
            <a:gd name="connsiteX4" fmla="*/ 2189612 w 2264319"/>
            <a:gd name="connsiteY4" fmla="*/ 555812 h 555812"/>
            <a:gd name="connsiteX5" fmla="*/ 0 w 2264319"/>
            <a:gd name="connsiteY5" fmla="*/ 555812 h 555812"/>
            <a:gd name="connsiteX6" fmla="*/ 0 w 2264319"/>
            <a:gd name="connsiteY6" fmla="*/ 0 h 5558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264319" h="555812">
              <a:moveTo>
                <a:pt x="0" y="0"/>
              </a:moveTo>
              <a:lnTo>
                <a:pt x="2189612" y="0"/>
              </a:lnTo>
              <a:cubicBezTo>
                <a:pt x="2230872" y="0"/>
                <a:pt x="2264319" y="33447"/>
                <a:pt x="2264319" y="74707"/>
              </a:cubicBezTo>
              <a:lnTo>
                <a:pt x="2264319" y="481105"/>
              </a:lnTo>
              <a:cubicBezTo>
                <a:pt x="2264319" y="522365"/>
                <a:pt x="2230872" y="555812"/>
                <a:pt x="2189612" y="555812"/>
              </a:cubicBezTo>
              <a:lnTo>
                <a:pt x="0" y="555812"/>
              </a:lnTo>
              <a:lnTo>
                <a:pt x="0" y="0"/>
              </a:lnTo>
              <a:close/>
            </a:path>
          </a:pathLst>
        </a:cu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76000">
              <a:srgbClr val="FCA31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ru-RU" sz="1200" b="0">
            <a:solidFill>
              <a:schemeClr val="accent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1</xdr:row>
      <xdr:rowOff>107576</xdr:rowOff>
    </xdr:from>
    <xdr:to>
      <xdr:col>8</xdr:col>
      <xdr:colOff>0</xdr:colOff>
      <xdr:row>2</xdr:row>
      <xdr:rowOff>537509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023533" y="336176"/>
          <a:ext cx="6273800" cy="540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2400" b="1" i="0">
              <a:solidFill>
                <a:schemeClr val="tx1">
                  <a:lumMod val="50000"/>
                  <a:lumOff val="50000"/>
                </a:schemeClr>
              </a:solidFill>
              <a:latin typeface="+mj-lt"/>
              <a:ea typeface="Tahoma" panose="020B0604030504040204" pitchFamily="34" charset="0"/>
              <a:cs typeface="Tahoma" panose="020B0604030504040204" pitchFamily="34" charset="0"/>
            </a:rPr>
            <a:t>Patrimônio Ideal</a:t>
          </a:r>
        </a:p>
      </xdr:txBody>
    </xdr:sp>
    <xdr:clientData/>
  </xdr:twoCellAnchor>
  <xdr:oneCellAnchor>
    <xdr:from>
      <xdr:col>1</xdr:col>
      <xdr:colOff>1</xdr:colOff>
      <xdr:row>5</xdr:row>
      <xdr:rowOff>0</xdr:rowOff>
    </xdr:from>
    <xdr:ext cx="1295400" cy="396240"/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 txBox="1"/>
      </xdr:nvSpPr>
      <xdr:spPr>
        <a:xfrm>
          <a:off x="487681" y="128778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Simuladores</a:t>
          </a:r>
        </a:p>
      </xdr:txBody>
    </xdr:sp>
    <xdr:clientData/>
  </xdr:oneCellAnchor>
  <xdr:oneCellAnchor>
    <xdr:from>
      <xdr:col>1</xdr:col>
      <xdr:colOff>0</xdr:colOff>
      <xdr:row>7</xdr:row>
      <xdr:rowOff>0</xdr:rowOff>
    </xdr:from>
    <xdr:ext cx="1295400" cy="396240"/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487680" y="1684020"/>
          <a:ext cx="1295400" cy="396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Custo Hora</a:t>
          </a:r>
        </a:p>
      </xdr:txBody>
    </xdr:sp>
    <xdr:clientData/>
  </xdr:oneCellAnchor>
  <xdr:oneCellAnchor>
    <xdr:from>
      <xdr:col>1</xdr:col>
      <xdr:colOff>0</xdr:colOff>
      <xdr:row>8</xdr:row>
      <xdr:rowOff>190500</xdr:rowOff>
    </xdr:from>
    <xdr:ext cx="1295400" cy="396239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 txBox="1"/>
      </xdr:nvSpPr>
      <xdr:spPr>
        <a:xfrm>
          <a:off x="487680" y="2072640"/>
          <a:ext cx="1295400" cy="396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de-AT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Patrimônio Ideal</a:t>
          </a:r>
        </a:p>
      </xdr:txBody>
    </xdr:sp>
    <xdr:clientData/>
  </xdr:oneCellAnchor>
  <xdr:twoCellAnchor>
    <xdr:from>
      <xdr:col>3</xdr:col>
      <xdr:colOff>0</xdr:colOff>
      <xdr:row>4</xdr:row>
      <xdr:rowOff>1</xdr:rowOff>
    </xdr:from>
    <xdr:to>
      <xdr:col>8</xdr:col>
      <xdr:colOff>0</xdr:colOff>
      <xdr:row>20</xdr:row>
      <xdr:rowOff>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/>
      </xdr:nvSpPr>
      <xdr:spPr>
        <a:xfrm>
          <a:off x="2209800" y="1150621"/>
          <a:ext cx="5593080" cy="2918459"/>
        </a:xfrm>
        <a:prstGeom prst="roundRect">
          <a:avLst>
            <a:gd name="adj" fmla="val 1273"/>
          </a:avLst>
        </a:prstGeom>
        <a:noFill/>
        <a:ln w="3810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5630.514149189818" createdVersion="8" refreshedVersion="8" minRefreshableVersion="3" recordCount="6" xr:uid="{00000000-000A-0000-FFFF-FFFF00000000}">
  <cacheSource type="worksheet">
    <worksheetSource name="TabelaInvValoresGlobal"/>
  </cacheSource>
  <cacheFields count="7">
    <cacheField name="InvestimentoCode" numFmtId="0">
      <sharedItems/>
    </cacheField>
    <cacheField name="Investimento" numFmtId="0">
      <sharedItems count="16">
        <s v="Não há investimentos"/>
        <s v="Tesouro Direto Tesouro Renda + 2050" u="1"/>
        <s v="Banco A 125% do CDI" u="1"/>
        <s v="Tesouro Direto IPCA+ 2035" u="1"/>
        <s v="Banco B LC" u="1"/>
        <s v="Tesouro Direto IPCA+2045" u="1"/>
        <s v="PETR4 PETR4" u="1"/>
        <s v="Banco Mais CDB 12,5%" u="1"/>
        <s v="ISHARES BOVA BOVA11" u="1"/>
        <s v="CNRD14-CONCESS. IPCA+8,5%a.a." u="1"/>
        <s v="CA02200754J IPCA+6,8%a.a" u="1"/>
        <s v="Banco GF 12,45%a.a." u="1"/>
        <s v="Banco H 10,45%a.a." u="1"/>
        <s v="SDFG sdfg" u="1"/>
        <s v="Banco ABC CDB 100% CDI" u="1"/>
        <s v="Tesouro direto IPCA+'" u="1"/>
      </sharedItems>
    </cacheField>
    <cacheField name="Mes" numFmtId="168">
      <sharedItems containsSemiMixedTypes="0" containsNonDate="0" containsDate="1" containsString="0" minDate="2022-01-01T00:00:00" maxDate="2024-12-02T00:00:00" count="30">
        <d v="2024-12-01T00:00:00"/>
        <d v="2024-09-01T00:00:00" u="1"/>
        <d v="2024-04-01T00:00:00" u="1"/>
        <d v="2022-01-01T00:00:00" u="1"/>
        <d v="2022-02-01T00:00:00" u="1"/>
        <d v="2022-03-01T00:00:00" u="1"/>
        <d v="2022-04-01T00:00:00" u="1"/>
        <d v="2022-05-01T00:00:00" u="1"/>
        <d v="2022-06-01T00:00:00" u="1"/>
        <d v="2022-07-01T00:00:00" u="1"/>
        <d v="2022-08-01T00:00:00" u="1"/>
        <d v="2022-09-01T00:00:00" u="1"/>
        <d v="2022-10-01T00:00:00" u="1"/>
        <d v="2022-11-01T00:00:00" u="1"/>
        <d v="2022-12-01T00:00:00" u="1"/>
        <d v="2023-01-01T00:00:00" u="1"/>
        <d v="2023-02-01T00:00:00" u="1"/>
        <d v="2023-03-01T00:00:00" u="1"/>
        <d v="2023-04-01T00:00:00" u="1"/>
        <d v="2023-05-01T00:00:00" u="1"/>
        <d v="2023-06-01T00:00:00" u="1"/>
        <d v="2023-07-01T00:00:00" u="1"/>
        <d v="2023-08-01T00:00:00" u="1"/>
        <d v="2023-09-01T00:00:00" u="1"/>
        <d v="2023-10-01T00:00:00" u="1"/>
        <d v="2023-11-01T00:00:00" u="1"/>
        <d v="2023-12-01T00:00:00" u="1"/>
        <d v="2024-01-01T00:00:00" u="1"/>
        <d v="2024-02-01T00:00:00" u="1"/>
        <d v="2024-03-01T00:00:00" u="1"/>
      </sharedItems>
    </cacheField>
    <cacheField name="Ano" numFmtId="0">
      <sharedItems containsSemiMixedTypes="0" containsString="0" containsNumber="1" containsInteger="1" minValue="2022" maxValue="2024" count="3">
        <n v="2024"/>
        <n v="2022" u="1"/>
        <n v="2023" u="1"/>
      </sharedItems>
    </cacheField>
    <cacheField name="Legenda" numFmtId="0">
      <sharedItems count="13">
        <s v="Valor aplicado no mês"/>
        <s v="Valor aplicado acumulado"/>
        <s v="Saldo do investimento no mês"/>
        <s v="Gasto Fixo Mensal"/>
        <s v="Saldo do investimento no ano"/>
        <s v="Valor aplicado acumulado (ano)"/>
        <s v="Valor aplicado no ms" u="1"/>
        <s v="Saldo do investimento no ms" u="1"/>
        <s v="Rendimento Total (%)" f="1"/>
        <s v="Rendimento Total  (%)" f="1"/>
        <s v="Rendimento Total ($)" f="1"/>
        <s v="Rendimento Total  ($)" f="1"/>
        <s v="Indepencencia Financeira (%)" f="1"/>
      </sharedItems>
    </cacheField>
    <cacheField name="ValoresDinheiro" numFmtId="174">
      <sharedItems containsSemiMixedTypes="0" containsString="0" containsNumber="1" containsInteger="1" minValue="0" maxValue="0"/>
    </cacheField>
    <cacheField name="Tipo de Produto" numFmtId="0">
      <sharedItems count="11">
        <s v="Não há investimentos"/>
        <s v="Tesouro Renda+" u="1"/>
        <s v="CDB" u="1"/>
        <s v="IPCA+" u="1"/>
        <s v="LC" u="1"/>
        <s v="Ação" u="1"/>
        <s v="ETF" u="1"/>
        <s v="Debênture" u="1"/>
        <s v="CRA" u="1"/>
        <s v="LCA" u="1"/>
        <s v="LCI" u="1"/>
      </sharedItems>
    </cacheField>
  </cacheFields>
  <calculatedItems count="5">
    <calculatedItem formula="Legenda['Saldo do investimento no mês']-Legenda['Valor aplicado acumulado']">
      <pivotArea cacheIndex="1" outline="0" fieldPosition="0">
        <references count="1">
          <reference field="4" count="1">
            <x v="10"/>
          </reference>
        </references>
      </pivotArea>
    </calculatedItem>
    <calculatedItem formula="(Legenda['Saldo do investimento no mês']-Legenda['Valor aplicado acumulado'])/Legenda['Valor aplicado acumulado']">
      <pivotArea cacheIndex="1" outline="0" fieldPosition="0">
        <references count="1">
          <reference field="4" count="1">
            <x v="8"/>
          </reference>
        </references>
      </pivotArea>
    </calculatedItem>
    <calculatedItem formula="Legenda['Rendimento Total ($)']/Legenda['Gasto Fixo Mensal']">
      <pivotArea cacheIndex="1" outline="0" fieldPosition="0">
        <references count="1">
          <reference field="4" count="1">
            <x v="12"/>
          </reference>
        </references>
      </pivotArea>
    </calculatedItem>
    <calculatedItem formula="Legenda['Saldo do investimento no ano']-Legenda['Valor aplicado acumulado (ano)']">
      <pivotArea cacheIndex="1" outline="0" fieldPosition="0">
        <references count="1">
          <reference field="4" count="1">
            <x v="11"/>
          </reference>
        </references>
      </pivotArea>
    </calculatedItem>
    <calculatedItem formula="(Legenda['Saldo do investimento no ano']-Legenda['Valor aplicado acumulado (ano)'])/Legenda['Valor aplicado acumulado (ano)']">
      <pivotArea cacheIndex="1" outline="0" fieldPosition="0">
        <references count="1">
          <reference field="4" count="1">
            <x v="9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 pivotCacheId="1618133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5877.755320370372" createdVersion="8" refreshedVersion="8" minRefreshableVersion="3" recordCount="1731" xr:uid="{00000000-000A-0000-FFFF-FFFF05000000}">
  <cacheSource type="worksheet">
    <worksheetSource name="TabelaFCNegativos" sheet="FCNEGATIVOS"/>
  </cacheSource>
  <cacheFields count="14">
    <cacheField name="Dataaux" numFmtId="14">
      <sharedItems containsSemiMixedTypes="0" containsNonDate="0" containsDate="1" containsString="0" minDate="2024-10-01T00:00:00" maxDate="2025-12-02T00:00:00"/>
    </cacheField>
    <cacheField name="Data do Evento" numFmtId="14">
      <sharedItems containsSemiMixedTypes="0" containsNonDate="0" containsDate="1" containsString="0" minDate="2023-12-09T00:00:00" maxDate="2025-12-01T00:00:00"/>
    </cacheField>
    <cacheField name="Data de Efetivação" numFmtId="14">
      <sharedItems containsSemiMixedTypes="0" containsNonDate="0" containsDate="1" containsString="0" minDate="2022-12-15T00:00:00" maxDate="2025-12-08T00:00:00" count="262">
        <d v="2024-10-01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21T00:00:00"/>
        <d v="2024-10-22T00:00:00"/>
        <d v="2024-10-24T00:00:00"/>
        <d v="2024-10-25T00:00:00"/>
        <d v="2024-10-28T00:00:00"/>
        <d v="2024-11-01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8T00:00:00"/>
        <d v="2024-11-19T00:00:00"/>
        <d v="2024-11-21T00:00:00"/>
        <d v="2024-11-25T00:00:00"/>
        <d v="2024-11-27T00:00:00"/>
        <d v="2024-11-28T00:00:00"/>
        <d v="2024-11-29T00:00:00"/>
        <d v="2024-11-30T00:00:00"/>
        <d v="2024-12-02T00:00:00"/>
        <d v="2024-12-03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5-01-02T00:00:00"/>
        <d v="2025-01-03T00:00:00"/>
        <d v="2025-01-06T00:00:00"/>
        <d v="2025-01-07T00:00:00"/>
        <d v="2025-01-08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4T00:00:00"/>
        <d v="2025-01-27T00:00:00"/>
        <d v="2025-01-29T00:00:00"/>
        <d v="2025-01-31T00:00:00"/>
        <d v="2025-02-02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3T00:00:00"/>
        <d v="2025-02-14T00:00:00"/>
        <d v="2025-02-17T00:00:00"/>
        <d v="2025-02-18T00:00:00"/>
        <d v="2025-02-19T00:00:00"/>
        <d v="2025-02-20T00:00:00"/>
        <d v="2025-02-24T00:00:00"/>
        <d v="2025-02-25T00:00:00"/>
        <d v="2025-02-27T00:00:00"/>
        <d v="2025-02-28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2T00:00:00"/>
        <d v="2025-03-24T00:00:00"/>
        <d v="2025-03-25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4-08T00:00:00"/>
        <d v="2025-04-09T00:00:00"/>
        <d v="2025-04-10T00:00:00"/>
        <d v="2025-04-11T00:00:00"/>
        <d v="2025-04-13T00:00:00"/>
        <d v="2025-04-14T00:00:00"/>
        <d v="2025-04-15T00:00:00"/>
        <d v="2025-04-17T00:00:00"/>
        <d v="2025-04-22T00:00:00"/>
        <d v="2025-04-23T00:00:00"/>
        <d v="2025-04-24T00:00:00"/>
        <d v="2025-04-25T00:00:00"/>
        <d v="2025-04-27T00:00:00"/>
        <d v="2025-04-28T00:00:00"/>
        <d v="2025-04-30T00:00:00"/>
        <d v="2025-05-02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9T00:00:00"/>
        <d v="2025-05-20T00:00:00"/>
        <d v="2025-05-21T00:00:00"/>
        <d v="2025-05-23T00:00:00"/>
        <d v="2025-05-26T00:00:00"/>
        <d v="2025-05-27T00:00:00"/>
        <d v="2025-05-28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20T00:00:00"/>
        <d v="2025-06-23T00:00:00"/>
        <d v="2025-06-24T00:00:00"/>
        <d v="2025-06-25T00:00:00"/>
        <d v="2025-06-26T00:00:00"/>
        <d v="2025-06-30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3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5T00:00:00"/>
        <d v="2025-08-07T00:00:00"/>
        <d v="2025-08-13T00:00:00"/>
        <d v="2025-08-30T00:00:00"/>
        <d v="2025-09-05T00:00:00"/>
        <d v="2025-09-07T00:00:00"/>
        <d v="2025-09-13T00:00:00"/>
        <d v="2025-09-30T00:00:00"/>
        <d v="2025-10-07T00:00:00"/>
        <d v="2025-10-13T00:00:00"/>
        <d v="2025-10-30T00:00:00"/>
        <d v="2025-11-05T00:00:00"/>
        <d v="2025-11-07T00:00:00"/>
        <d v="2025-11-30T00:00:00"/>
        <d v="2025-12-07T00:00:00"/>
        <d v="2025-05-05T00:00:00" u="1"/>
        <d v="2025-10-05T00:00:00" u="1"/>
        <d v="2025-03-30T00:00:00" u="1"/>
        <d v="2025-04-20T00:00:00" u="1"/>
        <d v="2024-04-22T00:00:00" u="1"/>
        <d v="2024-09-27T00:00:00" u="1"/>
        <d v="2024-12-01T00:00:00" u="1"/>
        <d v="2024-10-02T00:00:00" u="1"/>
        <d v="2024-10-03T00:00:00" u="1"/>
        <d v="2024-10-06T00:00:00" u="1"/>
        <d v="2024-10-12T00:00:00" u="1"/>
        <d v="2024-10-13T00:00:00" u="1"/>
        <d v="2024-10-18T00:00:00" u="1"/>
        <d v="2024-10-19T00:00:00" u="1"/>
        <d v="2024-10-20T00:00:00" u="1"/>
        <d v="2024-10-23T00:00:00" u="1"/>
        <d v="2023-12-14T00:00:00" u="1"/>
        <d v="2024-01-08T00:00:00" u="1"/>
        <d v="2024-01-12T00:00:00" u="1"/>
        <d v="2024-01-17T00:00:00" u="1"/>
        <d v="2024-03-29T00:00:00" u="1"/>
        <d v="2024-04-03T00:00:00" u="1"/>
        <d v="2024-04-15T00:00:00" u="1"/>
        <d v="2024-05-13T00:00:00" u="1"/>
        <d v="2024-07-14T00:00:00" u="1"/>
        <d v="2024-07-19T00:00:00" u="1"/>
        <d v="2024-07-22T00:00:00" u="1"/>
        <d v="2024-07-25T00:00:00" u="1"/>
        <d v="2024-07-27T00:00:00" u="1"/>
        <d v="2024-08-07T00:00:00" u="1"/>
        <d v="2024-08-19T00:00:00" u="1"/>
        <d v="2024-08-21T00:00:00" u="1"/>
        <d v="2024-08-29T00:00:00" u="1"/>
        <d v="2024-09-01T00:00:00" u="1"/>
        <d v="2024-09-02T00:00:00" u="1"/>
        <d v="2024-09-12T00:00:00" u="1"/>
        <d v="2024-09-15T00:00:00" u="1"/>
        <d v="2024-09-25T00:00:00" u="1"/>
        <d v="2024-09-26T00:00:00" u="1"/>
        <d v="2024-09-28T00:00:00" u="1"/>
        <d v="2024-09-29T00:00:00" u="1"/>
        <d v="2024-09-30T00:00:00" u="1"/>
        <d v="2025-01-01T00:00:00" u="1"/>
        <d v="2025-02-01T00:00:00" u="1"/>
        <d v="2025-03-01T00:00:00" u="1"/>
        <d v="2025-05-01T00:00:00" u="1"/>
        <d v="2025-06-01T00:00:00" u="1"/>
        <d v="2025-08-01T00:00:00" u="1"/>
        <d v="2025-09-01T00:00:00" u="1"/>
        <d v="2025-10-01T00:00:00" u="1"/>
        <d v="2025-11-01T00:00:00" u="1"/>
        <d v="2024-06-14T00:00:00" u="1"/>
        <d v="2023-09-11T00:00:00" u="1"/>
        <d v="2023-09-05T00:00:00" u="1"/>
        <d v="2023-09-06T00:00:00" u="1"/>
        <d v="2022-12-15T00:00:00" u="1"/>
      </sharedItems>
      <fieldGroup par="13"/>
    </cacheField>
    <cacheField name="Instituição Financeira" numFmtId="0">
      <sharedItems count="2">
        <s v="Banco do Brasil - Conta Corrente - Principal"/>
        <s v="Sem Inst. Financeira"/>
      </sharedItems>
    </cacheField>
    <cacheField name="Cartão de Crédito" numFmtId="0">
      <sharedItems count="2">
        <s v="Sem cartão associado"/>
        <s v="BB"/>
      </sharedItems>
    </cacheField>
    <cacheField name="Categoria" numFmtId="0">
      <sharedItems count="21">
        <s v="Renda extra"/>
        <s v="Educação"/>
        <s v="Transporte"/>
        <s v="Gastos Extras"/>
        <s v="Moradia"/>
        <s v="Gastos pessoais"/>
        <s v="Alimentação"/>
        <s v="Saúde"/>
        <s v="Doações"/>
        <s v="Impostos"/>
        <s v="Clinica"/>
        <s v="Salário"/>
        <s v="Seguros"/>
        <s v="Venda de Ações"/>
        <s v="TRANSFERÊNCIA ENTRE CONTAS"/>
        <s v="Infraestrutra"/>
        <s v="Investimento"/>
        <s v="Lazer"/>
        <s v="Supermercado" u="1"/>
        <s v="Uber" u="1"/>
        <s v="Streaming" u="1"/>
      </sharedItems>
    </cacheField>
    <cacheField name="Sub Categoria" numFmtId="0">
      <sharedItems count="69">
        <s v="Dividendos"/>
        <s v="Livros"/>
        <s v="Hospedagem"/>
        <s v="Lanchontes/Soverterias"/>
        <s v="Internet"/>
        <s v="Aplicativo"/>
        <s v="Restaurante"/>
        <s v="Presentes"/>
        <s v="Reformas"/>
        <s v="Compras variadas"/>
        <s v="Vestuário"/>
        <s v="Padaria"/>
        <s v="Supermercado"/>
        <s v="Farmácia"/>
        <s v="Empório"/>
        <s v="Papelaria"/>
        <s v="Sacolão"/>
        <s v="Passagem aérea"/>
        <s v="Barbeiro"/>
        <s v="Gasolina"/>
        <s v="Água"/>
        <s v="Vacinas"/>
        <s v="---"/>
        <s v="Cursos"/>
        <s v="Escolas"/>
        <s v="Limpeza"/>
        <s v="Condomínio"/>
        <s v="Manutenção/Oficina"/>
        <s v="Sal. Rodrigo"/>
        <s v="Energia"/>
        <s v="Fisioterapia"/>
        <s v="Sal. Solange"/>
        <s v="Plano de saúde"/>
        <s v="Impostos"/>
        <s v="Dentistas"/>
        <s v="Seguro"/>
        <s v="Clube furadeira"/>
        <s v="Aluguel Clinica"/>
        <s v="Telefone"/>
        <s v="Academia"/>
        <s v="Vida"/>
        <s v="Residencial"/>
        <s v="Acessórios carro"/>
        <s v="Saída"/>
        <s v="Taxas"/>
        <s v="Festas"/>
        <s v="Estacionamento"/>
        <s v="Software"/>
        <s v="Médicos"/>
        <s v="Cosméticos"/>
        <s v="Gás de Cozinha"/>
        <s v="Pedágio"/>
        <s v="Contabilidde"/>
        <s v="Tesouro direto"/>
        <s v="Hardware"/>
        <s v="Seguros"/>
        <s v="Manutenção"/>
        <s v="Lava Jato"/>
        <s v="Filmes"/>
        <s v="Certificação"/>
        <s v="Multas"/>
        <s v="Passeios"/>
        <s v="Mochila"/>
        <s v="IPTU"/>
        <s v="Bolsa Doutorado"/>
        <s v="Passagem ônibus"/>
        <s v="Extras"/>
        <s v="Entrada" u="1"/>
        <s v="Aluguel" u="1"/>
      </sharedItems>
    </cacheField>
    <cacheField name="Descrição" numFmtId="0">
      <sharedItems containsBlank="1" count="1223">
        <s v="Ações - Proventos - Pag Jur Cap Pro BBDC4  01/10/2024"/>
        <s v="SOFTWAREZEN   PARC 10/12 SAO PAULO"/>
        <s v="IBIS SAO PAUL PARC 05/06 SAO PAULO"/>
        <s v="LANCHONETE BEIJA FLOR  BELO HORIZONT BR"/>
        <s v="APPLE.COM/BILL         SAO PAULO     BR"/>
        <s v="UnimedBarreiro         BELO HORIZONT BR"/>
        <s v="RESTAURANTE SABOR DE M SAO GONCALO D BR"/>
        <s v="B FESTAS E DECORAES    BELO HORIZONT BR"/>
        <s v="AngelaMarina           BELO HORIZONT BR"/>
        <s v="TRANSFACIL BHBUS       BELO HORIZONT BR"/>
        <s v="LEROY MERLIN           CONTAGEM      BR"/>
        <s v="OPORTUNIDADES AGROPEC  BELO HORIZONT BR"/>
        <s v="ESSENCIAL COSMETICOS   BELO HORIZONT BR"/>
        <s v="PADARIA CAICARA        BELO HORIZONT BR"/>
        <s v="MERCADOLIVRE* PARC 03/03 OSASCO      BR"/>
        <s v="MR HOME                BELO HORIZONT BR"/>
        <s v="Ações - Proventos - Pag Rendimento  GARE11 07/10/2024"/>
        <s v="PADARIA E CONFEITARIA SBELO HORIZONT BR"/>
        <s v="VILLEFORT              BELO HORIZONT BR"/>
        <s v="DROGARIA ARAUJO        BELO HORIZONT BR"/>
        <s v="PanificadoraFrei       BELO HORIZONT BR"/>
        <s v="JayaneAparecidaDa      BELO HORIZONT BR"/>
        <s v="ROCA DE MINAS          BELO HORIZONT BR"/>
        <s v="PG *TON ANTONIO JOSE   BELO HORIZONT BR"/>
        <s v="Bacio di Latte-LJ3008  Sao Paulo     BR"/>
        <s v="REDE FC - TUDO DE BOM  BELO HORIZONT BR"/>
        <s v="PADARIA E CONFEITARIA  BELO HORIZONT BR"/>
        <s v="JG AUTOMACAO           CONFINS       BR"/>
        <s v="COMPANHIA DO PAO       BELO HORIZONT BR"/>
        <s v="PG *ARTCRUZ A PARC 02/10 TOLEDO      BR"/>
        <s v="UBER * PENDING         SAO PAULO     BR"/>
        <s v="SUP EPA CENTO EVINTE E BELO HORIZONT BR"/>
        <s v="SACOLAO GIGANTE        BELO HORIZONT BR"/>
        <s v="Deltaexpresso          SAO PAULO     BR"/>
        <s v="SOL AMP NEVE           BELO HORIZONT BR"/>
        <s v="DL*GOOGLE Google       SAO PAULO     BR"/>
        <s v="61710 PREPARACAO DE DO BELO HORIZONT BR"/>
        <s v="GRAAL BELA VISTA       SAO SEBASTIAO BR"/>
        <s v="COM FRANKSONI PARC 02/03 BELO HORIZONBR"/>
        <s v="COM FRANKSONI PARC 01/03 BELO HORIZONBR"/>
        <s v="Azul   *TD95V PARC 02/06 BARUERI     BR"/>
        <s v="PG *TON SALAO DO PAU   BELO HORIZONT BR"/>
        <s v="COURO BOLSAS  PARC 02/04 BELO HORIZONBR"/>
        <s v="COURO BOLSAS  PARC 01/04 BELO HORIZONBR"/>
        <s v="NSRA DE FATIMA ARTIGOS MAIRIPORA     BR"/>
        <s v="POSTO BEIJA FLOR II    BELO HORIZONT BR"/>
        <s v="CRESCI E PERD PARC 03/06 BELO HORIZONBR"/>
        <s v="CERVEJARIA ARTESANAL VEMAIRIPORA     BR"/>
        <s v="BrasilC*LOJAS PARC 02/03 Belo HorizonBR"/>
        <s v="UBER* TRIP             WWW.UBER.COM. BR"/>
        <s v="RECANTO DO MORANGO     ESTIVA        BR"/>
        <s v="IBIS SAO PAUL PARC 01/06 SAO PAULO   BR"/>
        <s v="DROGARIA ARAU PARC 01/02 BELO HORIZONBR"/>
        <s v="DROGARIA ARAU PARC 02/02 BELO HORIZONBR"/>
        <s v="Ações - Proventos - Pag Rendimento  HSML11 07/10/2024"/>
        <s v="DROGARIA ARAU PARC 02/03 BELO HORIZONBR"/>
        <s v="Pix - Enviado - 07/10 18:09 Niko"/>
        <s v="CAFE E CIA             CONFINS       BR"/>
        <s v="CARREFOUR LJ  PARC 02/06 CONTAGEM    BR"/>
        <s v="RAIA4535               BELO HORIZONT BR"/>
        <s v="COBASI        PARC 02/02 BELO HORIZONBR"/>
        <s v="COBASI        PARC 01/02 BELO HORIZONBR"/>
        <s v="MAXI VACINA   PARC 03/06 BELO HORIZONBR"/>
        <s v="PP     *EQUIP PARC 03/04 Sao Paulo   BR"/>
        <s v="EBN         * PARC 01/03 Sao Paulo   BR"/>
        <s v="DROGARIA LISBOA        BELO HORIZONT BR"/>
        <s v="PG *ASSOCIACAO BRASILE SAO PAULO     BR"/>
        <s v="MP*ESACOIFAECALH       OSASCO        BR"/>
        <s v="OUTBACK INTERLAGOS     SAO PAULO     BR"/>
        <s v="PUCPR                  CURITIBA      BR"/>
        <s v="PG *EDMILSON  PARC 03/03 PORTAO      BR"/>
        <s v="PG *EDMILSON  PARC 02/03 PORTAO      BR"/>
        <s v="NSRA DE FATIM PARC 01/02 MAIRIPORA   BR"/>
        <s v="NSRA DE FATIM PARC 02/02 MAIRIPORA   BR"/>
        <s v="Pagamento de Impostos - RFB-DARF CODIGO DE BARRAS"/>
        <s v="MP*NOSSOQUINTAL        BELO HORIZONT BR"/>
        <s v="PG *NUVEM ATE PARC 03/03 SAO PAULO   BR"/>
        <s v="Pagamento de Boleto - INSTITUICAO EDUCACIONAL PROFESSOR PASQ"/>
        <s v="GERVASIO JOSE LIMA GOU FRANCO DA ROC BR"/>
        <s v="Pix - Enviado - 07/10 22:53 Leonice Araujo Dos Reis"/>
        <s v="LATAM AIRLIN* PARC 02/04 SAO PAULO   BR"/>
        <s v="Pix - Enviado - 06/10 22:13 Thiago Henrique Florencio"/>
        <s v="EC *PETROBRASPREM      RIO DE JANEIR BR"/>
        <s v="ASSOCIACAO IN PARC 01/02 CAIEIRAS    BR"/>
        <s v="Pix - Enviado - 07/10 14:28 Aps Gestao Contabil Ltda"/>
        <s v="Pagamento de Boleto - COND. CENTRO COMERCIAL SKINA"/>
        <s v="INDYCAR CENTA PARC 01/03 BELO HORIZONBR"/>
        <s v="Pix - Recebido - 05/10 00:30 00095285806615 RODRIGO ALM"/>
        <s v="Pix Periódico - 08/10 Selda Loase Salustiano M 003/004"/>
        <s v="Pagamento conta luz - CEMIG DISTRIBUICAO"/>
        <s v="Pix - Enviado - 08/10 21:49 Fernanda Da Mata Fis"/>
        <s v="Pix - Recebido - 08/10 21:30 00003594043673 SOLANGE DUA"/>
        <s v="Pix - Enviado - 08/10 21:26 Estabelecimento Unificado"/>
        <s v="Pix-Envio devolvido - 09/10 10:25 PIX NAO ACEITO PELO RECEBE"/>
        <s v="Pagamentos Diversos - VELOE"/>
        <s v="Cobrança de Juros - Juros Saldo Devedor Conta"/>
        <s v="Pagamentos Diversos - CANCAO NOVA"/>
        <s v="Pix Periódico - 10/10 Thiago Henrique Florenci 001/999"/>
        <s v="Pagamento Fatura de Água - CIA DE SANEAMEN MG-COPASA"/>
        <s v="Pix - Agendamento - 10/10 05:58 Raquel Martins Resende Lim"/>
        <s v="Cobrança de I.O.F. - IOF Saldo Devedor Conta"/>
        <s v="Ações - Proventos - Pag Rendimento  KNIP11 11/10/2024"/>
        <s v="Ações - Proventos - Pag Rendimento  KNHY11 11/10/2024"/>
        <s v="Pagto Mensalidade Seguro - BB SEGUROS"/>
        <s v="Pagto Energia Elétrica - CEMIG DISTRIBUICAO"/>
        <s v="Ações - Proventos - Pag Rendimento  KNRI11 14/10/2024"/>
        <s v="Ações - Proventos - Pag Rendimento  HGLG11 14/10/2024"/>
        <s v="Ações - Proventos - Pag Rendimento  BCFF11 14/10/2024"/>
        <s v="Ações - Proventos - Pag Rendimento  XPLG11 14/10/2024"/>
        <s v="Ações - Proventos - Pag Rendimento  HGRE11 14/10/2024"/>
        <s v="Ações - Proventos - Pag Rendimento  HGRU11 14/10/2024"/>
        <s v="Ações - Proventos - Pag Rendimento  RBRP11 14/10/2024"/>
        <s v="Compra com Cartão - 03/10 13:36 COM FRANKSONI"/>
        <s v="IUGU*EduzzTec PARC 10/12 Sorocaba    BR"/>
        <s v="MP*3PRODUTOS  PARC 10/10 SAO JOSE DO BR"/>
        <s v="CENTRO DE EXC PARC 09/12 BELO HORIZONBR"/>
        <s v="Pix - Enviado - 03/10 09:29 Renata Akemi Anraki Noguei"/>
        <s v="Pix - Recebido - 14/10 00:13 00003594043673 SOLANGE DUA"/>
        <s v="Pagamento de Telefone - OI SA MOVEL"/>
        <s v="Pagamento de Boleto - ERA EMPREENDIMENTOS IMOBILIARIOS LTDA"/>
        <s v="Pix - Recebido - 14/10 18:01 00003594043673 SOLANGE DUA"/>
        <s v="Pix - Recebido - 12/10 10:51 00003594043673 SOLANGE DUA"/>
        <s v="Pix - Recebido - 01/10 23:54 03594043673 solange duarte"/>
        <s v="PEREGRINO     PARC 09/12 DOIS IRMAOS BR"/>
        <s v="Ações - Proventos - Pag Rendimento  VRTA11 15/10/2024"/>
        <s v="Pagamento de Telefone - TIM SA"/>
        <s v="Pagto Tributo Municipal - PBH-REC.TRIBUTOS-DBT"/>
        <s v="Pix - Enviado - 15/10 09:51 Reinaldo Alves Ribeiro"/>
        <s v="Ações - Proventos - Pag Dividendos  ALOS3  16/10/2024"/>
        <s v="EDUZZTECNOLOG PARC 09/12 SAO PAULO   BR"/>
        <s v="LOJAS AMERICA PARC 06/10 BELO HORIZONBR"/>
        <s v="Ações - Proventos - Pag Rendimento  VGIP11 17/10/2024"/>
        <s v="Pix - Recebido - 17/10 23:57 03594043673 solange duarte"/>
        <s v="Pagamento de Boleto - ASSOCIACAO INSTITUTO EDUCACION"/>
        <s v="Pagto Mensalidade Seguro - PRUDENTIAL DO BRASIL"/>
        <s v="Taxa Compra/Venda Ações"/>
        <s v="Pix - Enviado - 22/10 10:30 Geralda Batista do Nascime"/>
        <s v="Donativos - ASS ARAUTOS DO EVANGELHO"/>
        <s v="Pagamento de Impostos - DAS - SIMPLES NACIONAL"/>
        <s v="Venda de ações"/>
        <s v="Ações - Proventos - Pag Rendimento  BCFF11 25/10/2024"/>
        <s v="MERCADOLIVRE* PARC 06/09 OSASCO      BR"/>
        <s v="Pagamento de Telefone - VIVO MOVEL - MG"/>
        <s v="Ações - Proventos - Pag Rendimento  BTLG11 25/10/2024"/>
        <s v="DECATHLON CON PARC 06/10 CONTAGEM    BR"/>
        <s v="Pix - Enviado - 25/10 23:15 Estabelecimento Unificado"/>
        <s v="Pix - Enviado - 27/10 19:24 Sara Vitoria Bernardes De"/>
        <s v="Ações - Proventos - Pag Jur Cap Pro BBDC4  01/11/2024"/>
        <s v="SOFTWAREZEN   PARC 06/12 SAO PAULO   BR"/>
        <s v="Pix - Enviado - 01/11 23:13 Mewtech Ltda"/>
        <s v="Ações - Proventos - Pag Dividendos  ALOS3  04/11/2024"/>
        <s v="Pix - Enviado - 03/11 17:44 Ocean Drop Sa"/>
        <s v="Pix - Recebido - 05/11 23:51 39650316000164 SOLANGE DUA"/>
        <s v="Pix - Recebido - 05/11 13:46 95285806615 Rodrigo Almeid"/>
        <s v="Pix - Enviado - 06/11 21:18 Fernanda Da Mata Fis"/>
        <s v="Ações - Proventos - Pag Rendimento  GARE11 07/11/2024"/>
        <s v="Ações - Proventos - Pag Rendimento  HSML11 07/11/2024"/>
        <s v="GOL LINHAS A* PARC 03/03 SAO PAULO   BR"/>
        <s v="Pix Periódico - 07/11 Raquel Martins Resende L 001/004"/>
        <s v="Pagto cartão crédito - PLATINUM ESTILO VISA"/>
        <s v="Pix Periódico - 08/11 Selda Loase Salustiano M 004/004"/>
        <s v="Pagamento de Boleto - CONSELHO REGIONAL DE PSICOLOGI"/>
        <s v="Pix - Enviado - 08/11 17:18 Leonice Araujo Dos Reis"/>
        <s v="Pagamento de Boleto - ASSOCIACAO INSTITUTO EDUCACIONAL E CUL"/>
        <s v="MOMO EXPRESS LTDA      BELO HORIZONT BR"/>
        <s v="PEREGRINO     PARC 10/12 DOIS IRMAOS BR"/>
        <s v="SOFTWAREZEN   PARC 07/12 SAO PAULO   BR"/>
        <s v="PN TRIGO VINHO         BELO HORIZONT BR"/>
        <s v="PADARIA TRIGOVINHO     BELO HORIZONT BR"/>
        <s v="PIZZARIA E LANCHONETE  BELO HORIZONT BR"/>
        <s v="UnidadeItauPower       CONTAGEM      BR"/>
        <s v="MP*CAMILAABAD PARC 06/12 OSASCO      BR"/>
        <s v="PG *TON FOCO E FOTO    BELO HORIZONT BR"/>
        <s v="SORVETERIA ALMEIDA     BELO HORIZONT BR"/>
        <s v="LOJAS AMERICA PARC 07/10 BELO HORIZONBR"/>
        <s v="MP*3PRODUTOS  PARC 01/12 OSASCO      BR"/>
        <s v="PabloDavidSoares       BELO HORIZONT BR"/>
        <s v="UBER* TRIP             OSASCO        BR"/>
        <s v="PG *ARTCRUZ A PARC 03/10 TOLEDO      BR"/>
        <s v="MERCADOLIVRE* PARC 07/09 OSASCO      BR"/>
        <s v="UBER *TRIP HELP.UBER.COSAO PAULO     BR"/>
        <s v="MERCADOLIVRE* PARC 01/05 OSASCO      BR"/>
        <s v="Google One             SAO PAULO     BR"/>
        <s v="FABRICA DOS OCULOS     BELO HORIZONT BR"/>
        <s v="Azul   *TD95V PARC 03/06 BARUERI     BR"/>
        <s v="IUGU*EduzzTec PARC 11/12 Sorocaba    BR"/>
        <s v="LOJAS AMERICA PARC 01/02 BELO HORIZONBR"/>
        <s v="HORTIPLUS              BELO HORIZONT BR"/>
        <s v="AMAZON BR     PARC 01/02 SAO PAULO   BR"/>
        <s v="PG *TON CAIPIRAO AVE   BELO HORIZONT BR"/>
        <s v="CRESCI E PERD PARC 04/06 BELO HORIZONBR"/>
        <s v="BrasilC*LOJAS PARC 03/03 Belo HorizonBR"/>
        <s v="CLINICA VETERINARIA B  BELO HORIZONT BR"/>
        <s v="BH MODA FEMIN PARC 01/03 BELO HORIZONBR"/>
        <s v="DROGARIA ARAU PARC 03/03 BELO HORIZONBR"/>
        <s v="LITORALBR COS PARC 01/02 CONTAGEM    BR"/>
        <s v="CARREFOUR LJ  PARC 03/06 CONTAGEM    BR"/>
        <s v="CENTRO DE EXC PARC 10/12 BELO HORIZONBR"/>
        <s v="OPORTUNIDADES PARC 01/03 BELO HORIZONBR"/>
        <s v="MAXI VACINA   PARC 04/06 BELO HORIZONBR"/>
        <s v="PARC=102AQUI  PARC 01/02 Belo HorizonBR"/>
        <s v="PP     *EQUIP PARC 04/04 Sao Paulo   BR"/>
        <s v="EDUZZTECNOLOG PARC 10/12 SAO PAULO   BR"/>
        <s v="54.076.670 LETICIA FERRBELO HORIZONT BR"/>
        <s v="DECATHLON CON PARC 07/10 CONTAGEM    BR"/>
        <s v="PG *TON BREDOFF GAS    BELO HORIZONT BR"/>
        <s v="SUPER NOSSO            NOVA LIMA     BR"/>
        <s v="LATAM AIRLIN* PARC 03/04 SAO PAULO   BR"/>
        <s v="AS NEGOCIOS EMPREENDIM BELO HORIZONT BR"/>
        <s v="SUPERMERCADOS BH       BELO HORIZONT BR"/>
        <s v="Microsoft*Microsoft 365Sao Paulo     BR"/>
        <s v="INDYCAR CENTA PARC 02/03 BELO HORIZONBR"/>
        <s v="Encargos"/>
        <s v="TED-Pag FGTS Trabalhador - 104 0000 00360305000104 CAIXA ECONOMIC"/>
        <s v="Pix - Enviado - 11/11 22:12 Cea Pay Fundo De Investime"/>
        <s v="Pix Periódico - 10/11 Thiago Henrique Florenci 002/999"/>
        <s v="Pagamento de Boleto - REGINA CELIA CORREIA BISPOASSESSOR"/>
        <s v="Tesouro Direto-Compra - "/>
        <s v="Pix - Enviado - 12/11 07:37 Reinaldo Alves Ribeiro"/>
        <s v="Pix - Recebido - 12/11 18:38 39650316000164 SOLANGE DUA"/>
        <s v="Ações - Proventos - Pag Rendimento  KNIP11 13/11/2024"/>
        <s v="Ações - Proventos - Pag Rendimento  KNHY11 13/11/2024"/>
        <s v="Ações - Proventos - Pag Rendimento  KNRI11 14/11/2024"/>
        <s v="Ações - Proventos - Pag Rendimento  HGLG11 14/11/2024"/>
        <s v="Ações - Proventos - Pag Rendimento  XPLG11 14/11/2024"/>
        <s v="Ações - Proventos - Pag Rendimento  HGRE11 14/11/2024"/>
        <s v="Ações - Proventos - Pag Rendimento  VRTA11 14/11/2024"/>
        <s v="Ações - Proventos - Pag Rendimento  HGRU11 14/11/2024"/>
        <s v="Ações - Proventos - Pag Rendimento  RBRP11 14/11/2024"/>
        <s v="Pix - Enviado - 18/11 06:51 Roberta Leite De Souza Far"/>
        <s v="Pix - Enviado - 19/11 17:58 Dma Distribuidora S/a"/>
        <s v="Pix - Enviado - 19/11 17:42 Abastecer Betania Bh"/>
        <s v="Pagto Mensalidade Seguro - Data balanc.: 19/11/2024"/>
        <s v="Ações - Proventos - Pag Rendimento  VGIP11 21/11/2024"/>
        <s v="Pix - Recebido - 20/11 16:28 00003594043673 SOLANGE DUA"/>
        <s v="Ações - Proventos - Pag Rendimento  BTLG11 25/11/2024"/>
        <s v="Pix - Recebido - 24/11 21:38 39650316000164 SOLANGE DUA"/>
        <s v="Pix - Recebido - 25/11 15:42 39650316000164 SOLANGE DUA"/>
        <s v="Pix - Recebido - 25/11 15:41 00003594043673 SOLANGE DUA"/>
        <s v="Pix - Enviado - 25/11 15:43 Unimed Bh"/>
        <s v="Ações - Proventos - Pag Jur Cap Pro TAEE11 27/11/2024"/>
        <s v="Ações - Proventos - Pag Dividendos  TAEE11 27/11/2024"/>
        <s v="Ações - Proventos - Pag Dividendos  CSNA3  28/11/2024"/>
        <s v="Ações - Proventos - Pag Dividendos  VBBR3  29/11/2024"/>
        <s v="Ações - Proventos - Pag  Fracoes    UNIP6  29/11/2024"/>
        <s v="Ações - Proventos - Pag Dividendos  UNIP6  29/11/2024"/>
        <s v="Ações - Proventos - Pag Dividendos  CPLE6  29/11/2024"/>
        <s v="Ações - Proventos - Pag Jur Cap Pro CPLE6  29/11/2024"/>
        <s v="MP*SMMATEMATI PARC 03/05 OSASCO"/>
        <s v="Ações - Proventos - Pag Jur Cap Pro RADL3  02/12/2024"/>
        <s v="Ações - Proventos - Pag Jur Cap Pro BBDC4  02/12/2024"/>
        <s v="Ações - Proventos - Pag Dividendos  ALOS3  03/12/2024"/>
        <s v="Pix - Recebido - 05/12 17:36 00095285806615 RODRIGO ALM"/>
        <s v="Ações - Proventos - Pag Dividendos  CAML3  06/12/2024"/>
        <s v="Ações - Proventos - Pag Jur Cap Pro CAML3  06/12/2024"/>
        <s v="Ações - Proventos - Pag Rendimento  GARE11 06/12/2024"/>
        <s v="Ações - Proventos - Pag Rendimento  HSML11 06/12/2024"/>
        <s v="Pix - Enviado - 06/12 10:03 Leonice Araujo Dos Reis"/>
        <s v="Pagamento de Boleto - CONSELHO REGIONAL DE FISIOTERAPIA TERA"/>
        <s v="MP*SERGIOLOPESSANTOS507OSASCO"/>
        <s v="APPLE.COM/BILL         SAO PAULO"/>
        <s v="FAZDigitalBH           Sao Paulo"/>
        <s v="NUTRIBOM EXPRESS       BELO HORIZONT"/>
        <s v="PEREGRINO     PARC 11/12 DOIS IRMAOS"/>
        <s v="IMAGECOLOR             BELO HORIZONT"/>
        <s v="PLINIOLEAL             BELO HORIZONT"/>
        <s v="SUP EPA CENTO EVINTE E BELO HORIZONT"/>
        <s v="JOAO BATISTA DA SILVA  BELO HORIZONT"/>
        <s v="DROGARIA ARAUJO        BELO HORIZONT"/>
        <s v="MR HOME                BELO HORIZONT"/>
        <s v="MP*CAMILAABAD PARC 07/12 OSASCO"/>
        <s v="SACOLAO GIGANTE        BELO HORIZONT"/>
        <s v="Humbertodossantos      CONTAGEM"/>
        <s v="RAIA4535               BELO HORIZONT"/>
        <s v="STILLUS ARMARINHO E PR BELO HORIZONT"/>
        <s v="VILA DOS SONHOS        BELO HORIZONT"/>
        <s v="LOJAS AMERICA PARC 08/10 BELO HORIZON"/>
        <s v="MERCADOLIVRE* PARC 01/02 OSASCO"/>
        <s v="MP*3PRODUTOS  PARC 02/12 OSASCO"/>
        <s v="UnimedBarreiro         BELO HORIZONT"/>
        <s v="JMM COMERCIAL          BELO HORIZONT"/>
        <s v="PG *ARTCRUZ A PARC 04/10 TOLEDO"/>
        <s v="PanificadoraFrei       BELO HORIZONT"/>
        <s v="VILLEFORT              BELO HORIZONT"/>
        <s v="MERCADOLIVRE* PARC 08/09 OSASCO"/>
        <s v="MERCADOLIVRE* PARC 02/05 OSASCO"/>
        <s v="ROCA DE MINAS          BELO HORIZONT"/>
        <s v="ESSENCIAL COS PARC 01/02 BELO HORIZON"/>
        <s v="Google One             SAO PAULO"/>
        <s v="COM FRANKSONI PARC 03/03 BELO HORIZON"/>
        <s v="CRESCI E PERDI BURITIS BELO HORIZONT"/>
        <s v="Azul   *TD95V PARC 04/06 BARUERI"/>
        <s v="COURO BOLSAS  PARC 03/04 BELO HORIZON"/>
        <s v="IUGU*EduzzTec PARC 12/12 Sorocaba"/>
        <s v="LOJAS AMERICA PARC 02/02 BELO HORIZON"/>
        <s v="AMAZON BR     PARC 02/02 SAO PAULO"/>
        <s v="ABASTECER BETANIA BH   BELO HORIZONT"/>
        <s v="CRESCI E PERD PARC 01/03 BELO HORIZON"/>
        <s v="IBIS SAO PAUL PARC 02/06 SAO PAULO"/>
        <s v="DROGARIA ARAU PARC 01/03 BELO HORIZON"/>
        <s v="BH MODA FEMIN PARC 02/03 BELO HORIZON"/>
        <s v="CasaDas                CONTAGEM"/>
        <s v="GIRALOOK               BELO HORIZONT"/>
        <s v="MePayFinancial         BELO HORIZONT"/>
        <s v="CARREFOUR LJ  PARC 04/06 CONTAGEM"/>
        <s v="FRANK CHAVES  PARC 01/04 CONTAGEM"/>
        <s v="CENTRO DE EXC PARC 11/12 BELO HORIZON"/>
        <s v="OPORTUNIDADES PARC 02/03 BELO HORIZON"/>
        <s v="MAXI VACINA   PARC 05/06 BELO HORIZON"/>
        <s v="PARC=102AQUI  PARC 02/02 Belo Horizon"/>
        <s v="EBN         * PARC 02/03 Sao Paulo"/>
        <s v="EDUZZTECNOLOG PARC 11/12 SAO PAULO"/>
        <s v="PG *ASSOCIACAO BRASILE SAO PAULO"/>
        <s v="DECATHLON CON PARC 08/10 CONTAGEM"/>
        <s v="Lubrige       PARC 01/02 BELO HORIZON"/>
        <s v="LATAM AIRLIN* PARC 04/04 SAO PAULO"/>
        <s v="ASSOCIACAO IN PARC 02/02 CAIEIRAS"/>
        <s v="MP*PETROBRASPREM       RIO DE JANEIR"/>
        <s v="AUTO POSTO ARRUDAO     BELO HORIZONT"/>
        <s v="6278 SAM S CONTAGEM    CONTAGEM"/>
        <s v="Liberty Seguros YelumSeSao Paulo"/>
        <s v="INDYCAR CENTA PARC 03/03 BELO HORIZON"/>
        <s v="Compra com Cartão - 07/12 06:12 Humbertodossantos"/>
        <s v="Compra com Cartão - 08/12 23:35 CONCESSIONARIA DO AE"/>
        <s v="Pix - Enviado - 08/12 10:39 Instituto De Ensino Aurea"/>
        <s v="Pix - Enviado - 09/12 20:26 Thiago Henrique Florencio"/>
        <s v="Pix - Enviado - 09/12 20:28 Fernanda Da Mata Fis"/>
        <s v="Pix - Recebido - 08/12 17:05 39650316000164 SOLANGE DUA"/>
        <s v="Pix Periódico - 07/12 Raquel Martins Resende L 002/004"/>
        <s v="Pagamento de Boleto - CONSELHO REGIONAL DE FISIOTERA"/>
        <s v="Pix Periódico - 10/12 Thiago Henrique Florenci 003/999"/>
        <s v="Pix - Enviado - 11/12 13:03 Cemig Distribuicao S A"/>
        <s v="Pix - Enviado - 11/12 13:04 Thiago Henrique Florencio"/>
        <s v="Pix - Recebido - 11/12 12:18 39650316000164 SOLANGE DUA"/>
        <s v="Pix - Enviado - 12/12 10:21 Fernanda Cristina De Souza"/>
        <s v="Ações - Proventos - Pag Rendimento  KNIP11 12/12/2024"/>
        <s v="Ações - Proventos - Pag Rendimento  KNHY11 12/12/2024"/>
        <s v="Ações - Proventos - Pag Rendimento  KNRI11 13/12/2024"/>
        <s v="Ações - Proventos - Pag Rendimento  HGLG11 13/12/2024"/>
        <s v="Ações - Proventos - Pag Rendimento  XPLG11 13/12/2024"/>
        <s v="Ações - Proventos - Pag Rendimento  HGRE11 13/12/2024"/>
        <s v="Ações - Proventos - Pag Rendimento  VRTA11 13/12/2024"/>
        <s v="Ações - Proventos - Pag Rendimento  HGRU11 13/12/2024"/>
        <s v="Ações - Proventos - Pag Rendimento  RBRP11 13/12/2024"/>
        <s v="Pagamento de Boleto - CEA PAY FUNDO DE INVESTIMENTO"/>
        <s v="Pix - Recebido - 15/12 06:36 00002514767660 MARIA APARE"/>
        <s v="Pix - Enviado - 16/12 18:35 Reinaldo Alves Ribeiro"/>
        <s v="Pix - Recebido - 16/12 13:10 39650316000164 SOLANGE DUA"/>
        <s v="Pix - Enviado - 16/12 11:41 Ronildo Viccari"/>
        <s v="Ações - Proventos - Pag Jur Cap Pro VIVT3  17/12/2024"/>
        <s v="Ações - Proventos - Pag Rendimento  VGIP11 18/12/2024"/>
        <s v="Ações - Proventos - Pag Res Ren Var BCFF11 19/12/2024"/>
        <s v="Pix - Enviado - 19/12 12:28 Leonice Araujo Dos Reis"/>
        <s v="Pix - Recebido - 19/12 22:23 00003594043673 SOLANGE DUA"/>
        <s v="Pix - Enviado - 19/12 22:21 Unimed Bh"/>
        <s v="Pix - Enviado - 19/12 22:20 Estabelecimento Unificado"/>
        <s v="Pix - Recebido - 19/12 22:16 39650316000164 SOLANGE DUA"/>
        <s v="Pix - Enviado - 23/12 13:48 Instituto De Ensino Aurea"/>
        <s v="Dividendos de ações - Data balanc.: 23/12/2024"/>
        <s v="Pagamento de Boleto - INSTITUICAO EDUCACIONAL PROFES"/>
        <s v="Ações - Proventos - Pag Dividendos  MRFG3  26/12/2024"/>
        <s v="Ações - Proventos - Pag Rendimento  BTHF11 27/12/2024"/>
        <s v="Ações - Proventos - Pag Jur Cap Pro CMIG4  27/12/2024"/>
        <s v="Ações - Proventos - Pag Jur Cap Pro BBDC4  02/01/2025"/>
        <s v="Pagamento de Telefone - OI FIBRA ARBOR"/>
        <s v="V MALAQUIAS F PARC 02/03 BELO HORIZON"/>
        <s v="Pix - Recebido - 04/01 23:08 39650316000164 SOLANGE DUA"/>
        <s v="Pix - Recebido - 06/01 12:15 95285806615 Rodrigo Almeid"/>
        <s v="IOF - COMPRA NO EXTERIOR"/>
        <s v="TRACELO.COM* ACCESS    TRACELO.COM   FL"/>
        <s v="TRACELO.COM* SERVICE   TRACELO.COM   FL"/>
        <s v="Ações - Proventos - Pag Jur Cap Pro ALOS3  07/01/2025"/>
        <s v="FAZDigitalBH           Sao Paulo     BR"/>
        <s v="PEREGRINO     PARC 12/12 DOIS IRMAOS BR"/>
        <s v="ORGANIZACOES MARTINS S BELO HORIZONT BR"/>
        <s v="GPagGestao             SANTA LUZIA   BR"/>
        <s v="WEMBLESON GOMES DUARTE BELO HORIZONT BR"/>
        <s v="MP*SMMATEMATI PARC 01/05 OSASCO      BR"/>
        <s v="Humbertodossantos      CONTAGEM      BR"/>
        <s v="MP*CAMILAABAD PARC 08/12 OSASCO      BR"/>
        <s v="CASA DE SUCOS CONTORNO BELO HORIZONT BR"/>
        <s v="CAFETERIA CENTRAL PAR  BELO HORIZONT BR"/>
        <s v="HORTIFRUTI  ABC LE     BELO HORIZONT BR"/>
        <s v="WilliamDeMorais        BELO HORIZONT BR"/>
        <s v="LOJAS AMERICA PARC 09/10 BELO HORIZONBR"/>
        <s v="MERCADOLIVRE* PARC 02/02 OSASCO      BR"/>
        <s v="QUIOSQUE DO MORANGO    ESTIVA        BR"/>
        <s v="MP*3PRODUTOS  PARC 03/12 OSASCO      BR"/>
        <s v="DL*GOOGLE YouTub       SAO PAULO     BR"/>
        <s v="BARBEARIA              BELO HORIZONT BR"/>
        <s v="Pix - Enviado - 07/01 20:13 Dma Distribuidora S/a"/>
        <s v="AdegaDoLancha          MAIRIPORA     BR"/>
        <s v="PG *ARTCRUZ A PARC 05/10 TOLEDO      BR"/>
        <s v="CONCESSIONARIA DO AERO CONFINS       BR"/>
        <s v="MERCADO PETROPOLIS     MAIRIPORA     BR"/>
        <s v="COM FRANKSONI          BELO HORIZONT BR"/>
        <s v="MERCADOLIVRE* PARC 09/09 OSASCO      BR"/>
        <s v="CAR PARKING 01         BELO HORIZONT BR"/>
        <s v="MERCADOLIVRE* PARC 03/05 OSASCO      BR"/>
        <s v="SHOPEE *ffameoy        Cotia         BR"/>
        <s v="ESSENCIAL COS PARC 02/02 BELO HORIZONBR"/>
        <s v="Pix - Enviado - 07/01 07:42 C E S Comercio"/>
        <s v="SABORES DA TERRA       BELO HORIZONT BR"/>
        <s v="Azul   *TD95V PARC 05/06 BARUERI     BR"/>
        <s v="COURO BOLSAS  PARC 04/04 BELO HORIZONBR"/>
        <s v="POSTO WAP CRISTIANO MA BELO HORIZONT BR"/>
        <s v="CRESCI E PERD PARC 02/03 BELO HORIZONBR"/>
        <s v="IBIS SAO PAUL PARC 03/06 SAO PAULO   BR"/>
        <s v="BH MODA FEMIN PARC 03/03 BELO HORIZONBR"/>
        <s v="ALMEIDA ALIMENTOS      BELO HORIZONT BR"/>
        <s v="CARREFOUR LJ  PARC 05/06 CONTAGEM    BR"/>
        <s v="FRANK CHAVES  PARC 02/04 CONTAGEM    BR"/>
        <s v="CENTRO DE EXC PARC 12/12 BELO HORIZONBR"/>
        <s v="OPORTUNIDADES PARC 03/03 BELO HORIZONBR"/>
        <s v="MAXI VACINA   PARC 06/06 BELO HORIZONBR"/>
        <s v="ABASTECER BETANIA BH   BELO HORIZONT BR"/>
        <s v="POSTO HAVAI LTDA       BELO HORIZONT BR"/>
        <s v="EBN         * PARC 03/03 Sao Paulo   BR"/>
        <s v="EDUZZTECNOLOG PARC 12/12 SAO PAULO   BR"/>
        <s v="DECATHLON CON PARC 09/10 CONTAGEM    BR"/>
        <s v="AutoPosto              MAIRIPORA     BR"/>
        <s v="DROGARIA ARAU PARC 01/03 BELO HORIZONBR"/>
        <s v="FrangoCaipira          VARGINHA      BR"/>
        <s v="Lubrige       PARC 02/02 BELO HORIZONBR"/>
        <s v="CasaDas       PARC 01/02 CONTAGEM    BR"/>
        <s v="Pix - Enviado - 07/01 09:41 Reinaldo Alves Ribeiro"/>
        <s v="RODOSNACK MINASGRILL   RIBEIRAO VERM BR"/>
        <s v="Pagamento de Boleto - UNIITALO"/>
        <s v="AUTO POSTO LAERCIO     MAIRIPORA     BR"/>
        <s v="Pix Periódico - 07/01 Raquel Martins Resende L 003/004"/>
        <s v="DM*Project Manag       SAO PAULO     BR"/>
        <s v="YelumSeg Parc2         Sao Paulo     BR"/>
        <s v="Pix - Enviado - 07/01 20:56 ASSOCIACAO DE MAES P. A. E"/>
        <s v="Pix - Recebido - 07/01 12:22 39650316000164 SOLANGE DUA"/>
        <s v="Ações - Proventos - Pag Rendimento  GARE11 08/01/2025"/>
        <s v="Ações - Proventos - Pag Rendimento  HSML11 08/01/2025"/>
        <s v="Cobrança de Juros"/>
        <s v="Pagto via Auto-Atend.BB - SECRET. FAZENDA MG"/>
        <s v="Pagto via Auto-Atend.BB - MULTAS MUNIC/FUNSET"/>
        <s v="Pix Periódico - 10/01 Thiago Henrique Florenci 004/999"/>
        <s v="Compra com Cartão - 11/01 09:25 DROGARIA ARAUJO"/>
        <s v="Pix - Enviado - 13/01 18:30 Roberta Leite De Souza Far"/>
        <s v="Pagamento de Boleto - CEA PAY FUNDO DE INVESTIMENTO EM DIREI"/>
        <s v="Pix - Enviado - 13/01 10:41 Lmplacas E Toldos Ltda"/>
        <s v="Ações - Proventos - Pag Rendimento  XPLG11 14/01/2025"/>
        <s v="Pix - Enviado - 14/01 14:00 Museu Aleijadinho"/>
        <s v="Ações - Proventos - Pag Rendimento  KNIP11 14/01/2025"/>
        <s v="Ações - Proventos - Pag Rendimento  KNHY11 14/01/2025"/>
        <s v="Pix - Recebido - 14/01 22:41 39650316000164 SOLANGE DUA"/>
        <s v="Ações - Proventos - Pag Rendimento  KNRI11 15/01/2025"/>
        <s v="Ações - Proventos - Pag Rendimento  HGLG11 15/01/2025"/>
        <s v="Ações - Proventos - Pag Rendimento  BTHF11 15/01/2025"/>
        <s v="Ações - Proventos - Pag Rendimento  HGRE11 15/01/2025"/>
        <s v="Ações - Proventos - Pag Rendimento  VRTA11 15/01/2025"/>
        <s v="Ações - Proventos - Pag Rendimento  RBRP11 15/01/2025"/>
        <s v="Ações - Proventos - Pag Rendimento  HGRU11 15/01/2025"/>
        <s v="Pagamento de Boleto - UNIMED BELO HORIZONTE COOPERATIVA DE T"/>
        <s v="Pix - Recebido - 16/01 13:27 39650316000164 SOLANGE DUA"/>
        <s v="Pix - Recebido - 17/01 06:27 39650316000164 SOLANGE DUA"/>
        <s v="Ações - Proventos - Pag Rendimento  VGIP11 20/01/2025"/>
        <s v="TED-Crédito em Conta - 197 0000 18727053000174 PAGAR.ME PAGAM"/>
        <s v="Ações - Proventos - Pag  Fracoes    BTHF11 21/01/2025"/>
        <s v="Ações - Proventos - Pag Rendimento  BTLG11 22/01/2025"/>
        <s v="Pix - Recebido - 22/01 17:08 39650316000164 SOLANGE DUA"/>
        <s v="Pix - Enviado - 27/01 17:00 Imagecolor Grafica Digital"/>
        <s v="Ações - Proventos - Pag Dividendos  TAEE11 29/01/2025"/>
        <s v="Ações - Proventos - Pag Jur Cap Pro TAEE11 29/01/2025"/>
        <s v="Dividendos de ações - Data balanc.: 31/01/2025"/>
        <s v="Pix - Recebido - 31/01 14:30 03594043673 solange duarte"/>
        <s v="Pix - Recebido - 31/01 14:31 39650316000164 SOLANGE DUA"/>
        <s v="Pix - Enviado - 31/01 18:25 Escola Graca Maior"/>
        <s v="PARAGEM  WCA  PARC 01/10 BELO HORIZON"/>
        <s v="Ações - Proventos - Pag Jur Cap Pro BBDC4  03/02/2025"/>
        <s v="Pagamento de Impostos - SECRET. FAZENDA MG"/>
        <s v="Compra com Cartão - 04/02 07:20 POSTO R &amp;amp; M"/>
        <s v="Ações - Proventos - Pag Dividendos  ALOS3  04/02/2025"/>
        <s v="Pix - Enviado - 04/02 08:40 Leonice Araujo Dos Reis"/>
        <s v="Pix - Enviado - 04/02 09:45 Reinaldo Alves Ribeiro"/>
        <s v="Pix - Recebido - 04/02 08:39 39650316000164 SOLANGE DUA"/>
        <s v="Pix - Enviado - 05/02 14:19 Grazielly Ribeiro Amador"/>
        <s v="Pix - Enviado - 05/02 09:19 Robison Vicente Silva More"/>
        <s v="Pix - Recebido - 05/02 14:55 95285806615 Rodrigo Almeid"/>
        <s v="Pix - Enviado - 06/02 10:55 Cemig Distribuicao S A"/>
        <s v="Pix - Enviado - 06/02 08:03 Raia Drogasil Sa"/>
        <s v="Compra com Cartão - 06/02 14:43 POSTO URSULA SERE"/>
        <s v="ALPHALUX               BELO HORIZONT"/>
        <s v="COM FRANKSONI          BELO HORIZONT"/>
        <s v="ASSAI ATACADISTA       BELO HORIZONT"/>
        <s v="Amazon Prime Aluguel   SAO PAULO"/>
        <s v="SOFTWAREZEN   PARC 09/12 SAO PAULO"/>
        <s v="JOSE LUCAS TEIXEIRA CA BELO HORIZONT"/>
        <s v="HORTIFRUTI  ABC LE     BELO HORIZONT"/>
        <s v="PADARIA SABORES DO PAO BELO HORIZONT"/>
        <s v="Pix - Enviado - 07/02 20:09 William De Morais"/>
        <s v="ANINHA COMERCIO        BELO HORIZONT"/>
        <s v="MP*SMMATEMATI PARC 02/05 OSASCO"/>
        <s v="MP*CAMILAABAD PARC 09/12 OSASCO"/>
        <s v="MAQBLOCOS              BELO HORIZONT"/>
        <s v="ESTACIONAMENTO DE VEIC CONTAGEM"/>
        <s v="LOJAS AMERICA PARC 10/10 BELO HORIZON"/>
        <s v="MP*3PRODUTOS  PARC 04/12 OSASCO"/>
        <s v="32537744Tiago          BELO HORIZONT"/>
        <s v="UBER* TRIP             OSASCO"/>
        <s v="CANTINHO DA VOVO       OURO PRETO"/>
        <s v="HUB*ESTANTEVI PARC 01/04 SAO PAULO"/>
        <s v="DELINEY DE OLIVEIRA V  PIRACEMA"/>
        <s v="MARTINS COM D PARC 01/04 BELO HORIZON"/>
        <s v="MERCADOLIVRE* PARC 04/05 OSASCO"/>
        <s v="XINFUPRESENT           BELO HORIZONT"/>
        <s v="NEW PESCA              BELO HORIZONT"/>
        <s v="Usemaq                 BELO HORIZONT"/>
        <s v="ESPACO FASHION         BELO HORIZONT"/>
        <s v="DOCES DI MEL           BELO HORIZONT"/>
        <s v="CRESCI E PERD PARC 06/06 BELO HORIZON"/>
        <s v="RAIA4535      PARC 01/03 BELO HORIZON"/>
        <s v="HNA*OBOTICARIO         BELO HORIZONT"/>
        <s v="CRESCI E PERD PARC 03/03 BELO HORIZON"/>
        <s v="IBIS SAO PAUL PARC 04/06 SAO PAULO"/>
        <s v="DROGARIA ARAU PARC 03/03 BELO HORIZON"/>
        <s v="HUB*ESTANTEVIRTUA      SAO PAULO"/>
        <s v="CONSTANCE     PARC 01/06 CONTAGEM"/>
        <s v="CARREFOUR LJ  PARC 06/06 CONTAGEM"/>
        <s v="FRANK CHAVES  PARC 03/04 CONTAGEM"/>
        <s v="MAXI VACINA   PARC 01/02 BELO HORIZON"/>
        <s v="PG *ABAE               SAO PAULO"/>
        <s v="DECATHLON CON PARC 10/10 CONTAGEM"/>
        <s v="DROGARIA ARAU PARC 02/03 BELO HORIZON"/>
        <s v="PG *FERNANDO  PARC 01/02 BELO HORIZON"/>
        <s v="PIZZARIA ALMEIDA       BELO HORIZONT"/>
        <s v="CLESIOS ALFAIATARIA    BELO HORIZONT"/>
        <s v="EC *PETROBRASPREM      RIO DE JANEIR"/>
        <s v="LIVRARIA ITAG PARC 01/10 SAO PAULO"/>
        <s v="CasaDas       PARC 02/02 CONTAGEM"/>
        <s v="TRACELO.COM I6EQ7      TRACELO.COM"/>
        <s v="V MALAQUIAS F PARC 01/03 BELO HORIZON"/>
        <s v="POSTO CARMENIA SA      BELO HORIZONT"/>
        <s v="Pix Periódico - 07/02 Raquel Martins Resende L 004/004"/>
        <s v="YelumSeg Parc3         Sao Paulo"/>
        <s v="Pagamento de Boleto - ESCOLA GRACA MAIOR"/>
        <s v="Pix Periódico - 10/02 Thiago Henrique Florenci 005/999"/>
        <s v="Pagamento de Boleto - REGINA CELIA CORREIA BISPOASSESSORI"/>
        <s v="Pix - Enviado - 11/02 08:22 Raia Drogasil Sa"/>
        <s v="Compra com Cartão - 11/02 07:28 Humbertodossantos"/>
        <s v="TED Transf.Eletr.Disponiv - 104 1422 68729448620 JOAO BOSCO DA SIL"/>
        <s v="Pix - Enviado - 11/02 14:59 Natalia Cristina Ferreira"/>
        <s v="Pagto Energia Elétrica - Data balanc.: 11/02/2025"/>
        <s v="Compra com Cartão - 13/02 09:46 ROCA DE MINAS"/>
        <s v="Ações - Proventos - Pag Rendimento  KNIP11 13/02/2025"/>
        <s v="LIVRARIA ITAG PARC 02/10 SAO PAULO"/>
        <s v="Ações - Proventos - Pag Rendimento  KNHY11 13/02/2025"/>
        <s v="Ações - Proventos - Pag Rendimento  KNRI11 14/02/2025"/>
        <s v="Ações - Proventos - Pag Rendimento  HGLG11 14/02/2025"/>
        <s v="Ações - Proventos - Pag Rendimento  BTHF11 14/02/2025"/>
        <s v="Ações - Proventos - Pag Rendimento  XPLG11 14/02/2025"/>
        <s v="Ações - Proventos - Pag Rendimento  HGRE11 14/02/2025"/>
        <s v="Ações - Proventos - Pag Rendimento  VRTA11 14/02/2025"/>
        <s v="Ações - Proventos - Pag Rendimento  HGRU11 14/02/2025"/>
        <s v="Ações - Proventos - Pag Rendimento  RBRP11 14/02/2025"/>
        <s v="Compra com Cartão - 16/02 14:15 VILLEFORT"/>
        <s v="Compra com Cartão - 16/02 09:26 SUP EPA CENTO EVINTE"/>
        <s v="Compra com Cartão - 15/02 15:20 SUP EPA CENTO EVINTE"/>
        <s v="Compra com Cartão - 16/02 14:03 SUP EPA CENTO EVINTE"/>
        <s v="Pix - Enviado - 17/02 22:50 Leonice Araujo Dos Reis"/>
        <s v="Pix - Recebido - 17/02 22:48 39650316000164 SOLANGE DUA"/>
        <s v="Pix - Recebido - 17/02 14:52 39650316000164 SOLANGE DUA"/>
        <s v="Pix - Recebido - 15/02 22:17 39650316000164 SOLANGE DUA"/>
        <s v="Compra com Cartão - 18/02 13:21 LOJAS LUPE"/>
        <s v="Compra com Cartão - 18/02 09:55 HIPER CARIJOS"/>
        <s v="Compra com Cartão - 18/02 13:10 SUP EPA CENTO EVINTE"/>
        <s v="Pix - Enviado - 19/02 07:28 Posto Beija Flor Ii"/>
        <s v="Ações - Proventos - Pag Rendimento  VGIP11 19/02/2025"/>
        <s v="Compra com Cartão - 19/02 17:33 SUPERMERCADOS BH"/>
        <s v="Pix - Enviado - 19/02 20:39 Leonice Araujo Dos Reis"/>
        <s v="Pix - Enviado - 19/02 20:35 Roberta Leite De Souza Far"/>
        <s v="Pix - Recebido - 19/02 20:38 39650316000164 SOLANGE DUA"/>
        <s v="Compra com Cartão - 22/02 13:59 SUP EPA CENTO EVINTE"/>
        <s v="Compra com Cartão - 23/02 18:18 GPagGestao"/>
        <s v="Pix - Enviado - 24/02 18:12 Drogaria Araujo S.a"/>
        <s v="Compra com Cartão - 24/02 09:54 RAIA4535"/>
        <s v="Compra com Cartão - 24/02 07:52 VILLEFORT"/>
        <s v="Pix - Recebido - 24/02 18:47 39650316000164 SOLANGE DUA"/>
        <s v="Compra com Cartão - 25/02 09:58 MP *SALAOANTONIOJ"/>
        <s v="Ações - Proventos - Pag Rendimento  BTLG11 25/02/2025"/>
        <s v="Pix - Recebido - 27/02 11:18 05122879613 KATIA APARECID"/>
        <s v="Pix - Enviado - 27/02 09:16 Izabela Souza Penido Lins"/>
        <s v="Pix - Recebido - 27/02 21:22 00003594043673 SOLANGE DUA"/>
        <s v="Pix - Recebido - 27/02 09:18 39650316000164 SOLANGE DUA"/>
        <s v="Pix - Recebido - 27/02 21:22 39650316000164 SOLANGE DUA"/>
        <s v="UNIVERSO UD   PARC 02/02 BELO HORIZON"/>
        <s v="PARC=112BK*CR PARC 03/12 BELO HORIZON"/>
        <s v="Pix - Enviado - 28/02 09:42 Cemig Distribuicao S A"/>
        <s v="Ações - Proventos - Pag Jur Cap Pro BBDC4  05/03/2025"/>
        <s v="Pix - Enviado - 01/03 16:23 Leonice Araujo Dos Reis"/>
        <s v="Pix - Recebido - 05/03 06:37 39650316000164 SOLANGE DUA"/>
        <s v="Pagamento de Boleto - NU PAGAMENTOS SA"/>
        <s v="Pix - Recebido - 06/03 06:53 31455020000180 RODRIGO ALM"/>
        <s v="Ações - Proventos - Pag Dividendos  ALOS3  07/03/2025"/>
        <s v="LEITURA PARAGEM        BELO HORIZONT"/>
        <s v="TRANSFACIL*CREDIT      BELO HORIZONT"/>
        <s v="MP*CAMILAABAD PARC 10/12 OSASCO"/>
        <s v="PADARIA E CONFEITARIA  BELO HORIZONT"/>
        <s v="SUPERMERCADOS BH       BELO HORIZONT"/>
        <s v="MP*3PRODUTOS  PARC 05/12 OSASCO"/>
        <s v="SUP EPA CENTO PARC 02/02 BELO HORIZON"/>
        <s v="UNIVERSO UD   PARC 01/02 BELO HORIZON"/>
        <s v="HUB*ESTANTEVI PARC 02/04 SAO PAULO"/>
        <s v="STILLUS ARMAR PARC 01/03 BELO HORIZON"/>
        <s v="MARTINS COM D PARC 02/04 BELO HORIZON"/>
        <s v="52558911Gabriel        BELO HORIZONT"/>
        <s v="ABC HORTMIX            BELO HORIZONT"/>
        <s v="TRIGOPANE              BELO HORIZONT"/>
        <s v="ABC GIGANTE            BELO HORIZONT"/>
        <s v="DIEGO RESENDE PIRES    CONTAGEM"/>
        <s v="RAIA4535      PARC 02/03 BELO HORIZON"/>
        <s v="JeronimoBuritis        BELO HORIZONT"/>
        <s v="DROGARIA ARAU PARC 02/02 BELO HORIZON"/>
        <s v="PARAGEM  WCA ESTRIPULI BELO HORIZONT"/>
        <s v="CONSTANCE     PARC 02/06 CONTAGEM"/>
        <s v="MATHEUS LUCAS COSTA M  CONTAGEM"/>
        <s v="FRANK CHAVES  PARC 04/04 CONTAGEM"/>
        <s v="FLAVIA NOGUEIRA CONFEI BELO HORIZONT"/>
        <s v="MAXI VACINA   PARC 02/02 BELO HORIZON"/>
        <s v="CARREFOUR - PAMPULHA   BELO HORIZONT"/>
        <s v="PARC=112BK*CR PARC 01/12 BELO HORIZON"/>
        <s v="PG *FERNANDO  PARC 02/02 BELO HORIZON"/>
        <s v="DIEGO RESENDE PARC 01/10 CONTAGEM"/>
        <s v="EDITORA SAO C PARC 02/12 SAO CARLOS"/>
        <s v="AS NEGOCIOS EMPREENDIM BELO HORIZONT"/>
        <s v="YelumSeg Parc4         Sao Paulo"/>
        <s v="Pix Periódico - 07/03 RAQUEL MARTINS RESENDE L 001/003"/>
        <s v="Pix - Enviado - 09/03 18:58 Wellington Parreira Dos Sa"/>
        <s v="Pix - Enviado - 10/03 12:13 Cema Central Mineira Ataca"/>
        <s v="Pix - Enviado - 08/03 14:10 Leonice Araujo Dos Reis"/>
        <s v="Pix Periódico - 10/03 Thiago Henrique Florenci 006/999"/>
        <s v="Pix - Enviado - 08/03 12:23 Rodrigo Rocha Alves"/>
        <s v="Pix - Recebido - 08/03 14:07 39650316000164 SOLANGE DUA"/>
        <s v="Pix - Recebido - 10/03 21:29 39650316000164 SOLANGE DUA"/>
        <s v="Ações - Proventos - Pag Rendimento  GARE11 11/03/2025"/>
        <s v="Ações - Proventos - Pag Rendimento  HSML11 11/03/2025"/>
        <s v="Pix - Enviado - 11/03 09:44 Reinaldo Alves Ribeiro"/>
        <s v="Pix - Recebido - 11/03 11:33 03594043673 solange duarte"/>
        <s v="Ações - Proventos - Pag Jur Cap Pro WEGE3  12/03/2025"/>
        <s v="Ações - Proventos - Pag Dividendos  WEGE3  12/03/2025"/>
        <s v="LIVRARIA ITAG PARC 03/10 SAO PAULO"/>
        <s v="Pix - Enviado - 13/03 07:19 Leonice Araujo Dos Reis"/>
        <s v="Ações - Proventos - Pag Rendimento  VRTA11 14/03/2025"/>
        <s v="Ações - Proventos - Pag Jur Cap Pro VALE3  14/03/2025"/>
        <s v="Compra com Cartão - 14/03 15:03 BhHair"/>
        <s v="Ações - Proventos - Pag Dividendos  VALE3  14/03/2025"/>
        <s v="Ações - Proventos - Pag Rendimento  KNIP11 17/03/2025"/>
        <s v="Ações - Proventos - Pag Rendimento  KNHY11 17/03/2025"/>
        <s v="Pix - Recebido - 17/03 21:55 39650316000164 SOLANGE DUA"/>
        <s v="Pix - Recebido - 16/03 23:08 00003594043673 SOLANGE DUA"/>
        <s v="Ações - Proventos - Pag Rendimento  KNRI11 18/03/2025"/>
        <s v="Ações - Proventos - Pag Rendimento  HGLG11 18/03/2025"/>
        <s v="Ações - Proventos - Pag Rendimento  BTHF11 18/03/2025"/>
        <s v="Ações - Proventos - Pag Rendimento  XPLG11 18/03/2025"/>
        <s v="Ações - Proventos - Pag Rendimento  HGRE11 18/03/2025"/>
        <s v="Ações - Proventos - Pag Rendimento  HGRU11 18/03/2025"/>
        <s v="Ações - Proventos - Pag Rendimento  RBRP11 18/03/2025"/>
        <s v="Pix - Enviado - 19/03 08:11 Hort Andrade Lopes Ltda"/>
        <s v="Compra com Cartão - 20/03 11:55 PatriciaHelena"/>
        <s v="Ações - Proventos - Pag Rendimento  VGIP11 21/03/2025"/>
        <s v="Pix - Enviado - 21/03 13:35 Reinaldo Alves Ribeiro"/>
        <s v="SOFTWAREZEN   PARC 11/12 SAO PAULO"/>
        <s v="Compra com Cartão - 23/03 09:22 PLINIOLEAL"/>
        <s v="Compra com Cartão - 23/03 09:27 PLINIOLEAL"/>
        <s v="Ações - Proventos - Pag Rendimento  BTLG11 25/03/2025"/>
        <s v="Pix - Recebido - 25/03 22:05 39650316000164 SOLANGE DUA"/>
        <s v="Pix - Recebido - 25/03 22:08 03594043673 solange duarte"/>
        <s v="Pix - Enviado - 31/03 14:09 Natalia Cristina Ferreira"/>
        <s v="Ações - Proventos - Pag Jur Cap Pro BBDC4  01/04/2025"/>
        <s v="Ações - Proventos - Pag Jur Cap Pro ALOS3  02/04/2025"/>
        <s v="Ações - Proventos - Pag Dividendos  UNIP6  02/04/2025"/>
        <s v="V MALAQUIAS F PARC 03/03 BELO HORIZON"/>
        <s v="Pix - Recebido - 04/04 10:29 95285806615 Rodrigo Almeid"/>
        <s v="Escola Letícia - Pedagogia - Referente ao Ms 2/2025 (Gasto recorrente)&quot;"/>
        <s v="IOF DIARIO SAQUE PIX                 BR"/>
        <s v="IOF ADICIONAL SAQUE PIX              BR"/>
        <s v="JUROS SAQUE PIX                      BR"/>
        <s v="CASA HELO              BELO HORIZONT"/>
        <s v="CASA HELO              BELO HORIZONT BR"/>
        <s v="ROMA CAFE              TABOAO DA SER BR"/>
        <s v="56.024.493 CARLOS EDU  BELO HORIZONT BR"/>
        <s v="STILLUS ARMARINHO E PR BELO HORIZONT BR"/>
        <s v="LARA FLORES            BELO HORIZONT BR"/>
        <s v="TRANSFACIL*CREDIT      BELO HORIZONT BR"/>
        <s v="LA COMERCIO DE PECAS L BELO HORIZONT BR"/>
        <s v="CRIACOES SUPER RAPIDA  BELO HORIZONT BR"/>
        <s v="MP*SMMATEMATI PARC 04/05 OSASCO      BR"/>
        <s v="MP*CAMILAABAD PARC 11/12 OSASCO      BR"/>
        <s v="ABC GIGANTE            BELO HORIZONT BR"/>
        <s v="PLINIOLEAL             BELO HORIZONT BR"/>
        <s v="LOJAS AMERICANAS 707   BELO HORIZONT BR"/>
        <s v="Ações - Proventos - Pag Rendimento  GARE11 07/04/2025"/>
        <s v="PARAGEM  WCA  PARC 02/10 BELO HORIZONBR"/>
        <s v="FEL EMPREENDIMENTOS C  CONFINS       BR"/>
        <s v="MP*3PRODUTOS  PARC 06/12 OSASCO      BR"/>
        <s v="EBN    *Canva PARC 01/12 CURITIBA    BR"/>
        <s v="PONTO CELL             BELO HORIZONT"/>
        <s v="PONTO CELL             BELO HORIZONT BR"/>
        <s v="XINFUPRESENT           BELO HORIZONT BR"/>
        <s v="FrutasNogueira         BELO HORIZONT BR"/>
        <s v="PG *ARTCRUZ A PARC 08/10 TOLEDO      BR"/>
        <s v="UNIVERSO UD   PARC 02/02 BELO HORIZONBR"/>
        <s v="HUB*ESTANTEVI PARC 03/04 SAO PAULO   BR"/>
        <s v="50.104.400 LUCIO CARLOSBELO HORIZONT"/>
        <s v="STILLUS ARMAR PARC 02/03 BELO HORIZONBR"/>
        <s v="MARTINS COM D PARC 03/04 BELO HORIZONBR"/>
        <s v="NogueiraFrutas         BELO HORIZONT BR"/>
        <s v="DELINEY DE OLIVEIRA V  PIRACEMA      BR"/>
        <s v="HORTII CAMPOS LTDA     PIRACEMA      BR"/>
        <s v="PG *PRECISO I PARC 03/03 JAU         BR"/>
        <s v="RAIA4535      PARC 03/03 BELO HORIZONBR"/>
        <s v="Ações - Proventos - Pag Rendimento  HSML11 07/04/2025"/>
        <s v="DIEGO RESENDE PIRES    CONTAGEM      BR"/>
        <s v="LUBRIPOINT COMERCIO DE BELO HORIZONT"/>
        <s v="IBIS SAO PAUL PARC 06/06 SAO PAULO   BR"/>
        <s v="Gwautopecas   PARC 01/03 BELO HORIZON"/>
        <s v="AMAZON BR              SAO PAULO     BR"/>
        <s v="CONSTANCE     PARC 03/06 CONTAGEM    BR"/>
        <s v="STERNA CAFE            BELO HORIZONT BR"/>
        <s v="PARC=112BK*CR PARC 02/12 BELO HORIZONBR"/>
        <s v="RAIA4535      PARC 01/02 BELO HORIZONBR"/>
        <s v="DIEGO RESENDE PARC 02/10 CONTAGEM    BR"/>
        <s v="PIX -   Cema Central Mineira Atac    BR"/>
        <s v="EDITORA SAO C PARC 03/12 SAO CARLOS  BR"/>
        <s v="LIVRARIA ITAG PARC 03/10 SAO PAULO   BR"/>
        <s v="LATAM AIR     PARC 01/04 SAO PAULO"/>
        <s v="Pix - Enviado - 07/04 16:44 Natalia Cristina Ferreira"/>
        <s v="V MALAQUIAS F PARC 03/03 BELO HORIZONBR"/>
        <s v="MP *PETROBRASPREM      RIO DE JANEIR BR"/>
        <s v="MP*PETROBRASPREM       OSASCO        BR"/>
        <s v="Escola Letícia - História - Referente ao Ms 2/2025 (Gasto recorrente)&quot;"/>
        <s v="Pix - Enviado - 07/04 16:51 Reinaldo Alves Ribeiro"/>
        <s v="YelumSeg Parc5         Sao Paulo     BR"/>
        <s v="Pix Periódico - 07/04 RAQUEL MARTINS RESENDE L 002/003"/>
        <s v="GRAND HOTEL TABOAO     TABOAO DA SER BR"/>
        <s v="Pix - Recebido - 06/04 15:06 95285806615 Rodrigo Almeid"/>
        <s v="Pix - Enviado - 08/04 21:15 Estabelecimento Unificado"/>
        <s v="Pix - Enviado - 09/04 05:15 Jose Renato Alves Batista"/>
        <s v="Pix - Enviado - 10/04 21:39 Leonice Araujo Dos Reis"/>
        <s v="Pix Periódico - 10/04 Thiago Henrique Florenci 007/999"/>
        <s v="Pix - Enviado - 10/04 16:59 ASSOCIACAO DE MAES P. A. E"/>
        <s v="Ações - Proventos - Pag Rendimento  KNIP11 11/04/2025"/>
        <s v="Ações - Proventos - Pag Rendimento  KNHY11 11/04/2025"/>
        <s v="Pix - Recebido - 11/04 13:40 39650316000164 SOLANGE DUA"/>
        <s v="LIVRARIA ITAG PARC 04/10 SAO PAULO"/>
        <s v="Ações - Proventos - Pag Rendimento  KNRI11 14/04/2025"/>
        <s v="Ações - Proventos - Pag Rendimento  BTHF11 14/04/2025"/>
        <s v="Ações - Proventos - Pag Rendimento  XPLG11 14/04/2025"/>
        <s v="Ações - Proventos - Pag Rendimento  HGRE11 14/04/2025"/>
        <s v="Ações - Proventos - Pag Rendimento  HGRU11 14/04/2025"/>
        <s v="Ações - Proventos - Pag Rendimento  RBRP11 14/04/2025"/>
        <s v="Ações - Proventos - Pag Rendimento  VRTA11 15/04/2025"/>
        <s v="Ações - Proventos - Pag Rendimento  VGIP11 17/04/2025"/>
        <s v="Pix - Recebido - 17/04 19:13 39650316000164 SOLANGE DUA"/>
        <s v="SOFTWAREZEN   PARC 12/12 SAO PAULO"/>
        <s v="Pix - Enviado - 21/04 16:56 Leonice Araujo Dos Reis"/>
        <s v="Pix - Recebido - 22/04 10:38 39650316000164 SOLANGE DUA"/>
        <s v="Pix - Enviado - 23/04 16:02 ASSOCIACAO INSTITUTO EDUCA"/>
        <s v="Pix - Recebido - 25/04 13:55 39650316000164 SOLANGE DUA"/>
        <s v="Ações - Proventos - Pag Rendimento  BTLG11 25/04/2025"/>
        <s v="IBIS SAO PAUL PARC 06/06 SAO PAULO"/>
        <s v="Pix - Recebido - 26/04 06:09 39650316000164 SOLANGE DUA"/>
        <s v="Pix - Enviado - 26/04 06:10 Leonice Araujo Dos Reis"/>
        <s v="Ações - Proventos - Pag Jur Cap Pro BBDC4  30/04/2025"/>
        <s v="MP*SMMATEMATI PARC 05/05 OSASCO"/>
        <s v="Pix - Enviado - 30/04 19:24 Izabela Souza Penido Lins"/>
        <s v="CONSTANCE     PARC 04/06 CONTAGEM"/>
        <s v="PARC=112BK*CR PARC 05/12 BELO HORIZON"/>
        <s v="Pix - Recebido - 30/04 19:23 39650316000164 SOLANGE DUA"/>
        <s v="Ações - Proventos - Pag Jur Cap Pro BBDC4  02/05/2025"/>
        <s v="Pix - Recebido - 01/05 15:51 00095285806615 RODRIGO ALM"/>
        <s v="Ações - Proventos - Pag Dividendos  ALOS3  06/05/2025"/>
        <s v="Pix - Recebido - 06/05 10:44 95285806615 Rodrigo Almeid"/>
        <s v="GARAPAO NOVA GRANADA   BELO HORIZONT BR"/>
        <s v="GARAPAO                BELO HORIZONT BR"/>
        <s v="SOFTWAREZEN   PARC 12/12 SAO PAULO   BR"/>
        <s v="UBER* TRIP             WWW.UBER.COM."/>
        <s v="MP*SMMATEMATI PARC 05/05 OSASCO      BR"/>
        <s v="MP*CAMILAABAD PARC 12/12 OSASCO      BR"/>
        <s v="SUPERLOG FFV DISTRIBUI BELO HORIZONT BR"/>
        <s v="Compra com Cartão - 07/05 07:22 AmoPao"/>
        <s v="SUPER NOSSO            BELO HORIZONT BR"/>
        <s v="INDUSTRIA E COMERCIO D BELO HORIZONT BR"/>
        <s v="PG *TON LVA            BELO HORIZONT BR"/>
        <s v="PARAGEM  WCA  PARC 03/10 BELO HORIZONBR"/>
        <s v="MP*3PRODUTOS  PARC 07/12 OSASCO      BR"/>
        <s v="EBN    *Canva PARC 02/12 CURITIBA    BR"/>
        <s v="CASA BRANCA            BELO HORIZONT BR"/>
        <s v="CRESCI E PERDI - BH BU BELO HORIZONT BR"/>
        <s v="UBER * PENDING         SAO PAULO"/>
        <s v="PANIFICADORA RETTORE   BELO HORIZONT BR"/>
        <s v="3798 - GRSA GR CAFE RI SAO PAULO     BR"/>
        <s v="PG *ARTCRUZ A PARC 09/10 TOLEDO      BR"/>
        <s v="MP*LOJANLTON           OSASCO        BR"/>
        <s v="HUB*ESTANTEVI PARC 04/04 SAO PAULO   BR"/>
        <s v="STILLUS ARMAR PARC 03/03 BELO HORIZONBR"/>
        <s v="MARTINS COM D PARC 04/04 BELO HORIZONBR"/>
        <s v="PG *INSTITUTO PARC 01/03 CAMPINA GRANBR"/>
        <s v="BAFF S COMERCIO DE PRO OSASCO"/>
        <s v="BAFF S COMERCIO DE PRO OSASCO        BR"/>
        <s v="DISTRIBUIDORA DE FRUTA BELO HORIZONT BR"/>
        <s v="TABOAO DA SERRA II     TABOAO DA SER"/>
        <s v="ROMA CAFE              TABOAO DA SER"/>
        <s v="CresciEPerdi           CONTAGEM      BR"/>
        <s v="LISTO*Hunters          CONTAGEM      BR"/>
        <s v="URSULA UTILIDADES E PR BELO HORIZONT"/>
        <s v="MP*RESTNOSSOQUIN       OSASCO        BR"/>
        <s v="Gwautopecas   PARC 02/03 BELO HORIZONBR"/>
        <s v="RAIA4535      PARC 01/03 BELO HORIZONBR"/>
        <s v="MAGAZINE DINIZ         BELO HORIZONT BR"/>
        <s v="CONSTANCE     PARC 04/06 CONTAGEM    BR"/>
        <s v="3797 - GRSA GIRAFFAS T SAO PAULO     BR"/>
        <s v="PARC=112BK*CR PARC 03/12 BELO HORIZONBR"/>
        <s v="RAIA4535      PARC 02/02 BELO HORIZONBR"/>
        <s v="PATEO DA LUZ           SAO PAULO     BR"/>
        <s v="DMA DISTRIBUIDORA SA   BELO HORIZONT BR"/>
        <s v="DIEGO RESENDE PARC 03/10 CONTAGEM    BR"/>
        <s v="EDITORA SAO C PARC 04/12 SAO CARLOS  BR"/>
        <s v="Lanchontes/Soverterias"/>
        <s v="LIVRARIA ITAG PARC 04/10 SAO PAULO   BR"/>
        <s v="LATAM AIR     PARC 02/04 SAO PAULO   BR"/>
        <s v="BREDOFF COMERCIO DE GASBelo Horizont BR"/>
        <s v="POSTO R   M            BELO HORIZONT BR"/>
        <s v="Clickbus               Sao Paulo     BR"/>
        <s v="YelumSeg Parc6         Sao Paulo"/>
        <s v="YelumSeg Parc6         Sao Paulo     BR"/>
        <s v="Pix Periódico - 07/05 RAQUEL MARTINS RESENDE L 003/003"/>
        <s v="Pix - Recebido - 07/05 19:52 39650316000164 SOLANGE DUA"/>
        <s v="Pix - Recebido - 07/05 19:31 39650316000164 SOLANGE DUA"/>
        <s v="Ações - Proventos - Pag Rendimento  GARE11 08/05/2025"/>
        <s v="Pix - Enviado - 08/05 16:53 ESCOLA GRACA MAIOR"/>
        <s v="Ações - Proventos - Pag Rendimento  HSML11 08/05/2025"/>
        <s v="Pix - Enviado - 09/05 16:28 Leonice Araujo Dos Reis"/>
        <s v="Pagamento de Impostos - PREF. MUN. BELO HORIZONTE"/>
        <s v="Pix Periódico - 10/05 Thiago Henrique Florenci 008/999"/>
        <s v="Pix - Recebido - 12/05 19:31 39650316000164 SOLANGE DUA"/>
        <s v="LIVRARIA ITAG PARC 05/10 SAO PAULO"/>
        <s v="Pix - Enviado - 13/05 14:39 Reinaldo Alves Ribeiro"/>
        <s v="Ações - Proventos - Pag Rendimento  KNIP11 14/05/2025"/>
        <s v="Ações - Proventos - Pag Rendimento  KNHY11 14/05/2025"/>
        <s v="Ações - Proventos - Pag Rendimento  KNRI11 15/05/2025"/>
        <s v="Ações - Proventos - Pag Rendimento  HGLG11 15/05/2025"/>
        <s v="Ações - Proventos - Pag Rendimento  BTHF11 15/05/2025"/>
        <s v="Ações - Proventos - Pag Rendimento  XPLG11 15/05/2025"/>
        <s v="Ações - Proventos - Pag Rendimento  HGRE11 15/05/2025"/>
        <s v="Ações - Proventos - Pag Rendimento  VRTA11 15/05/2025"/>
        <s v="Ações - Proventos - Pag Rendimento  HGRU11 15/05/2025"/>
        <s v="Ações - Proventos - Pag Rendimento  RBRP11 15/05/2025"/>
        <s v="Pix - Enviado - 15/05 18:12 Natalia Cristina Ferreira"/>
        <s v="Pix - Enviado - 15/05 19:58 Maria Fernanda Silva Da Co"/>
        <s v="Pix - Enviado - 15/05 18:11 Estabelecimento Unificado"/>
        <s v="Pix - Enviado - 18/05 19:11 Maria Fernanda Silva Da Co"/>
        <s v="Pix - Recebido - 18/05 19:09 39650316000164 SOLANGE DUA"/>
        <s v="Pix - Enviado - 20/05 19:00 Flavio Esteves Ferreira"/>
        <s v="Ações - Proventos - Pag Rendimento  VGIP11 20/05/2025"/>
        <s v="Compra com Cartão - 21/05 15:53 FEL EMPREENDIMENT"/>
        <s v="Pix - Recebido - 21/05 10:16 39650316000164 SOLANGE DUA"/>
        <s v="Ações - Proventos - Pag Rendimento  BTLG11 23/05/2025"/>
        <s v="Compra com Cartão - 23/05 12:38 Varanda291"/>
        <s v="Pix - Enviado - 23/05 14:36 Leonice Araujo Dos Reis"/>
        <s v="Pix - Recebido - 23/05 14:35 39650316000164 INTEGRACAO"/>
        <s v="Compra com Cartão - 24/05 10:32 ROCA DE MINAS"/>
        <s v="Compra com Cartão - 25/05 15:45 RAIA4535"/>
        <s v="Compra com Cartão - 24/05 10:49 VILLEFORT"/>
        <s v="Compra com Cartão - 27/05 14:58 SUP EPA CENTO EVINTE"/>
        <s v="Compra com Cartão - 27/05 12:45 AS NEGOCIOS EMPREEND"/>
        <s v="Pix - Recebido - 27/05 15:48 39650316000164 INTEGRACAO"/>
        <s v="Compra com Cartão - 28/05 14:44 VILLEFORT"/>
        <s v="Pix - Enviado - 28/05 08:17 ESCOLA GRACA MAIOR LTDA"/>
        <s v="Compra com Cartão - 28/05 07:47 DROGARIA ARAUJO"/>
        <s v="Compra com Cartão - 28/05 07:39 VILLEFORT"/>
        <s v="Compra com Cartão - 28/05 14:35 DROGARIA ARAUJO"/>
        <s v="Ações - Proventos - Pag Dividendos  TAEE11 28/05/2025"/>
        <s v="Pix - Enviado - 28/05 17:29 Leonice Araujo Dos Reis"/>
        <s v="Pix - Recebido - 28/05 17:31 39650316000164 INTEGRACAO"/>
        <s v="Compra com Cartão - 29/05 17:24 DOCURA"/>
        <s v="Compra com Cartão - 29/05 19:15 SUP EPA CENTO EVINTE"/>
        <s v="Compra com Cartão - 30/05 14:49 RAIA4535"/>
        <s v="CONSTANCE     PARC 05/06 CONTAGEM"/>
        <s v="Compra com Cartão - 30/05 15:02 VILLEFORT"/>
        <s v="Pix - Enviado - 30/05 17:20 Priscilla Evelim Goncalves"/>
        <s v="Pix - Enviado - 30/05 12:31 A L Nascimento Informatica"/>
        <s v="PARC=112BK*CR PARC 06/12 BELO HORIZON"/>
        <s v="Ações - Proventos - Pag Jur Cap Pro BBDC4  02/06/2025"/>
        <s v="Compra com Cartão - 01/06 10:11 AngelaMarina"/>
        <s v="Compra com Cartão - 02/06 20:44 VILLEFORT"/>
        <s v="Compra com Cartão - 01/06 11:09 VILLEFORT"/>
        <s v="Pagamento de Telefone - NIO A"/>
        <s v="Compra com Cartão - 03/06 09:46 ROCA DE MINAS"/>
        <s v="Pix - Enviado - 03/06 15:52 Ana Maria Lira De Mello"/>
        <s v="Pix - Recebido - 03/06 22:03 39650316000164 INTEGRACAO"/>
        <s v="Compra com Cartão - 04/06 17:04 PANIFICADORA OURO PR"/>
        <s v="Pix - Enviado - 04/06 19:20 Associacao De Maes P. A. E"/>
        <s v="Pix - Enviado - 04/06 19:29 Reinaldo Alves Ribeiro"/>
        <s v="Pix - Enviado - 04/06 19:23 Associacao De Maes P. A. E"/>
        <s v="Pix - Recebido - 04/06 10:10 00095285806615 RODRIGO ALM"/>
        <s v="Compra com Cartão - 05/06 16:41 DROGARIA ARAUJO"/>
        <s v="Compra com Cartão - 05/06 16:20 SUB BETANIA"/>
        <s v="Compra com Cartão - 05/06 16:52 SUP EPA CENTO EVINTE"/>
        <s v="Pix - Enviado - 05/06 14:03 CONCORR CONTABILIDADE"/>
        <s v="Pix - Recebido - 05/06 13:42 00095285806615 RODRIGO ALM"/>
        <s v="Ações - Proventos - Pag Rendimento  GARE11 06/06/2025"/>
        <s v="Ações - Proventos - Pag Rendimento  HSML11 06/06/2025"/>
        <s v="Pix - Enviado - 06/06 14:12 Leonice Araujo Dos Reis"/>
        <s v="Compra com Cartão - 06/06 17:26 POSTO CARMENIA SA"/>
        <s v="Gasto parcelado - Parcela 5/11; IPTU"/>
        <s v="Escola Letícia - História - Referente ao Ms 4/2025 (Gasto recorrente)&quot;"/>
        <s v="UNIDADE CENTRAL PARK   BELO HORIZONT BR"/>
        <s v="NUTRIBOM EXPRESS       BELO HORIZONT BR"/>
        <s v="RESTAURANTE E LANCHONE CAMPANHA      BR"/>
        <s v="Compra com Cartão - 08/06 11:33 AngelaMarina"/>
        <s v="Sala31                 CONTAGEM      BR"/>
        <s v="MP*CASAMINEIRA         OSASCO        BR"/>
        <s v="Farmaconde             MAIRIPORA     BR"/>
        <s v="DOCURA                 BELO HORIZONT BR"/>
        <s v="AQUI E FESTA E DECORACABelo Horizont BR"/>
        <s v="PARAGEM  WCA  PARC 04/10 BELO HORIZONBR"/>
        <s v="Pix - Enviado - 07/06 18:57 Padaria E Confeitaria Docu"/>
        <s v="MP*3PRODUTOS  PARC 08/12 OSASCO      BR"/>
        <s v="EBN    *Canva PARC 03/12 CURITIBA    BR"/>
        <s v="PG *ARTCRUZ A PARC 10/10 TOLEDO      BR"/>
        <s v="DuduLanches            BELO HORIZONT BR"/>
        <s v="MAGIC COOK 2           BELO HORIZONT BR"/>
        <s v="PG *INSTITUTO PARC 02/03 CAMPINA GRANBR"/>
        <s v="MP*PNEUBHZ             MATOZINHOS    BR"/>
        <s v="DROGARIA FABIANA LTDA  BELO HORIZONT BR"/>
        <s v="BRETAS 561             BELO HORIZONT BR"/>
        <s v="PAMPAS GRILL CHURRASCA SAO SEBASTIAO BR"/>
        <s v="PONTO DO FRANGO PALMEI BELO HORIZONT BR"/>
        <s v="57829804Gleiciene      BELO HORIZONT BR"/>
        <s v="Pix - Enviado - 09/06 13:45 Izabela Souza Penido Lins"/>
        <s v="Gwautopecas   PARC 03/03 BELO HORIZONBR"/>
        <s v="RAIA4535      PARC 02/03 BELO HORIZONBR"/>
        <s v="CONSTANCE     PARC 05/06 CONTAGEM    BR"/>
        <s v="MAGAZINE DINI PARC 01/03 BELO HORIZONBR"/>
        <s v="ZP*54         PARC 01/02 MATOZINHOS  BR"/>
        <s v="ABC GIGANTE FILIAL     BELO HORIZONT BR"/>
        <s v="LIRA BITENCOURT        BELO HORIZONT BR"/>
        <s v="PARC=112BK*CR PARC 04/12 BELO HORIZONBR"/>
        <s v="DIEGO RESENDE PARC 04/10 CONTAGEM    BR"/>
        <s v="EDITORA SAO C PARC 05/12 SAO CARLOS  BR"/>
        <s v="LIVRARIA ITAG PARC 05/10 SAO PAULO   BR"/>
        <s v="LATAM AIR     PARC 03/04 SAO PAULO   BR"/>
        <s v="Pix - Enviado - 09/06 13:52 Solange Duarte Aguiar De O"/>
        <s v="KIWIFY *mento PARC 01/12 GUARULHOS   BR"/>
        <s v="Compra com Cartão - 10/06 15:55 VILMA DA CONCEICAO F"/>
        <s v="Pix - Enviado - 10/06 22:19 Integracao Terapias Ltda."/>
        <s v="Pix Periódico - 10/06 Thiago Henrique Florenci 009/999"/>
        <s v="Pagamento de Boleto - UNIMED BELO HORIZONTE COOPERAT"/>
        <s v="Compra com Cartão - 11/06 17:22 CLESIOS ALFAIATARIA"/>
        <s v="Ações - Proventos - Pag Rendimento  KNIP11 12/06/2025"/>
        <s v="Ações - Proventos - Pag Rendimento  KNHY11 12/06/2025"/>
        <s v="Pix - Enviado - 12/06 20:23 Leonice Araujo Dos Reis"/>
        <s v="Ações - Proventos - Pag Rendimento  KNRI11 13/06/2025"/>
        <s v="Ações - Proventos - Pag Rendimento  HGLG11 13/06/2025"/>
        <s v="Ações - Proventos - Pag Rendimento  BTHF11 13/06/2025"/>
        <s v="Ações - Proventos - Pag Rendimento  XPLG11 13/06/2025"/>
        <s v="Ações - Proventos - Pag Rendimento  HGRE11 13/06/2025"/>
        <s v="Ações - Proventos - Pag Rendimento  VRTA11 13/06/2025"/>
        <s v="Ações - Proventos - Pag Rendimento  HGRU11 13/06/2025"/>
        <s v="Ações - Proventos - Pag Rendimento  RBRP11 13/06/2025"/>
        <s v="LIVRARIA ITAG PARC 06/10 SAO PAULO"/>
        <s v="Pix - Enviado - 13/06 13:35 Hudson Davidson Barreto Da"/>
        <s v="Pix - Enviado - 16/06 16:06 Jose Pereira Da Silva"/>
        <s v="Pix - Enviado - 14/06 18:30 L&amp;amp;g Terapeuta Ocupacional"/>
        <s v="Ações - Proventos - Pag Rendimento  VGIP11 18/06/2025"/>
        <s v="Compra com Cartão - 22/06 16:45 AUTOPISTA FERNAO"/>
        <s v="Compra com Cartão - 23/06 13:10 VILLEFORT"/>
        <s v="Ações - Proventos - Pag Rendimento  BTLG11 23/06/2025"/>
        <s v="Pix - Enviado - 22/06 22:47 Fabio Luiz Batista"/>
        <s v="Pix - Enviado - 21/06 10:35 Leonice Araujo Dos Reis"/>
        <s v="Pix - Enviado - 24/06 11:08 Escola Graca Maior Ltda"/>
        <s v="Pix - Enviado - 24/06 12:32 Leonice Araujo Dos Reis"/>
        <s v="Compra com Cartão - 26/06 19:05 PN TRIGO VINHO"/>
        <s v="Pix - Enviado - 26/06 14:22 IMAGECOLOR GRAFICA DIGITAL"/>
        <s v="Pix - Recebido - 26/06 23:08 39650316000164 INTEGRACAO"/>
        <s v="Compra com Cartão - 28/06 20:05 AngelaMarina"/>
        <s v="CONSTANCE     PARC 06/06 CONTAGEM"/>
        <s v="PARC=112BK*CR PARC 07/12 BELO HORIZON"/>
        <s v="Compra com Cartão - 01/07 07:35 DOCURA"/>
        <s v="Pix - Enviado - 01/07 10:22 Fenix Joias"/>
        <s v="Compra com Cartão - 02/07 19:37 DROGARIA ARAUJO 9"/>
        <s v="Pagamento de Telefone - NIO FIBRA A"/>
        <s v="Pix - Enviado - 02/07 11:33 Claudio Eli De Loyola"/>
        <s v="Pix - Enviado - 03/07 17:44 Emporio Quintal Comercio L"/>
        <s v="Pix - Enviado - 03/07 08:11 Leonice Araujo Dos Reis"/>
        <s v="Compra com Cartão - 04/07 15:27 PLATAFORMA DO SABOR"/>
        <s v="Pix - Enviado - 04/07 16:00 49.606.966 Ana Paula Apare"/>
        <s v="Compra com Cartão - 04/07 18:06 PORAO TIRADENTES"/>
        <s v="Compra com Cartão - 04/07 08:18 AS NEGOCIOS EMPREEND"/>
        <s v="Pix - Recebido - 04/07 07:44 95285806615 Rodrigo Almeid"/>
        <s v="Escola Letícia - Pedagogia - Referente ao Ms 5/2025 (Gasto recorrente)&quot;"/>
        <s v="Gasto parcelado - Parcela 5/9; Escola Daniel"/>
        <s v="Escola Elias - Referente ao Ms 5/2025 (Gasto recorrente)&quot;"/>
        <s v=" - Referente ao Ms 5/2025 (Receita recorrente)&quot;"/>
        <s v="Compra com Cartão - 05/07 17:36 DELINEY DE OLIVEI"/>
        <s v="Ações - Proventos - Pag Rendimento  GARE11 07/07/2025"/>
        <s v="Compra com Cartão - 06/07 11:19 SUPERMERCADO COMPRE"/>
        <s v="Compra com Cartão - 06/07 11:04 COOPIRA"/>
        <s v="Ações - Proventos - Pag Rendimento  HSML11 07/07/2025"/>
        <s v="Compra com Cartão - 05/07 09:35 COM FRANKSONI"/>
        <s v="Gasto parcelado - Parcela 6/11; IPTU"/>
        <s v="Compra com Cartão - 05/07 14:50 POSTO CARMENIA SA"/>
        <s v="Compra com Cartão - 05/07 17:32 COOPIRA"/>
        <s v="Escola Letícia - História - Referente ao Ms 5/2025 (Gasto recorrente)&quot;"/>
        <s v="plano de saúde unimed mensal médio - Referente ao Ms 5/2025 (Gasto recorrente)&quot;"/>
        <s v="Pix - Recebido - 07/07 17:25 00095285806615 RODRIGO ALM"/>
        <s v="Compra com Cartão - 08/07 07:43 DOCURA"/>
        <s v="Compra com Cartão - 08/07 10:05 BARBEARIA"/>
        <s v="Pix - Enviado - 08/07 09:46 Reinaldo Alves Ribeiro"/>
        <s v="Pix - Enviado - 09/07 11:12 BREDOFF GAS"/>
        <s v="Compra com Cartão - 10/07 17:58 ASTERIO FRANCISCO"/>
        <s v="Pix Agendado recorrente - 10/07 Thiago Henrique Florenci 010/999"/>
        <s v="Ações - Proventos - Pag Rendimento  KNIP11 11/07/2025"/>
        <s v="Ações - Proventos - Pag Rendimento  KNHY11 11/07/2025"/>
        <s v="LIVRARIA ITAG PARC 07/10 SAO PAULO"/>
        <s v="Ações - Proventos - Pag Rendimento  KNRI11 14/07/2025"/>
        <s v="Ações - Proventos - Pag Rendimento  HGLG11 14/07/2025"/>
        <s v="Ações - Proventos - Pag Rendimento  BTHF11 14/07/2025"/>
        <s v="Ações - Proventos - Pag Rendimento  XPLG11 14/07/2025"/>
        <s v="Compra com Cartão - 13/07 10:57 SEUPET"/>
        <s v="Compra com Cartão - 13/07 12:25 NelsonLourenco"/>
        <s v="Compra com Cartão - 13/07 10:42 BarracaJoeli"/>
        <s v="Ações - Proventos - Pag Rendimento  HGRE11 14/07/2025"/>
        <s v="Ações - Proventos - Pag Rendimento  RBRP11 14/07/2025"/>
        <s v="Compra com Cartão - 13/07 10:39 DilvanGeraldoDe"/>
        <s v="Compra com Cartão - 13/07 11:55 Palhacosmaleaveis"/>
        <s v="Ações - Proventos - Pag Rendimento  HGRU11 14/07/2025"/>
        <s v="Compra com Cartão - 13/07 18:24 CAPELA DIVINO ESPIRI"/>
        <s v="Compra com Cartão - 13/07 13:24 RestauranteE"/>
        <s v="Pix - Enviado - 13/07 15:31 Ctt Hunters"/>
        <s v="Ações - Proventos - Pag Rendimento  VRTA11 15/07/2025"/>
        <s v="Pix - Enviado - 15/07 14:51 Alexsander Fernandes Soare"/>
        <s v="Pix - Enviado - 15/07 10:45 Dma Distribuidora S/a"/>
        <s v="Compra com Cartão - 16/07 10:05 BARBEARIA ANSELMO E"/>
        <s v="Pix - Enviado - 16/07 09:09 Autentiq Me Solucoes Ltda"/>
        <s v="Pix - Enviado - 16/07 10:39 Leonice Araujo Dos Reis"/>
        <s v="Compra com Cartão - 17/07 09:46 ROCA DE MINAS"/>
        <s v="Ações - Proventos - Pag Rendimento  VGIP11 17/07/2025"/>
        <s v="Pix - Enviado - 17/07 09:27 Drogaria Araujo S A"/>
        <s v="Pix - Enviado - 17/07 09:48 Ht"/>
        <s v="Compra com Cartão - 18/07 08:44 DOCURA"/>
        <s v="Compra com Cartão - 18/07 08:43 DOCURA"/>
        <s v="Compra com Cartão - 18/07 14:22 SUP EPA CENTO EVINTE"/>
        <s v="Compra com Cartão - 18/07 08:36 CLESIOS ALFAIATARIA"/>
        <s v="Pix - Enviado - 18/07 20:29 Ctt Hunters"/>
        <s v="Pix - Enviado - 19/07 14:21 Ctt Hunters"/>
        <s v="Pix - Enviado - 20/07 08:31 Ctt Hunters"/>
        <s v="Compra com Cartão - 22/07 19:22 MERCADOPAGO*GELATTI"/>
        <s v="Compra com Cartão - 22/07 19:39 DIVERSOES GUANABARA"/>
        <s v="Pix - Enviado - 22/07 18:40 Cemig Distribuicao S.a"/>
        <s v="Compra com Cartão - 23/07 08:14 DOCURA"/>
        <s v="Pix - Enviado - 23/07 08:33 Dma Distribuidora S/a"/>
        <s v="Ações - Proventos - Pag Rendimento  BTLG11 25/07/2025"/>
        <s v="Compra com Cartão - 26/07 06:38 PADARIA TRIGO VINHO"/>
        <s v="Compra com Cartão - 26/07 15:24 DELINEY DE OLIVEI"/>
        <s v="Pix - Enviado - 26/07 13:38 Leonice Reis"/>
        <s v="Pix - Recebido - 28/07 22:11 39650316000164 INTEGRACAO"/>
        <s v="Pix - Enviado - 29/07 10:33 Food Truck Da Jana"/>
        <s v="Pix - Enviado - 29/07 10:21 Elaine Alves Garcia"/>
        <s v="Compra com Cartão - 29/07 08:31 BERLINF*FUND DE PARQ"/>
        <s v="PARC=112BK*CR PARC 08/12 BELO HORIZON"/>
        <s v="Ações - Proventos - Pag Jur Cap Pro BBDC4  31/07/2025"/>
        <s v="Escola Letícia - Pedagogia - Referente ao Ms 6/2025 (Gasto recorrente)&quot;"/>
        <s v="Gasto parcelado - Parcela 6/9; Escola Daniel"/>
        <s v="Escola Elias - Referente ao Ms 6/2025 (Gasto recorrente)&quot;"/>
        <s v=" - Referente ao Ms 6/2025 (Receita recorrente)&quot;"/>
        <s v="Gasto parcelado - Parcela 7/11; IPTU"/>
        <s v="Escola Letícia - História - Referente ao Ms 6/2025 (Gasto recorrente)&quot;"/>
        <s v="plano de saúde unimed mensal médio - Referente ao Ms 6/2025 (Gasto recorrente)&quot;"/>
        <s v="LIVRARIA ITAG PARC 08/10 SAO PAULO"/>
        <s v="PARC=112BK*CR PARC 09/12 BELO HORIZON"/>
        <s v="Escola Letícia - Pedagogia - Referente ao Ms 7/2025 (Gasto recorrente)&quot;"/>
        <s v="Gasto parcelado - Parcela 7/9; Escola Daniel"/>
        <s v="Escola Elias - Referente ao Ms 7/2025 (Gasto recorrente)&quot;"/>
        <s v=" - Referente ao Ms 7/2025 (Receita recorrente)&quot;"/>
        <s v="Gasto parcelado - Parcela 8/11; IPTU"/>
        <s v="Escola Letícia - História - Referente ao Ms 7/2025 (Gasto recorrente)&quot;"/>
        <s v="LIVRARIA ITAG PARC 09/10 SAO PAULO"/>
        <s v="PARC=112BK*CR PARC 10/12 BELO HORIZON"/>
        <s v="Escola Letícia - História - Referente ao Ms 8/2025 (Gasto recorrente)&quot;"/>
        <s v="plano de saúde unimed mensal médio - Referente ao Ms 8/2025 (Gasto recorrente)&quot;"/>
        <s v="LIVRARIA ITAG PARC 10/10 SAO PAULO"/>
        <s v="PARC=112BK*CR PARC 11/12 BELO HORIZON"/>
        <s v="Escola Letícia - Pedagogia - Referente ao Ms 9/2025 (Gasto recorrente)&quot;"/>
        <s v="Gasto parcelado - Parcela 9/9; Escola Daniel"/>
        <s v="Escola Elias - Referente ao Ms 9/2025 (Gasto recorrente)&quot;"/>
        <s v=" - Referente ao Ms 9/2025 (Receita recorrente)&quot;"/>
        <s v="Gasto parcelado - Parcela 10/11; IPTU"/>
        <s v="Escola Letícia - História - Referente ao Ms 9/2025 (Gasto recorrente)&quot;"/>
        <s v="plano de saúde unimed mensal médio - Referente ao Ms 9/2025 (Gasto recorrente)&quot;"/>
        <s v="PARC=112BK*CR PARC 12/12 BELO HORIZON"/>
        <s v="Gasto parcelado - Parcela 11/11; IPTU"/>
        <s v="plano de saúde unimed mensal médio - Referente ao Ms 4/2025 (Gasto recorrente)&quot;" u="1"/>
        <s v="Gasto parcelado - Parcela 3/11; IPTU" u="1"/>
        <s v="plano de saúde unimed mensal médio - Referente ao Ms 2/2025 (Gasto recorrente)&quot;" u="1"/>
        <s v="Gasto parcelado - Parcela 3/9; Escola Daniel" u="1"/>
        <s v="Escola Letícia - Pedagogia - Referente ao Ms 3/2025 (Gasto recorrente)&quot;" u="1"/>
        <s v="Escola Elias - Referente ao Ms 3/2025 (Gasto recorrente)&quot;" u="1"/>
        <s v=" - Referente ao Ms 3/2025 (Receita recorrente)&quot;" u="1"/>
        <s v="Gasto parcelado - Parcela 4/11; IPTU" u="1"/>
        <s v="Gwautopecas   PARC 02/03 BELO HORIZON" u="1"/>
        <s v="LATAM AIR     PARC 02/04 SAO PAULO" u="1"/>
        <s v="Gasto parcelado - Parcela 3/3; implante Rodrigo" u="1"/>
        <s v="CresciEPerdi           CONTAGEM" u="1"/>
        <s v="GRAND HOTEL TABOAO     TABOAO DA SER" u="1"/>
        <s v="ORGANIZACOES MARTINS S BELO HORIZONT" u="1"/>
        <s v="MAGAZINE DINIZ         BELO HORIZONT" u="1"/>
        <s v="LISTO*Hunters          CONTAGEM" u="1"/>
        <s v="MP*PETROBRASPREM       OSASCO" u="1"/>
        <s v="AngelaMarina           BELO HORIZONT" u="1"/>
        <s v="Escola Letícia - História - Referente ao Ms 3/2025 (Gasto recorrente)&quot;" u="1"/>
        <s v="plano de saúde unimed mensal médio - Referente ao Ms 3/2025 (Gasto recorrente)&quot;" u="1"/>
        <s v="MP*SMMATEMATI PARC 04/05 OSASCO" u="1"/>
        <s v="Gasto parcelado - Parcela 4/9; Escola Daniel" u="1"/>
        <s v="Escola Letícia - Pedagogia - Referente ao Ms 4/2025 (Gasto recorrente)&quot;" u="1"/>
        <s v="Escola Elias - Referente ao Ms 4/2025 (Gasto recorrente)&quot;" u="1"/>
        <s v=" - Referente ao Ms 4/2025 (Receita recorrente)&quot;" u="1"/>
        <s v="plano de saúde unimed mensal médio - Referente ao Ms 7/2025 (Gasto recorrente)&quot;" u="1"/>
        <s v="Gasto parcelado - Parcela 8/9; Escola Daniel" u="1"/>
        <s v="Escola Letícia - Pedagogia - Referente ao Ms 8/2025 (Gasto recorrente)&quot;" u="1"/>
        <s v="Escola Elias - Referente ao Ms 8/2025 (Gasto recorrente)&quot;" u="1"/>
        <s v=" - Referente ao Ms 8/2025 (Receita recorrente)&quot;" u="1"/>
        <s v="Gasto parcelado - Parcela 9/11; IPTU" u="1"/>
        <s v="Escola Letícia - Pedagogia - Referente ao Ms 1/2025 (Gasto recorrente)&quot;" u="1"/>
        <s v="Gasto parcelado - Parcela 1/9; Escola Daniel" u="1"/>
        <s v="Escola Elias - Referente ao Ms 1/2025 (Gasto recorrente)&quot;" u="1"/>
        <s v=" - Referente ao Ms 1/2025 (Receita recorrente)&quot;" u="1"/>
        <s v="Escola Letícia - História - Referente ao Ms 1/2025 (Gasto recorrente)&quot;" u="1"/>
        <s v="Gasto parcelado - Parcela 1/3; implante Rodrigo" u="1"/>
        <s v="Gasto parcelado - Parcela 2/11; IPTU" u="1"/>
        <s v="plano de saúde unimed mensal médio - Referente ao Ms 1/2025 (Gasto recorrente)&quot;" u="1"/>
        <s v="Gasto parcelado - Parcela 2/3; IPVA" u="1"/>
        <s v="CONSTANCE     PARC 03/06 CONTAGEM" u="1"/>
        <s v="PARC=112BK*CR PARC 04/12 BELO HORIZON" u="1"/>
        <s v="Gasto parcelado - Parcela 2/9; Escola Daniel" u="1"/>
        <s v="Escola Elias - Referente ao Ms 2/2025 (Gasto recorrente)&quot;" u="1"/>
        <s v=" - Referente ao Ms 2/2025 (Receita recorrente)&quot;" u="1"/>
        <s v=" - Referente ao Ms 1/2025 (Gasto recorrente)&quot;" u="1"/>
        <s v="Gasto parcelado - Parcela 2/3; implante Rodrigo" u="1"/>
        <s v="GPagGestao             SANTA LUZIA" u="1"/>
        <s v="YelumSeg Parc5         Sao Paulo" u="1"/>
        <s v="Gasto parcelado - Parcela 3/3; IPVA" u="1"/>
        <s v=" - Referente ao Ms 2/2025 (Gasto recorrente)&quot;" u="1"/>
        <s v="Pagto Mensalidade Seguro - Data balanc.: 24/02/2025" u="1"/>
        <s v="Gasto parcelado - Parcela 1/11; IPTU" u="1"/>
        <s v="Gasto parcelado - Parcela 1/3; IPVA" u="1"/>
        <s v="MP*CAMILAABAD PARC 05/12 OSASCO      BR" u="1"/>
        <s v="salário Rodrig - Referente ao Ms 1/2024 (Receita recorrente)&quot;" u="1"/>
        <s v="ANUIDADE DIFERENCIADA TIT-PARC 09/12" u="1"/>
        <s v="DESC AUTOMATICO ANUD. TIT-PARC 09/12" u="1"/>
        <s v="DESC AUTOMATICO ANUID ADC-PARC 07/12 BR" u="1"/>
        <s v="ANUIDADE DIFERENCIADA ADC-PARC 07/12 BR" u="1"/>
        <s v="DESC AUTOMATICO ANUD. TIT-PARC 07/12 BR" u="1"/>
        <s v="ANUIDADE DIFERENCIADA TIT-PARC 07/12 BR" u="1"/>
        <s v="PGTO DEBITO CONTA 4282 000009808  200211" u="1"/>
        <s v="MP*3PRODUTOS           OSASCO        BR" u="1"/>
        <s v="DESC AUTOMATICO ANUD. TIT-PARC 08/12 BR" u="1"/>
        <s v="ANUIDADE DIFERENCIADA TIT-PARC 08/12 BR" u="1"/>
        <s v="DESC AUTOMATICO ANUID ADC-PARC 08/12 BR" u="1"/>
        <s v="ANUIDADE DIFERENCIADA ADC-PARC 08/12 BR" u="1"/>
        <s v=" - Referente ao Ms 1/2024 (Gasto recorrente)&quot;" u="1"/>
        <s v="100 - Referente ao Ms 1/2024 (Gasto recorrente)&quot;" u="1"/>
        <s v=" - Referente ao Ms 2/2024 (Gasto recorrente)&quot;" u="1"/>
        <s v="100 - Referente ao Ms 2/2024 (Gasto recorrente)&quot;" u="1"/>
        <s v="salário Rodrig - Referente ao Ms 2/2025 (Receita recorrente)&quot;" u="1"/>
        <s v=" - Referente ao Ms 3/2025 (Gasto recorrente)&quot;" u="1"/>
        <s v="100 - Referente ao Ms 3/2025 (Gasto recorrente)&quot;" u="1"/>
        <s v="salário Rodrig - Referente ao Ms 3/2025 (Receita recorrente)&quot;" u="1"/>
        <s v=" - Referente ao Ms 4/2025 (Gasto recorrente)&quot;" u="1"/>
        <s v="100 - Referente ao Ms 4/2025 (Gasto recorrente)&quot;" u="1"/>
        <s v="salário Rodrig - Referente ao Ms 4/2025 (Receita recorrente)&quot;" u="1"/>
        <s v=" - Referente ao Ms 5/2025 (Gasto recorrente)&quot;" u="1"/>
        <s v="100 - Referente ao Ms 5/2025 (Gasto recorrente)&quot;" u="1"/>
        <s v="salário Rodrig - Referente ao Ms 5/2025 (Receita recorrente)&quot;" u="1"/>
        <s v=" - Referente ao Ms 6/2025 (Gasto recorrente)&quot;" u="1"/>
        <s v="100 - Referente ao Ms 6/2025 (Gasto recorrente)&quot;" u="1"/>
        <s v="salário Rodrig - Referente ao Ms 6/2025 (Receita recorrente)&quot;" u="1"/>
        <s v=" - Referente ao Ms 7/2025 (Gasto recorrente)&quot;" u="1"/>
        <s v="100 - Referente ao Ms 7/2025 (Gasto recorrente)&quot;" u="1"/>
        <s v="salário Rodrig - Referente ao Ms 7/2025 (Receita recorrente)&quot;" u="1"/>
        <s v=" - Referente ao Ms 8/2025 (Gasto recorrente)&quot;" u="1"/>
        <s v="100 - Referente ao Ms 8/2025 (Gasto recorrente)&quot;" u="1"/>
        <s v="salário Rodrig - Referente ao Ms 8/2025 (Receita recorrente)&quot;" u="1"/>
        <s v=" - Referente ao Ms 9/2025 (Gasto recorrente)&quot;" u="1"/>
        <s v="100 - Referente ao Ms 9/2025 (Gasto recorrente)&quot;" u="1"/>
        <s v="salário Rodrig - Referente ao Ms 9/2025 (Receita recorrente)&quot;" u="1"/>
        <s v=" - Referente ao Ms 10/2025 (Gasto recorrente)&quot;" u="1"/>
        <s v="100 - Referente ao Ms 10/2025 (Gasto recorrente)&quot;" u="1"/>
        <s v="salário Rodrig - Referente ao Ms 10/2025 (Receita recorrente)&quot;" u="1"/>
        <s v=" - Referente ao Ms 11/2025 (Gasto recorrente)&quot;" u="1"/>
        <s v="100 - Referente ao Ms 11/2025 (Gasto recorrente)&quot;" u="1"/>
        <s v="salário Rodrig - Referente ao Ms 11/2025 (Receita recorrente)&quot;" u="1"/>
        <s v=" - Referente ao Ms 12/2025 (Gasto recorrente)&quot;" u="1"/>
        <s v="100 - Referente ao Ms 12/2025 (Gasto recorrente)&quot;" u="1"/>
        <s v="salário Rodrig - Referente ao Ms 12/2025 (Receita recorrente)&quot;" u="1"/>
        <s v="Estorno de Débito - PRUDENTIAL DO BRASIL" u="1"/>
        <s v="Estorno de Débito - ASS ARAUTOS DO EVANGELHO" u="1"/>
        <m u="1"/>
        <s v="PIX RECEBIDO - DIF TIT             RICARDO PEREIRA MATTOS" u="1"/>
        <s v="PIX RECEBIDO - DIF TIT             VISION MED ASSISTENCIA ME" u="1"/>
        <s v="PIX ENVIADO                        TOGETHER BARBERSHOP" u="1"/>
        <s v="PAGAMENTO DE BOLETO                BANCO RCI BRASIL S.A." u="1"/>
        <s v="DEBITO VISA ELECTRON BRASIL        11/09 LABORATORIO MORAL" u="1"/>
        <s v="DEBITO AUT.  FATURA CARTAO VISA    FINAL 7010" u="1"/>
        <s v="TARIFA MENSALIDADE PACOTE SERVICOS  AGOSTO / 2023" u="1"/>
        <s v="PIX ENVIADO                        Launch Pad Tecnologia Ser" u="1"/>
        <s v="PIX ENVIADO                        LUIZ CARLOS DOS SANTOS" u="1"/>
        <s v="PAGAMENTO CONTA GAS EM CANAIS      INTERNET CEG" u="1"/>
        <s v="PAGAMENTO CONTA LUZ EM CANAIS      INTERNET AMPLA ENERGIA E" u="1"/>
        <s v="PIX ENVIADO                        LLZ SOLUCAO COBRANCA S A" u="1"/>
        <s v="MOBILEPAG TIT BANCO 077" u="1"/>
        <s v="MOBILEPAG TIT BANCO 748" u="1"/>
        <s v="MOBILEPAG TIT 8800257060" u="1"/>
        <s v="PIX TRANSF  AROEIRA05 09" u="1"/>
        <s v="PIX TRANSF  EDSON C05 09" u="1"/>
        <s v="SISPAG PIX  HAUCK ADMINI" u="1"/>
        <s v="PIX TRANSF  PHELLYP05 09" u="1"/>
        <s v="REND PAGO APLIC AUT MAIS" u="1"/>
        <s v="PAGTO SALARIO" u="1"/>
      </sharedItems>
    </cacheField>
    <cacheField name="Valor" numFmtId="0">
      <sharedItems containsString="0" containsBlank="1" containsNumber="1" minValue="0.13" maxValue="22500"/>
    </cacheField>
    <cacheField name="Status" numFmtId="0">
      <sharedItems count="2">
        <s v="Concluído"/>
        <s v="Pendente" u="1"/>
      </sharedItems>
    </cacheField>
    <cacheField name="Valor2" numFmtId="0">
      <sharedItems containsSemiMixedTypes="0" containsString="0" containsNumber="1" minValue="-9263.4500000000007" maxValue="22500"/>
    </cacheField>
    <cacheField name="RecDesp" numFmtId="0">
      <sharedItems count="2">
        <s v="Receita"/>
        <s v="Despesa"/>
      </sharedItems>
    </cacheField>
    <cacheField name="Meses (Data de Efetivação)" numFmtId="0" databaseField="0">
      <fieldGroup base="2">
        <rangePr groupBy="months" startDate="2024-10-01T00:00:00" endDate="2025-12-08T00:00:00"/>
        <groupItems count="14">
          <s v="&lt;01/10/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/12/25"/>
        </groupItems>
      </fieldGroup>
    </cacheField>
    <cacheField name="Anos (Data de Efetivação)" numFmtId="0" databaseField="0">
      <fieldGroup base="2">
        <rangePr groupBy="years" startDate="2024-10-01T00:00:00" endDate="2025-12-08T00:00:00"/>
        <groupItems count="4">
          <s v="&lt;01/10/24"/>
          <s v="2024"/>
          <s v="2025"/>
          <s v="&gt;08/12/25"/>
        </groupItems>
      </fieldGroup>
    </cacheField>
  </cacheFields>
  <extLst>
    <ext xmlns:x14="http://schemas.microsoft.com/office/spreadsheetml/2009/9/main" uri="{725AE2AE-9491-48be-B2B4-4EB974FC3084}">
      <x14:pivotCacheDefinition pivotCacheId="79529399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drigo Almeida de Oliveira" refreshedDate="46009.650514930552" createdVersion="3" refreshedVersion="8" minRefreshableVersion="3" recordCount="1" xr:uid="{8D692017-D823-A440-B22F-71DC27A2161C}">
  <cacheSource type="worksheet">
    <worksheetSource name="TabelaPlanosBD"/>
  </cacheSource>
  <cacheFields count="27">
    <cacheField name="IDPLANO" numFmtId="0">
      <sharedItems/>
    </cacheField>
    <cacheField name="NOME DO PLANO" numFmtId="0">
      <sharedItems count="1">
        <s v="Aposentadoria"/>
      </sharedItems>
    </cacheField>
    <cacheField name="INSTITUIÇÃO FINANCEIRA" numFmtId="0">
      <sharedItems count="1">
        <s v="Banco do Brasil - Conta Corrente"/>
      </sharedItems>
    </cacheField>
    <cacheField name="PARTIÇÃO" numFmtId="0">
      <sharedItems count="1">
        <s v="Principal"/>
      </sharedItems>
    </cacheField>
    <cacheField name="VALOR TOTAL" numFmtId="174">
      <sharedItems containsSemiMixedTypes="0" containsString="0" containsNumber="1" containsInteger="1" minValue="320000" maxValue="320000"/>
    </cacheField>
    <cacheField name="PARCELA MÉDIA" numFmtId="174">
      <sharedItems containsSemiMixedTypes="0" containsString="0" containsNumber="1" containsInteger="1" minValue="500" maxValue="500"/>
    </cacheField>
    <cacheField name="NÚMERO DE PARCELAS" numFmtId="0">
      <sharedItems containsSemiMixedTypes="0" containsString="0" containsNumber="1" containsInteger="1" minValue="120" maxValue="120"/>
    </cacheField>
    <cacheField name="MÊS/ANO DE INÍCIO" numFmtId="17">
      <sharedItems containsSemiMixedTypes="0" containsNonDate="0" containsDate="1" containsString="0" minDate="2024-11-01T00:00:00" maxDate="2024-11-02T00:00:00"/>
    </cacheField>
    <cacheField name="MÊS/ANO FINAL" numFmtId="17">
      <sharedItems containsSemiMixedTypes="0" containsNonDate="0" containsDate="1" containsString="0" minDate="2034-10-01T00:00:00" maxDate="2034-10-02T00:00:00"/>
    </cacheField>
    <cacheField name="OBSERVAÇÕES" numFmtId="0">
      <sharedItems containsNonDate="0" containsString="0" containsBlank="1"/>
    </cacheField>
    <cacheField name="VALOR JÁ ARRECADADO" numFmtId="174">
      <sharedItems containsSemiMixedTypes="0" containsString="0" containsNumber="1" containsInteger="1" minValue="260000" maxValue="260000"/>
    </cacheField>
    <cacheField name="VALOR JÁ GUARDADO" numFmtId="174">
      <sharedItems containsSemiMixedTypes="0" containsString="0" containsNumber="1" containsInteger="1" minValue="0" maxValue="0"/>
    </cacheField>
    <cacheField name="VALOR JÁ GASTO/PAGO" numFmtId="174">
      <sharedItems containsSemiMixedTypes="0" containsString="0" containsNumber="1" containsInteger="1" minValue="0" maxValue="0"/>
    </cacheField>
    <cacheField name="SALDO EM CONTA" numFmtId="174">
      <sharedItems containsSemiMixedTypes="0" containsString="0" containsNumber="1" containsInteger="1" minValue="260000" maxValue="260000" count="1">
        <n v="260000"/>
      </sharedItems>
    </cacheField>
    <cacheField name="VALOR RESTANTE" numFmtId="174">
      <sharedItems containsSemiMixedTypes="0" containsString="0" containsNumber="1" containsInteger="1" minValue="60000" maxValue="60000"/>
    </cacheField>
    <cacheField name="VALOR ARRECADADO INICIALMENTE" numFmtId="174">
      <sharedItems containsSemiMixedTypes="0" containsString="0" containsNumber="1" containsInteger="1" minValue="260000" maxValue="260000"/>
    </cacheField>
    <cacheField name="CONSIDERAR 13° E/OU 14°?" numFmtId="0">
      <sharedItems/>
    </cacheField>
    <cacheField name="PARCELAFIXA" numFmtId="0">
      <sharedItems/>
    </cacheField>
    <cacheField name="DATAFINALOUNR" numFmtId="0">
      <sharedItems/>
    </cacheField>
    <cacheField name="VALORTOTALOUPARC" numFmtId="0">
      <sharedItems/>
    </cacheField>
    <cacheField name="MesAtual?" numFmtId="0">
      <sharedItems/>
    </cacheField>
    <cacheField name="PARCELA NO MÊS" numFmtId="174">
      <sharedItems containsSemiMixedTypes="0" containsString="0" containsNumber="1" containsInteger="1" minValue="7000" maxValue="7000"/>
    </cacheField>
    <cacheField name="PrimeiraDataAPreencherLT" numFmtId="0">
      <sharedItems containsNonDate="0" containsString="0" containsBlank="1"/>
    </cacheField>
    <cacheField name="PlanoTerminado" numFmtId="0">
      <sharedItems containsSemiMixedTypes="0" containsString="0" containsNumber="1" containsInteger="1" minValue="0" maxValue="0"/>
    </cacheField>
    <cacheField name="MostrarNoDashboard" numFmtId="0">
      <sharedItems containsNonDate="0" containsString="0" containsBlank="1"/>
    </cacheField>
    <cacheField name="CatAssociadaPlan" numFmtId="0">
      <sharedItems/>
    </cacheField>
    <cacheField name="SubCatAssociadaPl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drigo Almeida de Oliveira" refreshedDate="46009.650515277775" createdVersion="3" refreshedVersion="8" minRefreshableVersion="3" recordCount="1" xr:uid="{D6013F8B-F59E-824D-A05C-D686AFACC467}">
  <cacheSource type="worksheet">
    <worksheetSource name="TabelaPlanosBD"/>
  </cacheSource>
  <cacheFields count="27">
    <cacheField name="IDPLANO" numFmtId="0">
      <sharedItems/>
    </cacheField>
    <cacheField name="NOME DO PLANO" numFmtId="0">
      <sharedItems/>
    </cacheField>
    <cacheField name="INSTITUIÇÃO FINANCEIRA" numFmtId="0">
      <sharedItems count="1">
        <s v="Banco do Brasil - Conta Corrente"/>
      </sharedItems>
    </cacheField>
    <cacheField name="PARTIÇÃO" numFmtId="0">
      <sharedItems count="1">
        <s v="Principal"/>
      </sharedItems>
    </cacheField>
    <cacheField name="VALOR TOTAL" numFmtId="174">
      <sharedItems containsSemiMixedTypes="0" containsString="0" containsNumber="1" containsInteger="1" minValue="320000" maxValue="320000"/>
    </cacheField>
    <cacheField name="PARCELA MÉDIA" numFmtId="174">
      <sharedItems containsSemiMixedTypes="0" containsString="0" containsNumber="1" containsInteger="1" minValue="500" maxValue="500"/>
    </cacheField>
    <cacheField name="NÚMERO DE PARCELAS" numFmtId="0">
      <sharedItems containsSemiMixedTypes="0" containsString="0" containsNumber="1" containsInteger="1" minValue="120" maxValue="120"/>
    </cacheField>
    <cacheField name="MÊS/ANO DE INÍCIO" numFmtId="17">
      <sharedItems containsSemiMixedTypes="0" containsNonDate="0" containsDate="1" containsString="0" minDate="2024-11-01T00:00:00" maxDate="2024-11-02T00:00:00"/>
    </cacheField>
    <cacheField name="MÊS/ANO FINAL" numFmtId="17">
      <sharedItems containsSemiMixedTypes="0" containsNonDate="0" containsDate="1" containsString="0" minDate="2034-10-01T00:00:00" maxDate="2034-10-02T00:00:00"/>
    </cacheField>
    <cacheField name="OBSERVAÇÕES" numFmtId="0">
      <sharedItems containsNonDate="0" containsString="0" containsBlank="1"/>
    </cacheField>
    <cacheField name="VALOR JÁ ARRECADADO" numFmtId="174">
      <sharedItems containsSemiMixedTypes="0" containsString="0" containsNumber="1" containsInteger="1" minValue="260000" maxValue="260000"/>
    </cacheField>
    <cacheField name="VALOR JÁ GUARDADO" numFmtId="174">
      <sharedItems containsSemiMixedTypes="0" containsString="0" containsNumber="1" containsInteger="1" minValue="0" maxValue="0"/>
    </cacheField>
    <cacheField name="VALOR JÁ GASTO/PAGO" numFmtId="174">
      <sharedItems containsSemiMixedTypes="0" containsString="0" containsNumber="1" containsInteger="1" minValue="0" maxValue="0"/>
    </cacheField>
    <cacheField name="SALDO EM CONTA" numFmtId="174">
      <sharedItems containsSemiMixedTypes="0" containsString="0" containsNumber="1" containsInteger="1" minValue="260000" maxValue="260000"/>
    </cacheField>
    <cacheField name="VALOR RESTANTE" numFmtId="174">
      <sharedItems containsSemiMixedTypes="0" containsString="0" containsNumber="1" containsInteger="1" minValue="60000" maxValue="60000"/>
    </cacheField>
    <cacheField name="VALOR ARRECADADO INICIALMENTE" numFmtId="174">
      <sharedItems containsSemiMixedTypes="0" containsString="0" containsNumber="1" containsInteger="1" minValue="260000" maxValue="260000"/>
    </cacheField>
    <cacheField name="CONSIDERAR 13° E/OU 14°?" numFmtId="0">
      <sharedItems/>
    </cacheField>
    <cacheField name="PARCELAFIXA" numFmtId="0">
      <sharedItems/>
    </cacheField>
    <cacheField name="DATAFINALOUNR" numFmtId="0">
      <sharedItems/>
    </cacheField>
    <cacheField name="VALORTOTALOUPARC" numFmtId="0">
      <sharedItems/>
    </cacheField>
    <cacheField name="MesAtual?" numFmtId="0">
      <sharedItems count="1">
        <s v="x"/>
      </sharedItems>
    </cacheField>
    <cacheField name="PARCELA NO MÊS" numFmtId="174">
      <sharedItems containsSemiMixedTypes="0" containsString="0" containsNumber="1" containsInteger="1" minValue="7000" maxValue="7000"/>
    </cacheField>
    <cacheField name="PrimeiraDataAPreencherLT" numFmtId="0">
      <sharedItems containsNonDate="0" containsString="0" containsBlank="1"/>
    </cacheField>
    <cacheField name="PlanoTerminado" numFmtId="0">
      <sharedItems containsSemiMixedTypes="0" containsString="0" containsNumber="1" containsInteger="1" minValue="0" maxValue="0"/>
    </cacheField>
    <cacheField name="MostrarNoDashboard" numFmtId="0">
      <sharedItems containsNonDate="0" containsString="0" containsBlank="1"/>
    </cacheField>
    <cacheField name="CatAssociadaPlan" numFmtId="0">
      <sharedItems/>
    </cacheField>
    <cacheField name="SubCatAssociadaPl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6009.650563425923" createdVersion="8" refreshedVersion="8" minRefreshableVersion="3" recordCount="14" xr:uid="{7A5AED1C-16AF-4A67-B7F9-38649CC0F37A}">
  <cacheSource type="worksheet">
    <worksheetSource ref="F5:H19" sheet="PRINCIPAL"/>
  </cacheSource>
  <cacheFields count="3">
    <cacheField name="Categoria" numFmtId="0">
      <sharedItems containsBlank="1" count="28">
        <s v="Moradia"/>
        <s v="Alimentação"/>
        <s v="Transporte"/>
        <s v="Saúde"/>
        <s v="Gastos Extras"/>
        <s v="Educação"/>
        <s v="Impostos"/>
        <s v="Doações"/>
        <s v="Clinica"/>
        <s v="Seguros"/>
        <s v="Gastos pessoais"/>
        <s v="Lazer"/>
        <s v="Infraestrutra"/>
        <s v="Investimento"/>
        <m u="1"/>
        <s v="Padaria" u="1"/>
        <s v="Telefone" u="1"/>
        <s v="Doaç" u="1"/>
        <s v="Supermercado" u="1"/>
        <s v="asdfasdfddd" u="1"/>
        <s v="fghjfghj" u="1"/>
        <s v="adfasdfasdf" u="1"/>
        <s v="Streaming" u="1"/>
        <s v="Cuidado Pessoal" u="1"/>
        <s v="Vestuário" u="1"/>
        <s v="Assinaturas" u="1"/>
        <s v="Telefonia" u="1"/>
        <s v="Esporte" u="1"/>
      </sharedItems>
    </cacheField>
    <cacheField name="Despesas" numFmtId="174">
      <sharedItems containsSemiMixedTypes="0" containsString="0" containsNumber="1" minValue="0" maxValue="5244" count="50">
        <n v="2395"/>
        <n v="2560"/>
        <n v="4232"/>
        <n v="4684"/>
        <n v="580"/>
        <n v="4635"/>
        <n v="2100"/>
        <n v="600"/>
        <n v="1677"/>
        <n v="1367"/>
        <n v="205"/>
        <n v="70"/>
        <n v="0"/>
        <n v="500"/>
        <n v="3982" u="1"/>
        <n v="3790" u="1"/>
        <n v="2220" u="1"/>
        <n v="4052" u="1"/>
        <n v="2295" u="1"/>
        <n v="2760" u="1"/>
        <n v="3072.9" u="1"/>
        <n v="2520" u="1"/>
        <n v="2922.9" u="1"/>
        <n v="3422.9" u="1"/>
        <n v="850" u="1"/>
        <n v="1520" u="1"/>
        <n v="4570.8999999999996" u="1"/>
        <n v="3370.9" u="1"/>
        <n v="1680" u="1"/>
        <n v="2294" u="1"/>
        <n v="1780" u="1"/>
        <n v="2007" u="1"/>
        <n v="5244" u="1"/>
        <n v="1270" u="1"/>
        <n v="970" u="1"/>
        <n v="380" u="1"/>
        <n v="315" u="1"/>
        <n v="934.45" u="1"/>
        <n v="245" u="1"/>
        <n v="250" u="1"/>
        <n v="100" u="1"/>
        <n v="200" u="1"/>
        <n v="842.23" u="1"/>
        <n v="890" u="1"/>
        <n v="667.12" u="1"/>
        <n v="454.89" u="1"/>
        <n v="94.8" u="1"/>
        <n v="62" u="1"/>
        <n v="274.06" u="1"/>
        <n v="409.9" u="1"/>
      </sharedItems>
    </cacheField>
    <cacheField name="% Receita" numFmtId="169">
      <sharedItems containsSemiMixedTypes="0" containsString="0" containsNumber="1" minValue="0" maxValue="0.2389795918367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6009.650621180554" createdVersion="8" refreshedVersion="8" minRefreshableVersion="3" recordCount="1" xr:uid="{00000000-000A-0000-FFFF-FFFF03000000}">
  <cacheSource type="worksheet">
    <worksheetSource name="TabelaPlanosBD"/>
  </cacheSource>
  <cacheFields count="27">
    <cacheField name="IDPLANO" numFmtId="0">
      <sharedItems/>
    </cacheField>
    <cacheField name="NOME DO PLANO" numFmtId="0">
      <sharedItems containsBlank="1" count="25">
        <s v="Aposentadoria"/>
        <m u="1"/>
        <s v="Dívida cartão" u="1"/>
        <s v="Viagem carnaval 2024" u="1"/>
        <s v="Financiamento da moto" u="1"/>
        <s v="Plano viagem 2027" u="1"/>
        <s v="Parcelamento Geladeira" u="1"/>
        <s v="aewr" u="1"/>
        <s v="Reserva de Emergência" u="1"/>
        <s v="Financ. Terreno" u="1"/>
        <s v="Financiamento" u="1"/>
        <s v="Financ. Casa" u="1"/>
        <s v="IPVA Moto" u="1"/>
        <s v="IPVA Carro" u="1"/>
        <s v="asdfasdf" u="1"/>
        <s v="Financiamento do Pajero" u="1"/>
        <s v="Dívida do Cartão" u="1"/>
        <s v="Empréstimo" u="1"/>
        <s v="Plano A" u="1"/>
        <s v="plano" u="1"/>
        <s v="MacBook André" u="1"/>
        <s v="Nosso lar" u="1"/>
        <s v="Independência Financeira" u="1"/>
        <s v="VB CNVCBN" u="1"/>
        <s v="zxcv" u="1"/>
      </sharedItems>
    </cacheField>
    <cacheField name="INSTITUIÇÃO FINANCEIRA" numFmtId="0">
      <sharedItems containsBlank="1" count="16">
        <s v="Banco do Brasil - Conta Corrente"/>
        <m u="1"/>
        <s v="Banco XYZ" u="1"/>
        <s v="Corretora ABC" u="1"/>
        <s v="dfgh" u="1"/>
        <s v="XP INVESTIMENTOS" u="1"/>
        <s v="CAIXA ECONÔMICA FEDERAL" u="1"/>
        <s v="SANTANDER" u="1"/>
        <s v="OUTRAS" u="1"/>
        <s v="dfghdfgh" u="1"/>
        <s v="BV FINANCEIRA" u="1"/>
        <s v="NUBANK" u="1"/>
        <s v="Banco A" u="1"/>
        <s v="Banco ABC" u="1"/>
        <s v="Santander - Conjunta" u="1"/>
        <s v="aSDF" u="1"/>
      </sharedItems>
    </cacheField>
    <cacheField name="PARTIÇÃO" numFmtId="0">
      <sharedItems containsBlank="1" count="3">
        <s v="Principal"/>
        <m u="1"/>
        <s v="Investimentos" u="1"/>
      </sharedItems>
    </cacheField>
    <cacheField name="VALOR TOTAL" numFmtId="174">
      <sharedItems containsSemiMixedTypes="0" containsString="0" containsNumber="1" containsInteger="1" minValue="320000" maxValue="320000"/>
    </cacheField>
    <cacheField name="PARCELA MÉDIA" numFmtId="174">
      <sharedItems containsSemiMixedTypes="0" containsString="0" containsNumber="1" containsInteger="1" minValue="500" maxValue="500"/>
    </cacheField>
    <cacheField name="NÚMERO DE PARCELAS" numFmtId="0">
      <sharedItems containsSemiMixedTypes="0" containsString="0" containsNumber="1" containsInteger="1" minValue="120" maxValue="120"/>
    </cacheField>
    <cacheField name="MÊS/ANO DE INÍCIO" numFmtId="17">
      <sharedItems containsSemiMixedTypes="0" containsNonDate="0" containsDate="1" containsString="0" minDate="2024-11-01T00:00:00" maxDate="2024-11-02T00:00:00"/>
    </cacheField>
    <cacheField name="MÊS/ANO FINAL" numFmtId="17">
      <sharedItems containsSemiMixedTypes="0" containsNonDate="0" containsDate="1" containsString="0" minDate="2034-10-01T00:00:00" maxDate="2034-10-02T00:00:00"/>
    </cacheField>
    <cacheField name="OBSERVAÇÕES" numFmtId="0">
      <sharedItems containsNonDate="0" containsString="0" containsBlank="1"/>
    </cacheField>
    <cacheField name="VALOR JÁ ARRECADADO" numFmtId="174">
      <sharedItems containsSemiMixedTypes="0" containsString="0" containsNumber="1" containsInteger="1" minValue="260000" maxValue="260000"/>
    </cacheField>
    <cacheField name="VALOR JÁ GUARDADO" numFmtId="174">
      <sharedItems containsSemiMixedTypes="0" containsString="0" containsNumber="1" containsInteger="1" minValue="0" maxValue="0"/>
    </cacheField>
    <cacheField name="VALOR JÁ GASTO/PAGO" numFmtId="174">
      <sharedItems containsSemiMixedTypes="0" containsString="0" containsNumber="1" containsInteger="1" minValue="0" maxValue="0"/>
    </cacheField>
    <cacheField name="SALDO EM CONTA" numFmtId="174">
      <sharedItems containsSemiMixedTypes="0" containsString="0" containsNumber="1" containsInteger="1" minValue="260000" maxValue="260000"/>
    </cacheField>
    <cacheField name="VALOR RESTANTE" numFmtId="174">
      <sharedItems containsSemiMixedTypes="0" containsString="0" containsNumber="1" containsInteger="1" minValue="60000" maxValue="60000"/>
    </cacheField>
    <cacheField name="VALOR ARRECADADO INICIALMENTE" numFmtId="174">
      <sharedItems containsSemiMixedTypes="0" containsString="0" containsNumber="1" containsInteger="1" minValue="260000" maxValue="260000"/>
    </cacheField>
    <cacheField name="CONSIDERAR 13° E/OU 14°?" numFmtId="0">
      <sharedItems/>
    </cacheField>
    <cacheField name="PARCELAFIXA" numFmtId="0">
      <sharedItems/>
    </cacheField>
    <cacheField name="DATAFINALOUNR" numFmtId="0">
      <sharedItems/>
    </cacheField>
    <cacheField name="VALORTOTALOUPARC" numFmtId="0">
      <sharedItems/>
    </cacheField>
    <cacheField name="MesAtual?" numFmtId="0">
      <sharedItems containsBlank="1" count="2">
        <s v="x"/>
        <m u="1"/>
      </sharedItems>
    </cacheField>
    <cacheField name="PARCELA NO MÊS" numFmtId="174">
      <sharedItems containsSemiMixedTypes="0" containsString="0" containsNumber="1" containsInteger="1" minValue="7000" maxValue="7000"/>
    </cacheField>
    <cacheField name="PrimeiraDataAPreencherLT" numFmtId="0">
      <sharedItems containsNonDate="0" containsString="0" containsBlank="1"/>
    </cacheField>
    <cacheField name="PlanoTerminado" numFmtId="0">
      <sharedItems containsSemiMixedTypes="0" containsString="0" containsNumber="1" containsInteger="1" minValue="0" maxValue="0"/>
    </cacheField>
    <cacheField name="MostrarNoDashboard" numFmtId="0">
      <sharedItems containsNonDate="0" containsString="0" containsBlank="1"/>
    </cacheField>
    <cacheField name="CatAssociadaPlan" numFmtId="0">
      <sharedItems/>
    </cacheField>
    <cacheField name="SubCatAssociadaPl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drigo Almeida de Oliveira" refreshedDate="46009.650621759261" createdVersion="3" refreshedVersion="8" minRefreshableVersion="3" recordCount="1" xr:uid="{00000000-000A-0000-FFFF-FFFF04000000}">
  <cacheSource type="worksheet">
    <worksheetSource name="TabelaPlanosBD"/>
  </cacheSource>
  <cacheFields count="27">
    <cacheField name="IDPLANO" numFmtId="0">
      <sharedItems/>
    </cacheField>
    <cacheField name="NOME DO PLANO" numFmtId="0">
      <sharedItems containsBlank="1" count="25">
        <s v="Aposentadoria"/>
        <m u="1"/>
        <s v="Dívida cartão" u="1"/>
        <s v="Viagem carnaval 2024" u="1"/>
        <s v="Financiamento da moto" u="1"/>
        <s v="Plano viagem 2027" u="1"/>
        <s v="Parcelamento Geladeira" u="1"/>
        <s v="aewr" u="1"/>
        <s v="Reserva de Emergência" u="1"/>
        <s v="Financ. Terreno" u="1"/>
        <s v="Financiamento" u="1"/>
        <s v="Financ. Casa" u="1"/>
        <s v="IPVA Moto" u="1"/>
        <s v="IPVA Carro" u="1"/>
        <s v="asdfasdf" u="1"/>
        <s v="Financiamento do Pajero" u="1"/>
        <s v="Dívida do Cartão" u="1"/>
        <s v="Empréstimo" u="1"/>
        <s v="Plano A" u="1"/>
        <s v="plano" u="1"/>
        <s v="MacBook André" u="1"/>
        <s v="Nosso lar" u="1"/>
        <s v="Independência Financeira" u="1"/>
        <s v="VB CNVCBN" u="1"/>
        <s v="zxcv" u="1"/>
      </sharedItems>
    </cacheField>
    <cacheField name="INSTITUIÇÃO FINANCEIRA" numFmtId="0">
      <sharedItems containsBlank="1" count="16">
        <s v="Banco do Brasil - Conta Corrente"/>
        <m u="1"/>
        <s v="Banco XYZ" u="1"/>
        <s v="Corretora ABC" u="1"/>
        <s v="dfgh" u="1"/>
        <s v="XP INVESTIMENTOS" u="1"/>
        <s v="CAIXA ECONÔMICA FEDERAL" u="1"/>
        <s v="SANTANDER" u="1"/>
        <s v="OUTRAS" u="1"/>
        <s v="dfghdfgh" u="1"/>
        <s v="BV FINANCEIRA" u="1"/>
        <s v="NUBANK" u="1"/>
        <s v="Banco A" u="1"/>
        <s v="Banco ABC" u="1"/>
        <s v="Santander - Conjunta" u="1"/>
        <s v="aSDF" u="1"/>
      </sharedItems>
    </cacheField>
    <cacheField name="PARTIÇÃO" numFmtId="0">
      <sharedItems containsBlank="1" count="3">
        <s v="Principal"/>
        <m u="1"/>
        <s v="Investimentos" u="1"/>
      </sharedItems>
    </cacheField>
    <cacheField name="VALOR TOTAL" numFmtId="174">
      <sharedItems containsSemiMixedTypes="0" containsString="0" containsNumber="1" containsInteger="1" minValue="320000" maxValue="320000"/>
    </cacheField>
    <cacheField name="PARCELA MÉDIA" numFmtId="174">
      <sharedItems containsSemiMixedTypes="0" containsString="0" containsNumber="1" containsInteger="1" minValue="500" maxValue="500"/>
    </cacheField>
    <cacheField name="NÚMERO DE PARCELAS" numFmtId="0">
      <sharedItems containsSemiMixedTypes="0" containsString="0" containsNumber="1" containsInteger="1" minValue="120" maxValue="120"/>
    </cacheField>
    <cacheField name="MÊS/ANO DE INÍCIO" numFmtId="17">
      <sharedItems containsSemiMixedTypes="0" containsNonDate="0" containsDate="1" containsString="0" minDate="2024-11-01T00:00:00" maxDate="2024-11-02T00:00:00"/>
    </cacheField>
    <cacheField name="MÊS/ANO FINAL" numFmtId="17">
      <sharedItems containsSemiMixedTypes="0" containsNonDate="0" containsDate="1" containsString="0" minDate="2034-10-01T00:00:00" maxDate="2034-10-02T00:00:00"/>
    </cacheField>
    <cacheField name="OBSERVAÇÕES" numFmtId="0">
      <sharedItems containsNonDate="0" containsString="0" containsBlank="1"/>
    </cacheField>
    <cacheField name="VALOR JÁ ARRECADADO" numFmtId="174">
      <sharedItems containsSemiMixedTypes="0" containsString="0" containsNumber="1" containsInteger="1" minValue="260000" maxValue="260000"/>
    </cacheField>
    <cacheField name="VALOR JÁ GUARDADO" numFmtId="174">
      <sharedItems containsSemiMixedTypes="0" containsString="0" containsNumber="1" containsInteger="1" minValue="0" maxValue="0"/>
    </cacheField>
    <cacheField name="VALOR JÁ GASTO/PAGO" numFmtId="174">
      <sharedItems containsSemiMixedTypes="0" containsString="0" containsNumber="1" containsInteger="1" minValue="0" maxValue="0"/>
    </cacheField>
    <cacheField name="SALDO EM CONTA" numFmtId="174">
      <sharedItems containsSemiMixedTypes="0" containsString="0" containsNumber="1" minValue="0" maxValue="260000" count="23">
        <n v="260000"/>
        <n v="0" u="1"/>
        <n v="1550" u="1"/>
        <n v="650" u="1"/>
        <n v="503.78" u="1"/>
        <n v="4774.5" u="1"/>
        <n v="2267.0100000000002" u="1"/>
        <n v="4000" u="1"/>
        <n v="13000" u="1"/>
        <n v="1000" u="1"/>
        <n v="35" u="1"/>
        <n v="50" u="1"/>
        <n v="100" u="1"/>
        <n v="200" u="1"/>
        <n v="120000" u="1"/>
        <n v="50000" u="1"/>
        <n v="16000" u="1"/>
        <n v="111" u="1"/>
        <n v="105000" u="1"/>
        <n v="30000" u="1"/>
        <n v="36000" u="1"/>
        <n v="2885" u="1"/>
        <n v="166" u="1"/>
      </sharedItems>
    </cacheField>
    <cacheField name="VALOR RESTANTE" numFmtId="174">
      <sharedItems containsSemiMixedTypes="0" containsString="0" containsNumber="1" containsInteger="1" minValue="60000" maxValue="60000"/>
    </cacheField>
    <cacheField name="VALOR ARRECADADO INICIALMENTE" numFmtId="174">
      <sharedItems containsSemiMixedTypes="0" containsString="0" containsNumber="1" containsInteger="1" minValue="260000" maxValue="260000"/>
    </cacheField>
    <cacheField name="CONSIDERAR 13° E/OU 14°?" numFmtId="0">
      <sharedItems/>
    </cacheField>
    <cacheField name="PARCELAFIXA" numFmtId="0">
      <sharedItems/>
    </cacheField>
    <cacheField name="DATAFINALOUNR" numFmtId="0">
      <sharedItems/>
    </cacheField>
    <cacheField name="VALORTOTALOUPARC" numFmtId="0">
      <sharedItems/>
    </cacheField>
    <cacheField name="MesAtual?" numFmtId="0">
      <sharedItems/>
    </cacheField>
    <cacheField name="PARCELA NO MÊS" numFmtId="174">
      <sharedItems containsSemiMixedTypes="0" containsString="0" containsNumber="1" containsInteger="1" minValue="7000" maxValue="7000"/>
    </cacheField>
    <cacheField name="PrimeiraDataAPreencherLT" numFmtId="0">
      <sharedItems containsNonDate="0" containsString="0" containsBlank="1"/>
    </cacheField>
    <cacheField name="PlanoTerminado" numFmtId="0">
      <sharedItems containsSemiMixedTypes="0" containsString="0" containsNumber="1" containsInteger="1" minValue="0" maxValue="0"/>
    </cacheField>
    <cacheField name="MostrarNoDashboard" numFmtId="0">
      <sharedItems containsNonDate="0" containsString="0" containsBlank="1"/>
    </cacheField>
    <cacheField name="CatAssociadaPlan" numFmtId="0">
      <sharedItems/>
    </cacheField>
    <cacheField name="SubCatAssociadaPl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6009.650623958332" createdVersion="8" refreshedVersion="8" minRefreshableVersion="3" recordCount="1" xr:uid="{00000000-000A-0000-FFFF-FFFF36000000}">
  <cacheSource type="worksheet">
    <worksheetSource name="TabelaInvBD"/>
  </cacheSource>
  <cacheFields count="19">
    <cacheField name="InvestimentoCode" numFmtId="0">
      <sharedItems containsNonDate="0" containsString="0" containsBlank="1"/>
    </cacheField>
    <cacheField name="Inst. Financeira" numFmtId="0">
      <sharedItems containsNonDate="0" containsBlank="1" count="10">
        <m/>
        <s v="Corretora ABC" u="1"/>
        <s v="Corretora DEF" u="1"/>
        <s v="Banco XYZ" u="1"/>
        <s v="XP INVESTIMENTOS" u="1"/>
        <s v="Banco" u="1"/>
        <s v="zxcvzxcv" u="1"/>
        <s v="BB" u="1"/>
        <s v="Santander - Conjunta" u="1"/>
        <s v="NUBANK" u="1"/>
      </sharedItems>
    </cacheField>
    <cacheField name="Emissor" numFmtId="0">
      <sharedItems containsNonDate="0" containsBlank="1" count="18">
        <m/>
        <s v="Tesouro Direto" u="1"/>
        <s v="Banco A" u="1"/>
        <s v="Banco B" u="1"/>
        <s v="Banco Mais" u="1"/>
        <s v="CA02200754J" u="1"/>
        <s v="Banco GF" u="1"/>
        <s v="Banco H" u="1"/>
        <s v="PETR4" u="1"/>
        <s v="ISHARES BOVA" u="1"/>
        <s v="CNRD14-CONCESS." u="1"/>
        <s v="SDFG" u="1"/>
        <s v="Banco XP" u="1"/>
        <s v="Emissor" u="1"/>
        <s v="Santander" u="1"/>
        <s v="zxcv" u="1"/>
        <s v="Banco ABC" u="1"/>
        <s v="sfdgsdfg" u="1"/>
      </sharedItems>
    </cacheField>
    <cacheField name="Produto" numFmtId="0">
      <sharedItems containsNonDate="0" containsString="0" containsBlank="1"/>
    </cacheField>
    <cacheField name="Vencimento / Data Resgate" numFmtId="14">
      <sharedItems containsNonDate="0" containsString="0" containsBlank="1"/>
    </cacheField>
    <cacheField name="Liquidez" numFmtId="0">
      <sharedItems containsNonDate="0" containsString="0" containsBlank="1"/>
    </cacheField>
    <cacheField name="Tipo de Produto" numFmtId="0">
      <sharedItems containsNonDate="0" containsString="0" containsBlank="1"/>
    </cacheField>
    <cacheField name="Categoria" numFmtId="0">
      <sharedItems containsNonDate="0" containsBlank="1" count="3">
        <m/>
        <s v="Renda Fixa" u="1"/>
        <s v="Renda Variável" u="1"/>
      </sharedItems>
    </cacheField>
    <cacheField name="Rentabilidade" numFmtId="0">
      <sharedItems containsNonDate="0" containsString="0" containsBlank="1"/>
    </cacheField>
    <cacheField name="Data de Aplicação" numFmtId="14">
      <sharedItems containsNonDate="0" containsString="0" containsBlank="1"/>
    </cacheField>
    <cacheField name="ValorInvestido" numFmtId="174">
      <sharedItems containsNonDate="0" containsString="0" containsBlank="1"/>
    </cacheField>
    <cacheField name="ValorInvestidoTotal" numFmtId="174">
      <sharedItems containsNonDate="0" containsString="0" containsBlank="1"/>
    </cacheField>
    <cacheField name="ValorTotalUltimoMes" numFmtId="174">
      <sharedItems containsNonDate="0" containsString="0" containsBlank="1"/>
    </cacheField>
    <cacheField name="Rendimento Total" numFmtId="10">
      <sharedItems containsNonDate="0" containsString="0" containsBlank="1"/>
    </cacheField>
    <cacheField name="ValorLiquidoResgatado" numFmtId="174">
      <sharedItems containsNonDate="0" containsString="0" containsBlank="1"/>
    </cacheField>
    <cacheField name="InvestTerminado" numFmtId="0">
      <sharedItems containsNonDate="0" containsString="0" containsBlank="1" containsNumber="1" containsInteger="1" minValue="0" maxValue="1" count="3">
        <m/>
        <n v="0" u="1"/>
        <n v="1" u="1"/>
      </sharedItems>
    </cacheField>
    <cacheField name="UltimaColInv" numFmtId="0">
      <sharedItems containsNonDate="0" containsString="0" containsBlank="1"/>
    </cacheField>
    <cacheField name="Rendimento_Bruto" numFmtId="0" formula="(ValorTotalUltimoMes-ValorInvestidoTotal)/ValorInvestidoTotal" databaseField="0"/>
    <cacheField name="Rendimento" numFmtId="0" formula="ValorTotalUltimoMes-ValorInvestidoTotal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lmeida de Oliveira" refreshedDate="46009.650625462964" createdVersion="8" refreshedVersion="8" minRefreshableVersion="3" recordCount="1884" xr:uid="{00000000-000A-0000-FFFF-FFFF3C000000}">
  <cacheSource type="worksheet">
    <worksheetSource name="TabelaFluxoDeCaixa"/>
  </cacheSource>
  <cacheFields count="14">
    <cacheField name="PrimeiroItemSubCat" numFmtId="0">
      <sharedItems containsNonDate="0" containsString="0" containsBlank="1"/>
    </cacheField>
    <cacheField name="PlanGastoPago" numFmtId="0">
      <sharedItems containsNonDate="0" containsString="0" containsBlank="1"/>
    </cacheField>
    <cacheField name="VerificaCat" numFmtId="0">
      <sharedItems containsSemiMixedTypes="0" containsString="0" containsNumber="1" containsInteger="1" minValue="1" maxValue="1"/>
    </cacheField>
    <cacheField name="VerificaSub" numFmtId="0">
      <sharedItems containsSemiMixedTypes="0" containsString="0" containsNumber="1" containsInteger="1" minValue="1" maxValue="1"/>
    </cacheField>
    <cacheField name="Dataaux" numFmtId="184">
      <sharedItems containsSemiMixedTypes="0" containsNonDate="0" containsDate="1" containsString="0" minDate="1899-12-31T00:00:00" maxDate="2027-02-02T00:00:00" count="42"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4-04-01T00:00:00" u="1"/>
        <d v="2024-09-01T00:00:00" u="1"/>
        <d v="2023-12-01T00:00:00" u="1"/>
        <d v="2024-01-01T00:00:00" u="1"/>
        <d v="2024-03-01T00:00:00" u="1"/>
        <d v="2024-05-01T00:00:00" u="1"/>
        <d v="2024-07-01T00:00:00" u="1"/>
        <d v="2024-08-01T00:00:00" u="1"/>
        <d v="1899-12-31T00:00:00" u="1"/>
        <d v="2024-06-01T00:00:00" u="1"/>
        <d v="2023-09-01T00:00:00" u="1"/>
        <d v="2022-12-01T00:00:00" u="1"/>
        <d v="2023-01-01T00:00:00" u="1"/>
        <d v="2023-02-01T00:00:00" u="1"/>
        <d v="2023-03-01T00:00:00" u="1"/>
        <d v="2023-04-01T00:00:00" u="1"/>
        <d v="2023-05-01T00:00:00" u="1"/>
        <d v="2023-06-01T00:00:00" u="1"/>
        <d v="2023-07-01T00:00:00" u="1"/>
        <d v="2023-08-01T00:00:00" u="1"/>
        <d v="2023-10-01T00:00:00" u="1"/>
        <d v="2023-11-01T00:00:00" u="1"/>
        <d v="2024-02-01T00:00:00" u="1"/>
        <d v="2022-02-01T00:00:00" u="1"/>
        <d v="2027-02-01T00:00:00" u="1"/>
        <d v="2026-01-01T00:00:00" u="1"/>
        <d v="2027-01-01T00:00:00" u="1"/>
      </sharedItems>
    </cacheField>
    <cacheField name="Data do Evento" numFmtId="184">
      <sharedItems containsSemiMixedTypes="0" containsNonDate="0" containsDate="1" containsString="0" minDate="2023-12-09T00:00:00" maxDate="2025-12-01T00:00:00"/>
    </cacheField>
    <cacheField name="Data de Efetivação" numFmtId="184">
      <sharedItems containsSemiMixedTypes="0" containsNonDate="0" containsDate="1" containsString="0" minDate="2024-10-01T00:00:00" maxDate="2025-12-08T00:00:00"/>
    </cacheField>
    <cacheField name="Instituição Financeira" numFmtId="180">
      <sharedItems containsBlank="1"/>
    </cacheField>
    <cacheField name="Cartão de Crédito" numFmtId="180">
      <sharedItems containsBlank="1" count="15">
        <m/>
        <s v="BB"/>
        <s v="adfaf" u="1"/>
        <s v="Visa 1234" u="1"/>
        <s v="Santander 6400" u="1"/>
        <s v="Ben" u="1"/>
        <s v="Nubank 6197" u="1"/>
        <s v="Santander 6401" u="1"/>
        <s v="Santander 6402" u="1"/>
        <s v="Black 0000" u="1"/>
        <s v="asdfasdf" u="1"/>
        <s v="Master" u="1"/>
        <s v="Mastercard 1234" u="1"/>
        <s v="Cartão Bradesco/Casas Bahia" u="1"/>
        <s v="Visa Santander - André" u="1"/>
      </sharedItems>
    </cacheField>
    <cacheField name="Categoria" numFmtId="180">
      <sharedItems containsBlank="1" count="61">
        <s v="Renda extra"/>
        <s v="Educação"/>
        <s v="Transporte"/>
        <s v="Gastos Extras"/>
        <s v="Moradia"/>
        <s v="Gastos pessoais"/>
        <s v="Alimentação"/>
        <s v="Saúde"/>
        <s v="Doações"/>
        <s v="Impostos"/>
        <s v="Clinica"/>
        <s v="Salário"/>
        <s v="Seguros"/>
        <s v="Venda de Ações"/>
        <s v="TRANSFERÊNCIA ENTRE CONTAS"/>
        <s v="Infraestrutra"/>
        <s v="Investimento"/>
        <s v="Lazer"/>
        <s v="PLANOS Valor guardado" u="1"/>
        <m u="1"/>
        <s v="Supermercado" u="1"/>
        <s v="Cuidado Pessoal" u="1"/>
        <s v="Streaming" u="1"/>
        <s v="Vestuário" u="1"/>
        <s v="Uber" u="1"/>
        <s v="Valor guardado" u="1"/>
        <s v="Valor retirado" u="1"/>
        <s v="PLANOS Valor gasto" u="1"/>
        <s v="PLANOS Valor retirado" u="1"/>
        <s v="Saldo Mês Anterior" u="1"/>
        <s v="Assinaturas" u="1"/>
        <s v="Telefonia" u="1"/>
        <s v="Esporte" u="1"/>
        <s v="Serviço de Despachante Imobiliário" u="1"/>
        <s v="Categoria 14" u="1"/>
        <s v="Vendas MPF" u="1"/>
        <s v="Outras Receitas" u="1"/>
        <s v="sggggg" u="1"/>
        <s v="Comissão Poda Rasteira" u="1"/>
        <s v="Consultorias" u="1"/>
        <s v="Categoria 11" u="1"/>
        <s v="Casa Contas Básicas" u="1"/>
        <s v="Corretagem de Imóveis" u="1"/>
        <s v="Trabalho" u="1"/>
        <s v="Categoria 8" u="1"/>
        <s v="SC Digital ME" u="1"/>
        <s v="Comissção Engenharia" u="1"/>
        <s v="Categoria 9" u="1"/>
        <s v="Categoria 13" u="1"/>
        <s v="Comissção Topografia" u="1"/>
        <s v="Crédito de Júros Bancários" u="1"/>
        <s v="Reembolso Capital" u="1"/>
        <s v="sdfgsdfgggg" u="1"/>
        <s v="Categoria 10" u="1"/>
        <s v="Cuidado Pessoall" u="1"/>
        <s v="Categoria 12" u="1"/>
        <s v="Capital próprio" u="1"/>
        <s v="Divulgação" u="1"/>
        <s v="Reembolso Extra" u="1"/>
        <s v="Animal de Estimação" u="1"/>
        <s v="Taxa de Saque Hotmart" u="1"/>
      </sharedItems>
    </cacheField>
    <cacheField name="Sub Categoria" numFmtId="0">
      <sharedItems containsBlank="1" count="124">
        <s v="Dividendos"/>
        <s v="Livros"/>
        <s v="Hospedagem"/>
        <s v="Lanchontes/Soverterias"/>
        <s v="Internet"/>
        <s v="Aplicativo"/>
        <s v="Restaurante"/>
        <s v="Presentes"/>
        <s v="Reformas"/>
        <s v="Compras variadas"/>
        <s v="Vestuário"/>
        <s v="Padaria"/>
        <s v="Supermercado"/>
        <s v="Farmácia"/>
        <s v="Empório"/>
        <s v="Papelaria"/>
        <s v="Sacolão"/>
        <s v="Passagem aérea"/>
        <s v="Barbeiro"/>
        <s v="Gasolina"/>
        <s v="Água"/>
        <s v="Vacinas"/>
        <s v="---"/>
        <s v="Cursos"/>
        <s v="Escolas"/>
        <s v="Limpeza"/>
        <s v="Condomínio"/>
        <s v="Manutenção/Oficina"/>
        <s v="Sal. Rodrigo"/>
        <s v="Energia"/>
        <s v="Fisioterapia"/>
        <s v="Sal. Solange"/>
        <s v="Plano de saúde"/>
        <s v="Impostos"/>
        <s v="Dentistas"/>
        <s v="Seguro"/>
        <s v="Clube furadeira"/>
        <s v="Aluguel Clinica"/>
        <s v="Telefone"/>
        <s v="Academia"/>
        <s v="Vida"/>
        <s v="Residencial"/>
        <s v="Acessórios carro"/>
        <s v="Saída"/>
        <s v="Taxas"/>
        <s v="Festas"/>
        <s v="Estacionamento"/>
        <s v="Software"/>
        <s v="Médicos"/>
        <s v="Cosméticos"/>
        <s v="Gás de Cozinha"/>
        <s v="Pedágio"/>
        <s v="Contabilidde"/>
        <s v="Tesouro direto"/>
        <s v="Hardware"/>
        <s v="Seguros"/>
        <s v="Manutenção"/>
        <s v="Lava Jato"/>
        <s v="Filmes"/>
        <s v="Certificação"/>
        <s v="Multas"/>
        <s v="Passeios"/>
        <s v="Mochila"/>
        <s v="IPTU"/>
        <s v="Bolsa Doutorado"/>
        <s v="Passagem ônibus"/>
        <s v="Extras"/>
        <s v="Entrada" u="1"/>
        <m u="1"/>
        <s v="Salários" u="1"/>
        <s v="Aluguel" u="1"/>
        <s v="Seguro de saúde" u="1"/>
        <s v="Streaming" u="1"/>
        <s v="Seguro Veicular" u="1"/>
        <s v="Vigia" u="1"/>
        <s v="Faxina" u="1"/>
        <s v="Mercado" u="1"/>
        <s v="Feira de Rua" u="1"/>
        <s v="Ovos" u="1"/>
        <s v="Leite" u="1"/>
        <s v="Seguro Vida" u="1"/>
        <s v="App" u="1"/>
        <s v="Plano Celular" u="1"/>
        <s v="Recarga Celular" u="1"/>
        <s v="Suplementos" u="1"/>
        <s v="Remédio" u="1"/>
        <s v="Vanderval" u="1"/>
        <s v="Licenciamento" u="1"/>
        <s v="Louise Pessoal" u="1"/>
        <s v="Feira / Sacolão" u="1"/>
        <s v="Consumo de Água" u="1"/>
        <s v="Outros Animais" u="1"/>
        <s v="Spedy" u="1"/>
        <s v="Outros" u="1"/>
        <s v="Andre" u="1"/>
        <s v="Lavagem" u="1"/>
        <s v="Integração de Anúncios" u="1"/>
        <s v="Reembolso Louise" u="1"/>
        <s v="Higiene Pessoal" u="1"/>
        <s v="Claro" u="1"/>
        <s v="Serviços de contabilidade" u="1"/>
        <s v="Google Brasil (One Drive)" u="1"/>
        <s v="Açougue" u="1"/>
        <s v="Hotmart" u="1"/>
        <s v="IPVA" u="1"/>
        <s v="Hospedagem Site" u="1"/>
        <s v="Louise" u="1"/>
        <s v="Combustível" u="1"/>
        <s v="Maria Gomes" u="1"/>
        <s v="Meta Ads Instagram" u="1"/>
        <s v="Celular" u="1"/>
        <s v="Remédio Animal" u="1"/>
        <s v="Ração" u="1"/>
        <s v="Diarista" u="1"/>
        <s v="Consumo de Energia Elétrica" u="1"/>
        <s v="Meta Ads" u="1"/>
        <s v="Avulsas" u="1"/>
        <s v="CRECI MG" u="1"/>
        <s v="Manutenção e Reforma de Casa" u="1"/>
        <s v="Condomínio Fênix" u="1"/>
        <s v="Farelo de Milho / Paínço" u="1"/>
        <s v="Taxas PJ" u="1"/>
        <s v="Estacionamento Rotativo" u="1"/>
        <s v="DAS" u="1"/>
      </sharedItems>
    </cacheField>
    <cacheField name="Descrição" numFmtId="0">
      <sharedItems/>
    </cacheField>
    <cacheField name="Valor" numFmtId="174">
      <sharedItems containsSemiMixedTypes="0" containsString="0" containsNumber="1" minValue="0.13" maxValue="22500"/>
    </cacheField>
    <cacheField name="Status" numFmtId="174">
      <sharedItems/>
    </cacheField>
  </cacheFields>
  <extLst>
    <ext xmlns:x14="http://schemas.microsoft.com/office/spreadsheetml/2009/9/main" uri="{725AE2AE-9491-48be-B2B4-4EB974FC3084}">
      <x14:pivotCacheDefinition pivotCacheId="717868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Não há investimentos"/>
    <x v="0"/>
    <x v="0"/>
    <x v="0"/>
    <x v="0"/>
    <n v="0"/>
    <x v="0"/>
  </r>
  <r>
    <s v="Não há investimentos"/>
    <x v="0"/>
    <x v="0"/>
    <x v="0"/>
    <x v="1"/>
    <n v="0"/>
    <x v="0"/>
  </r>
  <r>
    <s v="Não há investimentos"/>
    <x v="0"/>
    <x v="0"/>
    <x v="0"/>
    <x v="2"/>
    <n v="0"/>
    <x v="0"/>
  </r>
  <r>
    <s v="Não há investimentos"/>
    <x v="0"/>
    <x v="0"/>
    <x v="0"/>
    <x v="3"/>
    <n v="0"/>
    <x v="0"/>
  </r>
  <r>
    <s v="Não há investimentos"/>
    <x v="0"/>
    <x v="0"/>
    <x v="0"/>
    <x v="4"/>
    <n v="0"/>
    <x v="0"/>
  </r>
  <r>
    <s v="Não há investimentos"/>
    <x v="0"/>
    <x v="0"/>
    <x v="0"/>
    <x v="5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31">
  <r>
    <d v="2024-10-01T00:00:00"/>
    <d v="2024-10-01T00:00:00"/>
    <x v="0"/>
    <x v="0"/>
    <x v="0"/>
    <x v="0"/>
    <x v="0"/>
    <x v="0"/>
    <n v="0.39"/>
    <x v="0"/>
    <n v="0.39"/>
    <x v="0"/>
  </r>
  <r>
    <d v="2024-10-01T00:00:00"/>
    <d v="2024-04-22T00:00:00"/>
    <x v="0"/>
    <x v="0"/>
    <x v="0"/>
    <x v="1"/>
    <x v="1"/>
    <x v="1"/>
    <n v="8.6999999999999993"/>
    <x v="0"/>
    <n v="-8.6999999999999993"/>
    <x v="1"/>
  </r>
  <r>
    <d v="2024-10-01T00:00:00"/>
    <d v="2024-09-27T00:00:00"/>
    <x v="0"/>
    <x v="0"/>
    <x v="0"/>
    <x v="2"/>
    <x v="2"/>
    <x v="2"/>
    <n v="64.75"/>
    <x v="0"/>
    <n v="-64.75"/>
    <x v="1"/>
  </r>
  <r>
    <d v="2024-10-01T00:00:00"/>
    <d v="2024-09-24T00:00:00"/>
    <x v="1"/>
    <x v="0"/>
    <x v="1"/>
    <x v="3"/>
    <x v="3"/>
    <x v="3"/>
    <n v="3.98"/>
    <x v="0"/>
    <n v="-3.98"/>
    <x v="1"/>
  </r>
  <r>
    <d v="2024-10-01T00:00:00"/>
    <d v="2024-09-13T00:00:00"/>
    <x v="1"/>
    <x v="0"/>
    <x v="1"/>
    <x v="4"/>
    <x v="4"/>
    <x v="4"/>
    <n v="4.9000000000000004"/>
    <x v="0"/>
    <n v="-4.9000000000000004"/>
    <x v="1"/>
  </r>
  <r>
    <d v="2024-10-01T00:00:00"/>
    <d v="2024-09-10T00:00:00"/>
    <x v="1"/>
    <x v="0"/>
    <x v="1"/>
    <x v="2"/>
    <x v="5"/>
    <x v="5"/>
    <n v="8"/>
    <x v="0"/>
    <n v="-8"/>
    <x v="1"/>
  </r>
  <r>
    <d v="2024-10-01T00:00:00"/>
    <d v="2024-09-15T00:00:00"/>
    <x v="1"/>
    <x v="0"/>
    <x v="1"/>
    <x v="3"/>
    <x v="6"/>
    <x v="6"/>
    <n v="9"/>
    <x v="0"/>
    <n v="-9"/>
    <x v="1"/>
  </r>
  <r>
    <d v="2024-10-01T00:00:00"/>
    <d v="2024-09-21T00:00:00"/>
    <x v="1"/>
    <x v="0"/>
    <x v="1"/>
    <x v="3"/>
    <x v="7"/>
    <x v="7"/>
    <n v="9.98"/>
    <x v="0"/>
    <n v="-9.98"/>
    <x v="1"/>
  </r>
  <r>
    <d v="2024-10-01T00:00:00"/>
    <d v="2024-09-14T00:00:00"/>
    <x v="1"/>
    <x v="0"/>
    <x v="1"/>
    <x v="3"/>
    <x v="3"/>
    <x v="8"/>
    <n v="10"/>
    <x v="0"/>
    <n v="-10"/>
    <x v="1"/>
  </r>
  <r>
    <d v="2024-10-01T00:00:00"/>
    <d v="2024-08-27T00:00:00"/>
    <x v="1"/>
    <x v="0"/>
    <x v="1"/>
    <x v="2"/>
    <x v="5"/>
    <x v="9"/>
    <n v="10.5"/>
    <x v="0"/>
    <n v="-10.5"/>
    <x v="1"/>
  </r>
  <r>
    <d v="2024-10-01T00:00:00"/>
    <d v="2024-09-20T00:00:00"/>
    <x v="1"/>
    <x v="0"/>
    <x v="1"/>
    <x v="4"/>
    <x v="8"/>
    <x v="10"/>
    <n v="10.54"/>
    <x v="0"/>
    <n v="-10.54"/>
    <x v="1"/>
  </r>
  <r>
    <d v="2024-10-01T00:00:00"/>
    <d v="2024-09-21T00:00:00"/>
    <x v="1"/>
    <x v="0"/>
    <x v="1"/>
    <x v="3"/>
    <x v="9"/>
    <x v="11"/>
    <n v="10.9"/>
    <x v="0"/>
    <n v="-10.9"/>
    <x v="1"/>
  </r>
  <r>
    <d v="2024-10-01T00:00:00"/>
    <d v="2024-08-29T00:00:00"/>
    <x v="1"/>
    <x v="0"/>
    <x v="1"/>
    <x v="5"/>
    <x v="10"/>
    <x v="12"/>
    <n v="11.9"/>
    <x v="0"/>
    <n v="-11.9"/>
    <x v="1"/>
  </r>
  <r>
    <d v="2024-10-01T00:00:00"/>
    <d v="2024-08-28T00:00:00"/>
    <x v="1"/>
    <x v="0"/>
    <x v="1"/>
    <x v="6"/>
    <x v="11"/>
    <x v="13"/>
    <n v="11.98"/>
    <x v="0"/>
    <n v="-11.98"/>
    <x v="1"/>
  </r>
  <r>
    <d v="2024-10-01T00:00:00"/>
    <d v="2024-07-23T00:00:00"/>
    <x v="1"/>
    <x v="0"/>
    <x v="1"/>
    <x v="3"/>
    <x v="9"/>
    <x v="14"/>
    <n v="14.66"/>
    <x v="0"/>
    <n v="-14.66"/>
    <x v="1"/>
  </r>
  <r>
    <d v="2024-10-01T00:00:00"/>
    <d v="2024-08-31T00:00:00"/>
    <x v="1"/>
    <x v="0"/>
    <x v="1"/>
    <x v="4"/>
    <x v="8"/>
    <x v="15"/>
    <n v="17.899999999999999"/>
    <x v="0"/>
    <n v="-17.899999999999999"/>
    <x v="1"/>
  </r>
  <r>
    <d v="2024-10-01T00:00:00"/>
    <d v="2024-10-07T00:00:00"/>
    <x v="1"/>
    <x v="0"/>
    <x v="0"/>
    <x v="0"/>
    <x v="0"/>
    <x v="16"/>
    <n v="18"/>
    <x v="0"/>
    <n v="18"/>
    <x v="0"/>
  </r>
  <r>
    <d v="2024-10-01T00:00:00"/>
    <d v="2024-09-18T00:00:00"/>
    <x v="1"/>
    <x v="0"/>
    <x v="1"/>
    <x v="6"/>
    <x v="11"/>
    <x v="17"/>
    <n v="18.75"/>
    <x v="0"/>
    <n v="-18.75"/>
    <x v="1"/>
  </r>
  <r>
    <d v="2024-10-01T00:00:00"/>
    <d v="2024-09-16T00:00:00"/>
    <x v="1"/>
    <x v="0"/>
    <x v="1"/>
    <x v="6"/>
    <x v="12"/>
    <x v="18"/>
    <n v="18.96"/>
    <x v="0"/>
    <n v="-18.96"/>
    <x v="1"/>
  </r>
  <r>
    <d v="2024-10-01T00:00:00"/>
    <d v="2024-09-28T00:00:00"/>
    <x v="1"/>
    <x v="0"/>
    <x v="1"/>
    <x v="7"/>
    <x v="13"/>
    <x v="19"/>
    <n v="20.27"/>
    <x v="0"/>
    <n v="-20.27"/>
    <x v="1"/>
  </r>
  <r>
    <d v="2024-10-01T00:00:00"/>
    <d v="2024-09-13T00:00:00"/>
    <x v="1"/>
    <x v="0"/>
    <x v="1"/>
    <x v="6"/>
    <x v="11"/>
    <x v="20"/>
    <n v="20.48"/>
    <x v="0"/>
    <n v="-20.48"/>
    <x v="1"/>
  </r>
  <r>
    <d v="2024-10-01T00:00:00"/>
    <d v="2024-09-10T00:00:00"/>
    <x v="1"/>
    <x v="0"/>
    <x v="1"/>
    <x v="3"/>
    <x v="9"/>
    <x v="21"/>
    <n v="23.77"/>
    <x v="0"/>
    <n v="-23.77"/>
    <x v="1"/>
  </r>
  <r>
    <d v="2024-10-01T00:00:00"/>
    <d v="2024-09-21T00:00:00"/>
    <x v="1"/>
    <x v="0"/>
    <x v="1"/>
    <x v="6"/>
    <x v="14"/>
    <x v="22"/>
    <n v="24.5"/>
    <x v="0"/>
    <n v="-24.5"/>
    <x v="1"/>
  </r>
  <r>
    <d v="2024-10-01T00:00:00"/>
    <d v="2024-09-24T00:00:00"/>
    <x v="1"/>
    <x v="0"/>
    <x v="1"/>
    <x v="1"/>
    <x v="15"/>
    <x v="23"/>
    <n v="25"/>
    <x v="0"/>
    <n v="-25"/>
    <x v="1"/>
  </r>
  <r>
    <d v="2024-10-01T00:00:00"/>
    <d v="2024-09-28T00:00:00"/>
    <x v="1"/>
    <x v="0"/>
    <x v="1"/>
    <x v="3"/>
    <x v="3"/>
    <x v="24"/>
    <n v="25.45"/>
    <x v="0"/>
    <n v="-25.45"/>
    <x v="1"/>
  </r>
  <r>
    <d v="2024-10-01T00:00:00"/>
    <d v="2024-09-20T00:00:00"/>
    <x v="1"/>
    <x v="0"/>
    <x v="1"/>
    <x v="3"/>
    <x v="6"/>
    <x v="25"/>
    <n v="26.3"/>
    <x v="0"/>
    <n v="-26.3"/>
    <x v="1"/>
  </r>
  <r>
    <d v="2024-10-01T00:00:00"/>
    <d v="2024-09-24T00:00:00"/>
    <x v="1"/>
    <x v="0"/>
    <x v="1"/>
    <x v="6"/>
    <x v="11"/>
    <x v="26"/>
    <n v="27.89"/>
    <x v="0"/>
    <n v="-27.89"/>
    <x v="1"/>
  </r>
  <r>
    <d v="2024-10-01T00:00:00"/>
    <d v="2024-09-26T00:00:00"/>
    <x v="1"/>
    <x v="0"/>
    <x v="1"/>
    <x v="3"/>
    <x v="3"/>
    <x v="27"/>
    <n v="27.98"/>
    <x v="0"/>
    <n v="-27.98"/>
    <x v="1"/>
  </r>
  <r>
    <d v="2024-10-01T00:00:00"/>
    <d v="2024-09-28T00:00:00"/>
    <x v="1"/>
    <x v="0"/>
    <x v="1"/>
    <x v="6"/>
    <x v="11"/>
    <x v="28"/>
    <n v="28.5"/>
    <x v="0"/>
    <n v="-28.5"/>
    <x v="1"/>
  </r>
  <r>
    <d v="2024-10-01T00:00:00"/>
    <d v="2024-09-11T00:00:00"/>
    <x v="1"/>
    <x v="0"/>
    <x v="1"/>
    <x v="6"/>
    <x v="11"/>
    <x v="13"/>
    <n v="29.43"/>
    <x v="0"/>
    <n v="-29.43"/>
    <x v="1"/>
  </r>
  <r>
    <d v="2024-10-01T00:00:00"/>
    <d v="2024-08-21T00:00:00"/>
    <x v="1"/>
    <x v="0"/>
    <x v="1"/>
    <x v="3"/>
    <x v="7"/>
    <x v="29"/>
    <n v="29.49"/>
    <x v="0"/>
    <n v="-29.49"/>
    <x v="1"/>
  </r>
  <r>
    <d v="2024-10-01T00:00:00"/>
    <d v="2024-08-31T00:00:00"/>
    <x v="1"/>
    <x v="0"/>
    <x v="1"/>
    <x v="3"/>
    <x v="9"/>
    <x v="21"/>
    <n v="30.93"/>
    <x v="0"/>
    <n v="-30.93"/>
    <x v="1"/>
  </r>
  <r>
    <d v="2024-10-01T00:00:00"/>
    <d v="2024-09-28T00:00:00"/>
    <x v="1"/>
    <x v="0"/>
    <x v="1"/>
    <x v="3"/>
    <x v="9"/>
    <x v="8"/>
    <n v="31"/>
    <x v="0"/>
    <n v="-31"/>
    <x v="1"/>
  </r>
  <r>
    <d v="2024-10-01T00:00:00"/>
    <d v="2024-09-28T00:00:00"/>
    <x v="1"/>
    <x v="0"/>
    <x v="1"/>
    <x v="2"/>
    <x v="5"/>
    <x v="30"/>
    <n v="32.950000000000003"/>
    <x v="0"/>
    <n v="-32.950000000000003"/>
    <x v="1"/>
  </r>
  <r>
    <d v="2024-10-01T00:00:00"/>
    <d v="2024-09-14T00:00:00"/>
    <x v="1"/>
    <x v="0"/>
    <x v="1"/>
    <x v="6"/>
    <x v="12"/>
    <x v="31"/>
    <n v="33"/>
    <x v="0"/>
    <n v="-33"/>
    <x v="1"/>
  </r>
  <r>
    <d v="2024-10-01T00:00:00"/>
    <d v="2024-08-30T00:00:00"/>
    <x v="1"/>
    <x v="0"/>
    <x v="1"/>
    <x v="6"/>
    <x v="11"/>
    <x v="20"/>
    <n v="34.130000000000003"/>
    <x v="0"/>
    <n v="-34.130000000000003"/>
    <x v="1"/>
  </r>
  <r>
    <d v="2024-10-01T00:00:00"/>
    <d v="2024-09-25T00:00:00"/>
    <x v="1"/>
    <x v="0"/>
    <x v="1"/>
    <x v="6"/>
    <x v="16"/>
    <x v="32"/>
    <n v="36.270000000000003"/>
    <x v="0"/>
    <n v="-36.270000000000003"/>
    <x v="1"/>
  </r>
  <r>
    <d v="2024-10-01T00:00:00"/>
    <d v="2024-08-27T00:00:00"/>
    <x v="1"/>
    <x v="0"/>
    <x v="1"/>
    <x v="4"/>
    <x v="8"/>
    <x v="15"/>
    <n v="36.9"/>
    <x v="0"/>
    <n v="-36.9"/>
    <x v="1"/>
  </r>
  <r>
    <d v="2024-10-01T00:00:00"/>
    <d v="2024-09-28T00:00:00"/>
    <x v="1"/>
    <x v="0"/>
    <x v="1"/>
    <x v="3"/>
    <x v="3"/>
    <x v="33"/>
    <n v="37"/>
    <x v="0"/>
    <n v="-37"/>
    <x v="1"/>
  </r>
  <r>
    <d v="2024-10-01T00:00:00"/>
    <d v="2024-09-14T00:00:00"/>
    <x v="1"/>
    <x v="0"/>
    <x v="1"/>
    <x v="3"/>
    <x v="3"/>
    <x v="8"/>
    <n v="38"/>
    <x v="0"/>
    <n v="-38"/>
    <x v="1"/>
  </r>
  <r>
    <d v="2024-10-01T00:00:00"/>
    <d v="2024-09-13T00:00:00"/>
    <x v="1"/>
    <x v="0"/>
    <x v="1"/>
    <x v="3"/>
    <x v="3"/>
    <x v="34"/>
    <n v="38.75"/>
    <x v="0"/>
    <n v="-38.75"/>
    <x v="1"/>
  </r>
  <r>
    <d v="2024-10-01T00:00:00"/>
    <d v="2024-09-28T00:00:00"/>
    <x v="1"/>
    <x v="0"/>
    <x v="1"/>
    <x v="6"/>
    <x v="11"/>
    <x v="28"/>
    <n v="38.880000000000003"/>
    <x v="0"/>
    <n v="-38.880000000000003"/>
    <x v="1"/>
  </r>
  <r>
    <d v="2024-10-01T00:00:00"/>
    <d v="2024-09-08T00:00:00"/>
    <x v="1"/>
    <x v="0"/>
    <x v="1"/>
    <x v="4"/>
    <x v="4"/>
    <x v="35"/>
    <n v="38.99"/>
    <x v="0"/>
    <n v="-38.99"/>
    <x v="1"/>
  </r>
  <r>
    <d v="2024-10-01T00:00:00"/>
    <d v="2024-09-15T00:00:00"/>
    <x v="1"/>
    <x v="0"/>
    <x v="1"/>
    <x v="3"/>
    <x v="9"/>
    <x v="36"/>
    <n v="39.5"/>
    <x v="0"/>
    <n v="-39.5"/>
    <x v="1"/>
  </r>
  <r>
    <d v="2024-10-01T00:00:00"/>
    <d v="2024-09-13T00:00:00"/>
    <x v="1"/>
    <x v="0"/>
    <x v="1"/>
    <x v="3"/>
    <x v="6"/>
    <x v="37"/>
    <n v="39.700000000000003"/>
    <x v="0"/>
    <n v="-39.700000000000003"/>
    <x v="1"/>
  </r>
  <r>
    <d v="2024-10-01T00:00:00"/>
    <d v="2024-09-27T00:00:00"/>
    <x v="1"/>
    <x v="0"/>
    <x v="1"/>
    <x v="6"/>
    <x v="12"/>
    <x v="31"/>
    <n v="42"/>
    <x v="0"/>
    <n v="-42"/>
    <x v="1"/>
  </r>
  <r>
    <d v="2024-10-01T00:00:00"/>
    <d v="2024-09-29T00:00:00"/>
    <x v="1"/>
    <x v="0"/>
    <x v="1"/>
    <x v="7"/>
    <x v="13"/>
    <x v="19"/>
    <n v="42.15"/>
    <x v="0"/>
    <n v="-42.15"/>
    <x v="1"/>
  </r>
  <r>
    <d v="2024-10-01T00:00:00"/>
    <d v="2024-09-12T00:00:00"/>
    <x v="1"/>
    <x v="0"/>
    <x v="1"/>
    <x v="5"/>
    <x v="10"/>
    <x v="38"/>
    <n v="42.76"/>
    <x v="0"/>
    <n v="-42.76"/>
    <x v="1"/>
  </r>
  <r>
    <d v="2024-10-01T00:00:00"/>
    <d v="2024-09-12T00:00:00"/>
    <x v="1"/>
    <x v="0"/>
    <x v="1"/>
    <x v="5"/>
    <x v="10"/>
    <x v="39"/>
    <n v="42.78"/>
    <x v="0"/>
    <n v="-42.78"/>
    <x v="1"/>
  </r>
  <r>
    <d v="2024-10-01T00:00:00"/>
    <d v="2024-08-19T00:00:00"/>
    <x v="1"/>
    <x v="0"/>
    <x v="1"/>
    <x v="2"/>
    <x v="17"/>
    <x v="40"/>
    <n v="44.88"/>
    <x v="0"/>
    <n v="-44.88"/>
    <x v="1"/>
  </r>
  <r>
    <d v="2024-10-01T00:00:00"/>
    <d v="2024-09-10T00:00:00"/>
    <x v="1"/>
    <x v="0"/>
    <x v="1"/>
    <x v="5"/>
    <x v="18"/>
    <x v="41"/>
    <n v="45"/>
    <x v="0"/>
    <n v="-45"/>
    <x v="1"/>
  </r>
  <r>
    <d v="2024-10-01T00:00:00"/>
    <d v="2024-09-12T00:00:00"/>
    <x v="1"/>
    <x v="0"/>
    <x v="1"/>
    <x v="5"/>
    <x v="10"/>
    <x v="42"/>
    <n v="47.49"/>
    <x v="0"/>
    <n v="-47.49"/>
    <x v="1"/>
  </r>
  <r>
    <d v="2024-10-01T00:00:00"/>
    <d v="2024-09-12T00:00:00"/>
    <x v="1"/>
    <x v="0"/>
    <x v="1"/>
    <x v="5"/>
    <x v="10"/>
    <x v="43"/>
    <n v="47.51"/>
    <x v="0"/>
    <n v="-47.51"/>
    <x v="1"/>
  </r>
  <r>
    <d v="2024-10-01T00:00:00"/>
    <d v="2024-09-15T00:00:00"/>
    <x v="1"/>
    <x v="0"/>
    <x v="1"/>
    <x v="3"/>
    <x v="9"/>
    <x v="44"/>
    <n v="48"/>
    <x v="0"/>
    <n v="-48"/>
    <x v="1"/>
  </r>
  <r>
    <d v="2024-10-01T00:00:00"/>
    <d v="2024-09-24T00:00:00"/>
    <x v="1"/>
    <x v="0"/>
    <x v="1"/>
    <x v="2"/>
    <x v="19"/>
    <x v="45"/>
    <n v="50"/>
    <x v="0"/>
    <n v="-50"/>
    <x v="1"/>
  </r>
  <r>
    <d v="2024-10-01T00:00:00"/>
    <d v="2024-07-22T00:00:00"/>
    <x v="1"/>
    <x v="0"/>
    <x v="1"/>
    <x v="5"/>
    <x v="10"/>
    <x v="46"/>
    <n v="51.83"/>
    <x v="0"/>
    <n v="-51.83"/>
    <x v="1"/>
  </r>
  <r>
    <d v="2024-10-01T00:00:00"/>
    <d v="2024-08-26T00:00:00"/>
    <x v="1"/>
    <x v="0"/>
    <x v="1"/>
    <x v="6"/>
    <x v="12"/>
    <x v="31"/>
    <n v="53"/>
    <x v="0"/>
    <n v="-53"/>
    <x v="1"/>
  </r>
  <r>
    <d v="2024-10-01T00:00:00"/>
    <d v="2024-09-13T00:00:00"/>
    <x v="1"/>
    <x v="0"/>
    <x v="1"/>
    <x v="3"/>
    <x v="6"/>
    <x v="47"/>
    <n v="54.25"/>
    <x v="0"/>
    <n v="-54.25"/>
    <x v="1"/>
  </r>
  <r>
    <d v="2024-10-01T00:00:00"/>
    <d v="2024-09-30T00:00:00"/>
    <x v="1"/>
    <x v="0"/>
    <x v="1"/>
    <x v="6"/>
    <x v="12"/>
    <x v="18"/>
    <n v="55"/>
    <x v="0"/>
    <n v="-55"/>
    <x v="1"/>
  </r>
  <r>
    <d v="2024-10-01T00:00:00"/>
    <d v="2024-07-10T00:00:00"/>
    <x v="1"/>
    <x v="0"/>
    <x v="1"/>
    <x v="5"/>
    <x v="10"/>
    <x v="14"/>
    <n v="55.73"/>
    <x v="0"/>
    <n v="-55.73"/>
    <x v="1"/>
  </r>
  <r>
    <d v="2024-10-01T00:00:00"/>
    <d v="2024-08-07T00:00:00"/>
    <x v="1"/>
    <x v="0"/>
    <x v="1"/>
    <x v="3"/>
    <x v="9"/>
    <x v="48"/>
    <n v="56.65"/>
    <x v="0"/>
    <n v="-56.65"/>
    <x v="1"/>
  </r>
  <r>
    <d v="2024-10-01T00:00:00"/>
    <d v="2024-09-20T00:00:00"/>
    <x v="1"/>
    <x v="0"/>
    <x v="1"/>
    <x v="4"/>
    <x v="8"/>
    <x v="10"/>
    <n v="59.9"/>
    <x v="0"/>
    <n v="-59.9"/>
    <x v="1"/>
  </r>
  <r>
    <d v="2024-10-01T00:00:00"/>
    <d v="2024-09-21T00:00:00"/>
    <x v="1"/>
    <x v="0"/>
    <x v="1"/>
    <x v="6"/>
    <x v="14"/>
    <x v="22"/>
    <n v="60.97"/>
    <x v="0"/>
    <n v="-60.97"/>
    <x v="1"/>
  </r>
  <r>
    <d v="2024-10-01T00:00:00"/>
    <d v="2024-09-26T00:00:00"/>
    <x v="1"/>
    <x v="0"/>
    <x v="1"/>
    <x v="2"/>
    <x v="5"/>
    <x v="49"/>
    <n v="63.55"/>
    <x v="0"/>
    <n v="-63.55"/>
    <x v="1"/>
  </r>
  <r>
    <d v="2024-10-01T00:00:00"/>
    <d v="2024-09-13T00:00:00"/>
    <x v="1"/>
    <x v="0"/>
    <x v="1"/>
    <x v="3"/>
    <x v="3"/>
    <x v="50"/>
    <n v="64"/>
    <x v="0"/>
    <n v="-64"/>
    <x v="1"/>
  </r>
  <r>
    <d v="2024-10-01T00:00:00"/>
    <d v="2024-09-27T00:00:00"/>
    <x v="1"/>
    <x v="0"/>
    <x v="1"/>
    <x v="2"/>
    <x v="2"/>
    <x v="51"/>
    <n v="64.75"/>
    <x v="0"/>
    <n v="-64.75"/>
    <x v="1"/>
  </r>
  <r>
    <d v="2024-10-01T00:00:00"/>
    <d v="2024-09-02T00:00:00"/>
    <x v="1"/>
    <x v="0"/>
    <x v="1"/>
    <x v="7"/>
    <x v="13"/>
    <x v="52"/>
    <n v="66.5"/>
    <x v="0"/>
    <n v="-66.5"/>
    <x v="1"/>
  </r>
  <r>
    <d v="2024-10-01T00:00:00"/>
    <d v="2024-09-02T00:00:00"/>
    <x v="1"/>
    <x v="0"/>
    <x v="1"/>
    <x v="7"/>
    <x v="13"/>
    <x v="53"/>
    <n v="66.5"/>
    <x v="0"/>
    <n v="-66.5"/>
    <x v="1"/>
  </r>
  <r>
    <d v="2024-10-01T00:00:00"/>
    <d v="2024-10-07T00:00:00"/>
    <x v="1"/>
    <x v="0"/>
    <x v="0"/>
    <x v="0"/>
    <x v="0"/>
    <x v="54"/>
    <n v="67.2"/>
    <x v="0"/>
    <n v="67.2"/>
    <x v="0"/>
  </r>
  <r>
    <d v="2024-10-01T00:00:00"/>
    <d v="2024-08-07T00:00:00"/>
    <x v="1"/>
    <x v="0"/>
    <x v="1"/>
    <x v="7"/>
    <x v="13"/>
    <x v="55"/>
    <n v="71.319999999999993"/>
    <x v="0"/>
    <n v="-71.319999999999993"/>
    <x v="1"/>
  </r>
  <r>
    <d v="2024-10-01T00:00:00"/>
    <d v="2024-10-07T00:00:00"/>
    <x v="1"/>
    <x v="0"/>
    <x v="0"/>
    <x v="3"/>
    <x v="9"/>
    <x v="56"/>
    <n v="74"/>
    <x v="0"/>
    <n v="-74"/>
    <x v="1"/>
  </r>
  <r>
    <d v="2024-10-01T00:00:00"/>
    <d v="2024-09-28T00:00:00"/>
    <x v="1"/>
    <x v="0"/>
    <x v="1"/>
    <x v="3"/>
    <x v="3"/>
    <x v="57"/>
    <n v="74.900000000000006"/>
    <x v="0"/>
    <n v="-74.900000000000006"/>
    <x v="1"/>
  </r>
  <r>
    <d v="2024-10-01T00:00:00"/>
    <d v="2024-09-27T00:00:00"/>
    <x v="1"/>
    <x v="0"/>
    <x v="1"/>
    <x v="7"/>
    <x v="13"/>
    <x v="19"/>
    <n v="76.03"/>
    <x v="0"/>
    <n v="-76.03"/>
    <x v="1"/>
  </r>
  <r>
    <d v="2024-10-01T00:00:00"/>
    <d v="2024-07-27T00:00:00"/>
    <x v="1"/>
    <x v="0"/>
    <x v="1"/>
    <x v="5"/>
    <x v="10"/>
    <x v="58"/>
    <n v="77.48"/>
    <x v="0"/>
    <n v="-77.48"/>
    <x v="1"/>
  </r>
  <r>
    <d v="2024-10-01T00:00:00"/>
    <d v="2024-09-04T00:00:00"/>
    <x v="1"/>
    <x v="0"/>
    <x v="1"/>
    <x v="7"/>
    <x v="13"/>
    <x v="59"/>
    <n v="78.92"/>
    <x v="0"/>
    <n v="-78.92"/>
    <x v="1"/>
  </r>
  <r>
    <d v="2024-10-01T00:00:00"/>
    <d v="2024-09-13T00:00:00"/>
    <x v="1"/>
    <x v="0"/>
    <x v="1"/>
    <x v="6"/>
    <x v="12"/>
    <x v="31"/>
    <n v="79.400000000000006"/>
    <x v="0"/>
    <n v="-79.400000000000006"/>
    <x v="1"/>
  </r>
  <r>
    <d v="2024-10-01T00:00:00"/>
    <d v="2024-09-01T00:00:00"/>
    <x v="1"/>
    <x v="0"/>
    <x v="1"/>
    <x v="4"/>
    <x v="8"/>
    <x v="60"/>
    <n v="80.03"/>
    <x v="0"/>
    <n v="-80.03"/>
    <x v="1"/>
  </r>
  <r>
    <d v="2024-10-01T00:00:00"/>
    <d v="2024-09-01T00:00:00"/>
    <x v="1"/>
    <x v="0"/>
    <x v="1"/>
    <x v="4"/>
    <x v="20"/>
    <x v="61"/>
    <n v="80.040000000000006"/>
    <x v="0"/>
    <n v="-80.040000000000006"/>
    <x v="1"/>
  </r>
  <r>
    <d v="2024-10-01T00:00:00"/>
    <d v="2024-07-19T00:00:00"/>
    <x v="1"/>
    <x v="0"/>
    <x v="1"/>
    <x v="7"/>
    <x v="21"/>
    <x v="62"/>
    <n v="83.66"/>
    <x v="0"/>
    <n v="-83.66"/>
    <x v="1"/>
  </r>
  <r>
    <d v="2024-10-01T00:00:00"/>
    <d v="2024-07-14T00:00:00"/>
    <x v="1"/>
    <x v="0"/>
    <x v="1"/>
    <x v="3"/>
    <x v="9"/>
    <x v="63"/>
    <n v="89.5"/>
    <x v="0"/>
    <n v="-89.5"/>
    <x v="1"/>
  </r>
  <r>
    <d v="2024-10-01T00:00:00"/>
    <d v="2024-09-04T00:00:00"/>
    <x v="1"/>
    <x v="0"/>
    <x v="1"/>
    <x v="6"/>
    <x v="12"/>
    <x v="32"/>
    <n v="92.59"/>
    <x v="0"/>
    <n v="-92.59"/>
    <x v="1"/>
  </r>
  <r>
    <d v="2024-10-01T00:00:00"/>
    <d v="2024-09-24T00:00:00"/>
    <x v="1"/>
    <x v="0"/>
    <x v="1"/>
    <x v="1"/>
    <x v="1"/>
    <x v="64"/>
    <n v="99.02"/>
    <x v="0"/>
    <n v="-99.02"/>
    <x v="1"/>
  </r>
  <r>
    <d v="2024-10-01T00:00:00"/>
    <d v="2024-09-10T00:00:00"/>
    <x v="1"/>
    <x v="0"/>
    <x v="1"/>
    <x v="7"/>
    <x v="13"/>
    <x v="65"/>
    <n v="99.97"/>
    <x v="0"/>
    <n v="-99.97"/>
    <x v="1"/>
  </r>
  <r>
    <d v="2024-10-01T00:00:00"/>
    <d v="2024-09-07T00:00:00"/>
    <x v="1"/>
    <x v="0"/>
    <x v="1"/>
    <x v="8"/>
    <x v="22"/>
    <x v="66"/>
    <n v="100"/>
    <x v="0"/>
    <n v="-100"/>
    <x v="1"/>
  </r>
  <r>
    <d v="2024-10-01T00:00:00"/>
    <d v="2024-09-18T00:00:00"/>
    <x v="1"/>
    <x v="0"/>
    <x v="1"/>
    <x v="3"/>
    <x v="9"/>
    <x v="67"/>
    <n v="100"/>
    <x v="0"/>
    <n v="-100"/>
    <x v="1"/>
  </r>
  <r>
    <d v="2024-10-01T00:00:00"/>
    <d v="2024-09-20T00:00:00"/>
    <x v="1"/>
    <x v="0"/>
    <x v="1"/>
    <x v="4"/>
    <x v="8"/>
    <x v="10"/>
    <n v="102.01"/>
    <x v="0"/>
    <n v="-102.01"/>
    <x v="1"/>
  </r>
  <r>
    <d v="2024-10-01T00:00:00"/>
    <d v="2024-09-28T00:00:00"/>
    <x v="1"/>
    <x v="0"/>
    <x v="1"/>
    <x v="2"/>
    <x v="5"/>
    <x v="49"/>
    <n v="111.67"/>
    <x v="0"/>
    <n v="-111.67"/>
    <x v="1"/>
  </r>
  <r>
    <d v="2024-10-01T00:00:00"/>
    <d v="2024-09-27T00:00:00"/>
    <x v="1"/>
    <x v="0"/>
    <x v="1"/>
    <x v="3"/>
    <x v="6"/>
    <x v="68"/>
    <n v="112.84"/>
    <x v="0"/>
    <n v="-112.84"/>
    <x v="1"/>
  </r>
  <r>
    <d v="2024-10-01T00:00:00"/>
    <d v="2024-09-13T00:00:00"/>
    <x v="1"/>
    <x v="0"/>
    <x v="1"/>
    <x v="1"/>
    <x v="23"/>
    <x v="69"/>
    <n v="115"/>
    <x v="0"/>
    <n v="-115"/>
    <x v="1"/>
  </r>
  <r>
    <d v="2024-10-01T00:00:00"/>
    <d v="2024-09-09T00:00:00"/>
    <x v="1"/>
    <x v="0"/>
    <x v="1"/>
    <x v="7"/>
    <x v="13"/>
    <x v="19"/>
    <n v="116.44"/>
    <x v="0"/>
    <n v="-116.44"/>
    <x v="1"/>
  </r>
  <r>
    <d v="2024-10-01T00:00:00"/>
    <d v="2024-09-15T00:00:00"/>
    <x v="1"/>
    <x v="0"/>
    <x v="1"/>
    <x v="7"/>
    <x v="13"/>
    <x v="19"/>
    <n v="118.66"/>
    <x v="0"/>
    <n v="-118.66"/>
    <x v="1"/>
  </r>
  <r>
    <d v="2024-10-01T00:00:00"/>
    <d v="2024-07-11T00:00:00"/>
    <x v="1"/>
    <x v="0"/>
    <x v="1"/>
    <x v="1"/>
    <x v="23"/>
    <x v="70"/>
    <n v="121.46"/>
    <x v="0"/>
    <n v="-121.46"/>
    <x v="1"/>
  </r>
  <r>
    <d v="2024-10-01T00:00:00"/>
    <d v="2024-07-25T00:00:00"/>
    <x v="1"/>
    <x v="0"/>
    <x v="1"/>
    <x v="1"/>
    <x v="23"/>
    <x v="71"/>
    <n v="121.46"/>
    <x v="0"/>
    <n v="-121.46"/>
    <x v="1"/>
  </r>
  <r>
    <d v="2024-10-01T00:00:00"/>
    <d v="2024-09-12T00:00:00"/>
    <x v="1"/>
    <x v="0"/>
    <x v="1"/>
    <x v="6"/>
    <x v="12"/>
    <x v="18"/>
    <n v="128.12"/>
    <x v="0"/>
    <n v="-128.12"/>
    <x v="1"/>
  </r>
  <r>
    <d v="2024-10-01T00:00:00"/>
    <d v="2024-09-15T00:00:00"/>
    <x v="1"/>
    <x v="0"/>
    <x v="1"/>
    <x v="3"/>
    <x v="7"/>
    <x v="72"/>
    <n v="129.94999999999999"/>
    <x v="0"/>
    <n v="-129.94999999999999"/>
    <x v="1"/>
  </r>
  <r>
    <d v="2024-10-01T00:00:00"/>
    <d v="2024-09-15T00:00:00"/>
    <x v="1"/>
    <x v="0"/>
    <x v="1"/>
    <x v="3"/>
    <x v="7"/>
    <x v="73"/>
    <n v="129.94999999999999"/>
    <x v="0"/>
    <n v="-129.94999999999999"/>
    <x v="1"/>
  </r>
  <r>
    <d v="2024-10-01T00:00:00"/>
    <d v="2024-08-31T00:00:00"/>
    <x v="1"/>
    <x v="0"/>
    <x v="1"/>
    <x v="6"/>
    <x v="12"/>
    <x v="31"/>
    <n v="133"/>
    <x v="0"/>
    <n v="-133"/>
    <x v="1"/>
  </r>
  <r>
    <d v="2024-10-01T00:00:00"/>
    <d v="2024-09-26T00:00:00"/>
    <x v="1"/>
    <x v="0"/>
    <x v="1"/>
    <x v="2"/>
    <x v="5"/>
    <x v="30"/>
    <n v="136.85"/>
    <x v="0"/>
    <n v="-136.85"/>
    <x v="1"/>
  </r>
  <r>
    <d v="2024-10-01T00:00:00"/>
    <d v="2024-09-19T00:00:00"/>
    <x v="1"/>
    <x v="0"/>
    <x v="1"/>
    <x v="6"/>
    <x v="11"/>
    <x v="17"/>
    <n v="141.86000000000001"/>
    <x v="0"/>
    <n v="-141.86000000000001"/>
    <x v="1"/>
  </r>
  <r>
    <d v="2024-10-01T00:00:00"/>
    <d v="2024-10-07T00:00:00"/>
    <x v="1"/>
    <x v="0"/>
    <x v="0"/>
    <x v="9"/>
    <x v="22"/>
    <x v="74"/>
    <n v="155.32"/>
    <x v="0"/>
    <n v="-155.32"/>
    <x v="1"/>
  </r>
  <r>
    <d v="2024-10-01T00:00:00"/>
    <d v="2024-09-19T00:00:00"/>
    <x v="1"/>
    <x v="0"/>
    <x v="1"/>
    <x v="3"/>
    <x v="6"/>
    <x v="75"/>
    <n v="159"/>
    <x v="0"/>
    <n v="-159"/>
    <x v="1"/>
  </r>
  <r>
    <d v="2024-10-01T00:00:00"/>
    <d v="2024-09-29T00:00:00"/>
    <x v="1"/>
    <x v="0"/>
    <x v="1"/>
    <x v="6"/>
    <x v="12"/>
    <x v="18"/>
    <n v="166.14"/>
    <x v="0"/>
    <n v="-166.14"/>
    <x v="1"/>
  </r>
  <r>
    <d v="2024-10-01T00:00:00"/>
    <d v="2024-09-15T00:00:00"/>
    <x v="1"/>
    <x v="0"/>
    <x v="1"/>
    <x v="7"/>
    <x v="13"/>
    <x v="19"/>
    <n v="172.16"/>
    <x v="0"/>
    <n v="-172.16"/>
    <x v="1"/>
  </r>
  <r>
    <d v="2024-10-01T00:00:00"/>
    <d v="2024-09-21T00:00:00"/>
    <x v="1"/>
    <x v="0"/>
    <x v="1"/>
    <x v="6"/>
    <x v="12"/>
    <x v="18"/>
    <n v="183.45"/>
    <x v="0"/>
    <n v="-183.45"/>
    <x v="1"/>
  </r>
  <r>
    <d v="2024-10-01T00:00:00"/>
    <d v="2024-07-20T00:00:00"/>
    <x v="1"/>
    <x v="0"/>
    <x v="1"/>
    <x v="3"/>
    <x v="9"/>
    <x v="76"/>
    <n v="193.96"/>
    <x v="0"/>
    <n v="-193.96"/>
    <x v="1"/>
  </r>
  <r>
    <d v="2024-10-01T00:00:00"/>
    <d v="2024-10-07T00:00:00"/>
    <x v="1"/>
    <x v="0"/>
    <x v="0"/>
    <x v="1"/>
    <x v="24"/>
    <x v="77"/>
    <n v="194.63"/>
    <x v="0"/>
    <n v="-194.63"/>
    <x v="1"/>
  </r>
  <r>
    <d v="2024-10-01T00:00:00"/>
    <d v="2024-09-13T00:00:00"/>
    <x v="1"/>
    <x v="0"/>
    <x v="1"/>
    <x v="5"/>
    <x v="10"/>
    <x v="78"/>
    <n v="199.99"/>
    <x v="0"/>
    <n v="-199.99"/>
    <x v="1"/>
  </r>
  <r>
    <d v="2024-10-01T00:00:00"/>
    <d v="2024-10-07T00:00:00"/>
    <x v="1"/>
    <x v="0"/>
    <x v="0"/>
    <x v="4"/>
    <x v="25"/>
    <x v="79"/>
    <n v="200"/>
    <x v="0"/>
    <n v="-200"/>
    <x v="1"/>
  </r>
  <r>
    <d v="2024-10-01T00:00:00"/>
    <d v="2024-08-19T00:00:00"/>
    <x v="1"/>
    <x v="0"/>
    <x v="1"/>
    <x v="2"/>
    <x v="17"/>
    <x v="80"/>
    <n v="215.81"/>
    <x v="0"/>
    <n v="-215.81"/>
    <x v="1"/>
  </r>
  <r>
    <d v="2024-10-01T00:00:00"/>
    <d v="2024-10-07T00:00:00"/>
    <x v="1"/>
    <x v="0"/>
    <x v="0"/>
    <x v="1"/>
    <x v="23"/>
    <x v="81"/>
    <n v="240"/>
    <x v="0"/>
    <n v="-240"/>
    <x v="1"/>
  </r>
  <r>
    <d v="2024-10-01T00:00:00"/>
    <d v="2024-08-29T00:00:00"/>
    <x v="1"/>
    <x v="0"/>
    <x v="1"/>
    <x v="6"/>
    <x v="12"/>
    <x v="31"/>
    <n v="276"/>
    <x v="0"/>
    <n v="-276"/>
    <x v="1"/>
  </r>
  <r>
    <d v="2024-10-01T00:00:00"/>
    <d v="2024-10-07T00:00:00"/>
    <x v="1"/>
    <x v="0"/>
    <x v="0"/>
    <x v="1"/>
    <x v="24"/>
    <x v="77"/>
    <n v="276.3"/>
    <x v="0"/>
    <n v="-276.3"/>
    <x v="1"/>
  </r>
  <r>
    <d v="2024-10-01T00:00:00"/>
    <d v="2024-09-14T00:00:00"/>
    <x v="1"/>
    <x v="0"/>
    <x v="1"/>
    <x v="2"/>
    <x v="19"/>
    <x v="82"/>
    <n v="289.51"/>
    <x v="0"/>
    <n v="-289.51"/>
    <x v="1"/>
  </r>
  <r>
    <d v="2024-10-01T00:00:00"/>
    <d v="2024-09-23T00:00:00"/>
    <x v="1"/>
    <x v="0"/>
    <x v="1"/>
    <x v="5"/>
    <x v="10"/>
    <x v="83"/>
    <n v="300"/>
    <x v="0"/>
    <n v="-300"/>
    <x v="1"/>
  </r>
  <r>
    <d v="2024-10-01T00:00:00"/>
    <d v="2024-10-07T00:00:00"/>
    <x v="1"/>
    <x v="0"/>
    <x v="0"/>
    <x v="9"/>
    <x v="22"/>
    <x v="84"/>
    <n v="300"/>
    <x v="0"/>
    <n v="-300"/>
    <x v="1"/>
  </r>
  <r>
    <d v="2024-10-01T00:00:00"/>
    <d v="2024-09-25T00:00:00"/>
    <x v="1"/>
    <x v="0"/>
    <x v="1"/>
    <x v="2"/>
    <x v="19"/>
    <x v="82"/>
    <n v="309.10000000000002"/>
    <x v="0"/>
    <n v="-309.10000000000002"/>
    <x v="1"/>
  </r>
  <r>
    <d v="2024-10-01T00:00:00"/>
    <d v="2024-09-13T00:00:00"/>
    <x v="1"/>
    <x v="0"/>
    <x v="1"/>
    <x v="5"/>
    <x v="10"/>
    <x v="78"/>
    <n v="584.9"/>
    <x v="0"/>
    <n v="-584.9"/>
    <x v="1"/>
  </r>
  <r>
    <d v="2024-10-01T00:00:00"/>
    <d v="2024-09-17T00:00:00"/>
    <x v="1"/>
    <x v="0"/>
    <x v="1"/>
    <x v="6"/>
    <x v="12"/>
    <x v="18"/>
    <n v="753.97"/>
    <x v="0"/>
    <n v="-753.97"/>
    <x v="1"/>
  </r>
  <r>
    <d v="2024-10-01T00:00:00"/>
    <d v="2024-10-07T00:00:00"/>
    <x v="1"/>
    <x v="0"/>
    <x v="0"/>
    <x v="10"/>
    <x v="26"/>
    <x v="85"/>
    <n v="891.97"/>
    <x v="0"/>
    <n v="-891.97"/>
    <x v="1"/>
  </r>
  <r>
    <d v="2024-10-01T00:00:00"/>
    <d v="2024-08-29T00:00:00"/>
    <x v="1"/>
    <x v="0"/>
    <x v="1"/>
    <x v="2"/>
    <x v="27"/>
    <x v="86"/>
    <n v="982.68"/>
    <x v="0"/>
    <n v="-982.68"/>
    <x v="1"/>
  </r>
  <r>
    <d v="2024-10-01T00:00:00"/>
    <d v="2024-10-07T00:00:00"/>
    <x v="1"/>
    <x v="0"/>
    <x v="0"/>
    <x v="11"/>
    <x v="28"/>
    <x v="87"/>
    <n v="13690.07"/>
    <x v="0"/>
    <n v="13690.07"/>
    <x v="0"/>
  </r>
  <r>
    <d v="2024-10-01T00:00:00"/>
    <d v="2024-10-08T00:00:00"/>
    <x v="2"/>
    <x v="0"/>
    <x v="0"/>
    <x v="1"/>
    <x v="23"/>
    <x v="88"/>
    <n v="15"/>
    <x v="0"/>
    <n v="-15"/>
    <x v="1"/>
  </r>
  <r>
    <d v="2024-10-01T00:00:00"/>
    <d v="2024-10-08T00:00:00"/>
    <x v="2"/>
    <x v="0"/>
    <x v="0"/>
    <x v="4"/>
    <x v="29"/>
    <x v="89"/>
    <n v="112.66"/>
    <x v="0"/>
    <n v="-112.66"/>
    <x v="1"/>
  </r>
  <r>
    <d v="2024-10-01T00:00:00"/>
    <d v="2024-10-08T00:00:00"/>
    <x v="2"/>
    <x v="0"/>
    <x v="0"/>
    <x v="7"/>
    <x v="30"/>
    <x v="90"/>
    <n v="380"/>
    <x v="0"/>
    <n v="-380"/>
    <x v="1"/>
  </r>
  <r>
    <d v="2024-10-01T00:00:00"/>
    <d v="2024-10-08T00:00:00"/>
    <x v="2"/>
    <x v="0"/>
    <x v="0"/>
    <x v="11"/>
    <x v="31"/>
    <x v="91"/>
    <n v="1000"/>
    <x v="0"/>
    <n v="1000"/>
    <x v="0"/>
  </r>
  <r>
    <d v="2024-10-01T00:00:00"/>
    <d v="2024-10-08T00:00:00"/>
    <x v="2"/>
    <x v="0"/>
    <x v="0"/>
    <x v="7"/>
    <x v="32"/>
    <x v="92"/>
    <n v="2873.7"/>
    <x v="0"/>
    <n v="-2873.7"/>
    <x v="1"/>
  </r>
  <r>
    <d v="2024-10-01T00:00:00"/>
    <d v="2024-10-09T00:00:00"/>
    <x v="3"/>
    <x v="0"/>
    <x v="0"/>
    <x v="1"/>
    <x v="23"/>
    <x v="93"/>
    <n v="15"/>
    <x v="0"/>
    <n v="-15"/>
    <x v="1"/>
  </r>
  <r>
    <d v="2024-10-01T00:00:00"/>
    <d v="2024-10-10T00:00:00"/>
    <x v="4"/>
    <x v="0"/>
    <x v="0"/>
    <x v="2"/>
    <x v="33"/>
    <x v="94"/>
    <n v="20.9"/>
    <x v="0"/>
    <n v="-20.9"/>
    <x v="1"/>
  </r>
  <r>
    <d v="2024-10-01T00:00:00"/>
    <d v="2024-10-10T00:00:00"/>
    <x v="4"/>
    <x v="0"/>
    <x v="0"/>
    <x v="9"/>
    <x v="22"/>
    <x v="95"/>
    <n v="32.92"/>
    <x v="0"/>
    <n v="-32.92"/>
    <x v="1"/>
  </r>
  <r>
    <d v="2024-10-01T00:00:00"/>
    <d v="2024-10-10T00:00:00"/>
    <x v="4"/>
    <x v="0"/>
    <x v="0"/>
    <x v="8"/>
    <x v="22"/>
    <x v="96"/>
    <n v="120"/>
    <x v="0"/>
    <n v="-120"/>
    <x v="1"/>
  </r>
  <r>
    <d v="2024-10-01T00:00:00"/>
    <d v="2024-10-10T00:00:00"/>
    <x v="4"/>
    <x v="0"/>
    <x v="0"/>
    <x v="1"/>
    <x v="23"/>
    <x v="97"/>
    <n v="240"/>
    <x v="0"/>
    <n v="-240"/>
    <x v="1"/>
  </r>
  <r>
    <d v="2024-10-01T00:00:00"/>
    <d v="2024-10-10T00:00:00"/>
    <x v="4"/>
    <x v="0"/>
    <x v="0"/>
    <x v="4"/>
    <x v="20"/>
    <x v="98"/>
    <n v="313.62"/>
    <x v="0"/>
    <n v="-313.62"/>
    <x v="1"/>
  </r>
  <r>
    <d v="2024-10-01T00:00:00"/>
    <d v="2024-10-10T00:00:00"/>
    <x v="4"/>
    <x v="0"/>
    <x v="0"/>
    <x v="7"/>
    <x v="34"/>
    <x v="99"/>
    <n v="860"/>
    <x v="0"/>
    <n v="-860"/>
    <x v="1"/>
  </r>
  <r>
    <d v="2024-10-01T00:00:00"/>
    <d v="2024-10-01T00:00:00"/>
    <x v="5"/>
    <x v="0"/>
    <x v="0"/>
    <x v="9"/>
    <x v="22"/>
    <x v="100"/>
    <n v="6.87"/>
    <x v="0"/>
    <n v="-6.87"/>
    <x v="1"/>
  </r>
  <r>
    <d v="2024-10-01T00:00:00"/>
    <d v="2024-10-11T00:00:00"/>
    <x v="5"/>
    <x v="0"/>
    <x v="0"/>
    <x v="0"/>
    <x v="0"/>
    <x v="101"/>
    <n v="106.5"/>
    <x v="0"/>
    <n v="106.5"/>
    <x v="0"/>
  </r>
  <r>
    <d v="2024-10-01T00:00:00"/>
    <d v="2024-10-11T00:00:00"/>
    <x v="5"/>
    <x v="0"/>
    <x v="0"/>
    <x v="0"/>
    <x v="0"/>
    <x v="102"/>
    <n v="131"/>
    <x v="0"/>
    <n v="131"/>
    <x v="0"/>
  </r>
  <r>
    <d v="2024-10-01T00:00:00"/>
    <d v="2024-10-01T00:00:00"/>
    <x v="5"/>
    <x v="0"/>
    <x v="0"/>
    <x v="4"/>
    <x v="35"/>
    <x v="103"/>
    <n v="167.21"/>
    <x v="0"/>
    <n v="-167.21"/>
    <x v="1"/>
  </r>
  <r>
    <d v="2024-10-01T00:00:00"/>
    <d v="2024-10-11T00:00:00"/>
    <x v="5"/>
    <x v="0"/>
    <x v="0"/>
    <x v="4"/>
    <x v="29"/>
    <x v="104"/>
    <n v="281.86"/>
    <x v="0"/>
    <n v="-281.86"/>
    <x v="1"/>
  </r>
  <r>
    <d v="2024-10-01T00:00:00"/>
    <d v="2024-10-14T00:00:00"/>
    <x v="6"/>
    <x v="0"/>
    <x v="0"/>
    <x v="0"/>
    <x v="0"/>
    <x v="105"/>
    <n v="2"/>
    <x v="0"/>
    <n v="2"/>
    <x v="0"/>
  </r>
  <r>
    <d v="2024-10-01T00:00:00"/>
    <d v="2024-10-14T00:00:00"/>
    <x v="6"/>
    <x v="0"/>
    <x v="0"/>
    <x v="0"/>
    <x v="0"/>
    <x v="106"/>
    <n v="2.2000000000000002"/>
    <x v="0"/>
    <n v="2.2000000000000002"/>
    <x v="0"/>
  </r>
  <r>
    <d v="2024-10-01T00:00:00"/>
    <d v="2024-10-14T00:00:00"/>
    <x v="6"/>
    <x v="0"/>
    <x v="0"/>
    <x v="0"/>
    <x v="0"/>
    <x v="107"/>
    <n v="2.2400000000000002"/>
    <x v="0"/>
    <n v="2.2400000000000002"/>
    <x v="0"/>
  </r>
  <r>
    <d v="2024-10-01T00:00:00"/>
    <d v="2024-10-14T00:00:00"/>
    <x v="6"/>
    <x v="0"/>
    <x v="0"/>
    <x v="0"/>
    <x v="0"/>
    <x v="108"/>
    <n v="2.34"/>
    <x v="0"/>
    <n v="2.34"/>
    <x v="0"/>
  </r>
  <r>
    <d v="2024-10-01T00:00:00"/>
    <d v="2024-10-14T00:00:00"/>
    <x v="6"/>
    <x v="0"/>
    <x v="0"/>
    <x v="0"/>
    <x v="0"/>
    <x v="109"/>
    <n v="6.24"/>
    <x v="0"/>
    <n v="6.24"/>
    <x v="0"/>
  </r>
  <r>
    <d v="2024-10-01T00:00:00"/>
    <d v="2024-10-14T00:00:00"/>
    <x v="6"/>
    <x v="0"/>
    <x v="0"/>
    <x v="0"/>
    <x v="0"/>
    <x v="110"/>
    <n v="21.25"/>
    <x v="0"/>
    <n v="21.25"/>
    <x v="0"/>
  </r>
  <r>
    <d v="2024-10-01T00:00:00"/>
    <d v="2024-10-14T00:00:00"/>
    <x v="6"/>
    <x v="0"/>
    <x v="0"/>
    <x v="0"/>
    <x v="0"/>
    <x v="111"/>
    <n v="30.16"/>
    <x v="0"/>
    <n v="30.16"/>
    <x v="0"/>
  </r>
  <r>
    <d v="2024-10-01T00:00:00"/>
    <d v="2024-10-03T00:00:00"/>
    <x v="6"/>
    <x v="0"/>
    <x v="0"/>
    <x v="6"/>
    <x v="12"/>
    <x v="112"/>
    <n v="37.4"/>
    <x v="0"/>
    <n v="-37.4"/>
    <x v="1"/>
  </r>
  <r>
    <d v="2024-10-01T00:00:00"/>
    <d v="2023-12-14T00:00:00"/>
    <x v="6"/>
    <x v="0"/>
    <x v="1"/>
    <x v="1"/>
    <x v="1"/>
    <x v="113"/>
    <n v="48"/>
    <x v="0"/>
    <n v="-48"/>
    <x v="1"/>
  </r>
  <r>
    <d v="2024-10-01T00:00:00"/>
    <d v="2023-12-09T00:00:00"/>
    <x v="6"/>
    <x v="0"/>
    <x v="1"/>
    <x v="2"/>
    <x v="27"/>
    <x v="114"/>
    <n v="78.77"/>
    <x v="0"/>
    <n v="-78.77"/>
    <x v="1"/>
  </r>
  <r>
    <d v="2024-10-01T00:00:00"/>
    <d v="2024-01-08T00:00:00"/>
    <x v="6"/>
    <x v="0"/>
    <x v="1"/>
    <x v="5"/>
    <x v="36"/>
    <x v="115"/>
    <n v="80"/>
    <x v="0"/>
    <n v="-80"/>
    <x v="1"/>
  </r>
  <r>
    <d v="2024-10-01T00:00:00"/>
    <d v="2024-10-03T00:00:00"/>
    <x v="6"/>
    <x v="0"/>
    <x v="0"/>
    <x v="1"/>
    <x v="23"/>
    <x v="116"/>
    <n v="122.8"/>
    <x v="0"/>
    <n v="-122.8"/>
    <x v="1"/>
  </r>
  <r>
    <d v="2024-10-01T00:00:00"/>
    <d v="2024-10-14T00:00:00"/>
    <x v="6"/>
    <x v="0"/>
    <x v="0"/>
    <x v="11"/>
    <x v="31"/>
    <x v="117"/>
    <n v="200"/>
    <x v="0"/>
    <n v="200"/>
    <x v="0"/>
  </r>
  <r>
    <d v="2024-10-01T00:00:00"/>
    <d v="2024-10-02T00:00:00"/>
    <x v="6"/>
    <x v="0"/>
    <x v="0"/>
    <x v="4"/>
    <x v="4"/>
    <x v="118"/>
    <n v="238.41"/>
    <x v="0"/>
    <n v="-238.41"/>
    <x v="1"/>
  </r>
  <r>
    <d v="2024-10-01T00:00:00"/>
    <d v="2024-10-14T00:00:00"/>
    <x v="6"/>
    <x v="0"/>
    <x v="0"/>
    <x v="10"/>
    <x v="37"/>
    <x v="119"/>
    <n v="785"/>
    <x v="0"/>
    <n v="-785"/>
    <x v="1"/>
  </r>
  <r>
    <d v="2024-10-01T00:00:00"/>
    <d v="2024-10-14T00:00:00"/>
    <x v="6"/>
    <x v="0"/>
    <x v="0"/>
    <x v="11"/>
    <x v="31"/>
    <x v="120"/>
    <n v="800"/>
    <x v="0"/>
    <n v="800"/>
    <x v="0"/>
  </r>
  <r>
    <d v="2024-10-01T00:00:00"/>
    <d v="2024-10-14T00:00:00"/>
    <x v="6"/>
    <x v="0"/>
    <x v="0"/>
    <x v="11"/>
    <x v="31"/>
    <x v="121"/>
    <n v="1300"/>
    <x v="0"/>
    <n v="1300"/>
    <x v="0"/>
  </r>
  <r>
    <d v="2024-10-01T00:00:00"/>
    <d v="2024-10-01T00:00:00"/>
    <x v="6"/>
    <x v="0"/>
    <x v="0"/>
    <x v="11"/>
    <x v="31"/>
    <x v="122"/>
    <n v="1600"/>
    <x v="0"/>
    <n v="1600"/>
    <x v="0"/>
  </r>
  <r>
    <d v="2024-10-01T00:00:00"/>
    <d v="2024-01-12T00:00:00"/>
    <x v="7"/>
    <x v="0"/>
    <x v="1"/>
    <x v="1"/>
    <x v="1"/>
    <x v="123"/>
    <n v="7.92"/>
    <x v="0"/>
    <n v="-7.92"/>
    <x v="1"/>
  </r>
  <r>
    <d v="2024-10-01T00:00:00"/>
    <d v="2024-10-15T00:00:00"/>
    <x v="7"/>
    <x v="0"/>
    <x v="0"/>
    <x v="0"/>
    <x v="0"/>
    <x v="124"/>
    <n v="8"/>
    <x v="0"/>
    <n v="8"/>
    <x v="0"/>
  </r>
  <r>
    <d v="2024-10-01T00:00:00"/>
    <d v="2024-10-15T00:00:00"/>
    <x v="7"/>
    <x v="0"/>
    <x v="0"/>
    <x v="4"/>
    <x v="38"/>
    <x v="125"/>
    <n v="41.85"/>
    <x v="0"/>
    <n v="-41.85"/>
    <x v="1"/>
  </r>
  <r>
    <d v="2024-10-01T00:00:00"/>
    <d v="2024-10-15T00:00:00"/>
    <x v="7"/>
    <x v="0"/>
    <x v="0"/>
    <x v="9"/>
    <x v="22"/>
    <x v="126"/>
    <n v="166.86"/>
    <x v="0"/>
    <n v="-166.86"/>
    <x v="1"/>
  </r>
  <r>
    <d v="2024-10-01T00:00:00"/>
    <d v="2024-10-15T00:00:00"/>
    <x v="7"/>
    <x v="0"/>
    <x v="0"/>
    <x v="7"/>
    <x v="39"/>
    <x v="127"/>
    <n v="468.16"/>
    <x v="0"/>
    <n v="-468.16"/>
    <x v="1"/>
  </r>
  <r>
    <d v="2024-10-01T00:00:00"/>
    <d v="2024-10-16T00:00:00"/>
    <x v="8"/>
    <x v="0"/>
    <x v="0"/>
    <x v="0"/>
    <x v="0"/>
    <x v="128"/>
    <n v="3.71"/>
    <x v="0"/>
    <n v="3.71"/>
    <x v="0"/>
  </r>
  <r>
    <d v="2024-10-01T00:00:00"/>
    <d v="2024-01-17T00:00:00"/>
    <x v="8"/>
    <x v="0"/>
    <x v="1"/>
    <x v="1"/>
    <x v="23"/>
    <x v="129"/>
    <n v="99.7"/>
    <x v="0"/>
    <n v="-99.7"/>
    <x v="1"/>
  </r>
  <r>
    <d v="2024-10-01T00:00:00"/>
    <d v="2024-03-29T00:00:00"/>
    <x v="9"/>
    <x v="0"/>
    <x v="1"/>
    <x v="3"/>
    <x v="9"/>
    <x v="130"/>
    <n v="20.99"/>
    <x v="0"/>
    <n v="-20.99"/>
    <x v="1"/>
  </r>
  <r>
    <d v="2024-10-01T00:00:00"/>
    <d v="2024-10-17T00:00:00"/>
    <x v="9"/>
    <x v="0"/>
    <x v="0"/>
    <x v="0"/>
    <x v="0"/>
    <x v="131"/>
    <n v="28"/>
    <x v="0"/>
    <n v="28"/>
    <x v="0"/>
  </r>
  <r>
    <d v="2024-10-01T00:00:00"/>
    <d v="2024-10-17T00:00:00"/>
    <x v="9"/>
    <x v="0"/>
    <x v="0"/>
    <x v="11"/>
    <x v="31"/>
    <x v="132"/>
    <n v="800"/>
    <x v="0"/>
    <n v="800"/>
    <x v="0"/>
  </r>
  <r>
    <d v="2024-10-01T00:00:00"/>
    <d v="2024-10-17T00:00:00"/>
    <x v="9"/>
    <x v="0"/>
    <x v="0"/>
    <x v="1"/>
    <x v="24"/>
    <x v="133"/>
    <n v="935"/>
    <x v="0"/>
    <n v="-935"/>
    <x v="1"/>
  </r>
  <r>
    <d v="2024-10-01T00:00:00"/>
    <d v="2024-10-17T00:00:00"/>
    <x v="9"/>
    <x v="0"/>
    <x v="0"/>
    <x v="1"/>
    <x v="24"/>
    <x v="133"/>
    <n v="935"/>
    <x v="0"/>
    <n v="-935"/>
    <x v="1"/>
  </r>
  <r>
    <d v="2024-10-01T00:00:00"/>
    <d v="2024-10-21T00:00:00"/>
    <x v="10"/>
    <x v="0"/>
    <x v="0"/>
    <x v="12"/>
    <x v="40"/>
    <x v="134"/>
    <n v="159.55000000000001"/>
    <x v="0"/>
    <n v="-159.55000000000001"/>
    <x v="1"/>
  </r>
  <r>
    <d v="2024-10-01T00:00:00"/>
    <d v="2024-10-21T00:00:00"/>
    <x v="10"/>
    <x v="0"/>
    <x v="0"/>
    <x v="12"/>
    <x v="40"/>
    <x v="134"/>
    <n v="223.89"/>
    <x v="0"/>
    <n v="-223.89"/>
    <x v="1"/>
  </r>
  <r>
    <d v="2024-10-01T00:00:00"/>
    <d v="2024-10-21T00:00:00"/>
    <x v="10"/>
    <x v="0"/>
    <x v="0"/>
    <x v="12"/>
    <x v="40"/>
    <x v="134"/>
    <n v="226.12"/>
    <x v="0"/>
    <n v="-226.12"/>
    <x v="1"/>
  </r>
  <r>
    <d v="2024-10-01T00:00:00"/>
    <d v="2024-10-21T00:00:00"/>
    <x v="10"/>
    <x v="0"/>
    <x v="0"/>
    <x v="12"/>
    <x v="40"/>
    <x v="134"/>
    <n v="307.14"/>
    <x v="0"/>
    <n v="-307.14"/>
    <x v="1"/>
  </r>
  <r>
    <d v="2024-10-01T00:00:00"/>
    <d v="2024-10-22T00:00:00"/>
    <x v="11"/>
    <x v="0"/>
    <x v="0"/>
    <x v="9"/>
    <x v="22"/>
    <x v="135"/>
    <n v="0.45"/>
    <x v="0"/>
    <n v="-0.45"/>
    <x v="1"/>
  </r>
  <r>
    <d v="2024-10-01T00:00:00"/>
    <d v="2024-10-22T00:00:00"/>
    <x v="11"/>
    <x v="0"/>
    <x v="0"/>
    <x v="9"/>
    <x v="22"/>
    <x v="135"/>
    <n v="2.2599999999999998"/>
    <x v="0"/>
    <n v="-2.2599999999999998"/>
    <x v="1"/>
  </r>
  <r>
    <d v="2024-10-01T00:00:00"/>
    <d v="2024-10-22T00:00:00"/>
    <x v="11"/>
    <x v="0"/>
    <x v="0"/>
    <x v="3"/>
    <x v="9"/>
    <x v="136"/>
    <n v="130"/>
    <x v="0"/>
    <n v="-130"/>
    <x v="1"/>
  </r>
  <r>
    <d v="2024-10-01T00:00:00"/>
    <d v="2024-10-22T00:00:00"/>
    <x v="11"/>
    <x v="0"/>
    <x v="0"/>
    <x v="12"/>
    <x v="40"/>
    <x v="134"/>
    <n v="159.55000000000001"/>
    <x v="0"/>
    <n v="-159.55000000000001"/>
    <x v="1"/>
  </r>
  <r>
    <d v="2024-10-01T00:00:00"/>
    <d v="2024-10-22T00:00:00"/>
    <x v="11"/>
    <x v="0"/>
    <x v="0"/>
    <x v="12"/>
    <x v="40"/>
    <x v="134"/>
    <n v="223.89"/>
    <x v="0"/>
    <n v="-223.89"/>
    <x v="1"/>
  </r>
  <r>
    <d v="2024-10-01T00:00:00"/>
    <d v="2024-10-22T00:00:00"/>
    <x v="11"/>
    <x v="0"/>
    <x v="0"/>
    <x v="12"/>
    <x v="40"/>
    <x v="134"/>
    <n v="226.12"/>
    <x v="0"/>
    <n v="-226.12"/>
    <x v="1"/>
  </r>
  <r>
    <d v="2024-10-01T00:00:00"/>
    <d v="2024-10-22T00:00:00"/>
    <x v="11"/>
    <x v="0"/>
    <x v="0"/>
    <x v="12"/>
    <x v="40"/>
    <x v="134"/>
    <n v="307.14"/>
    <x v="0"/>
    <n v="-307.14"/>
    <x v="1"/>
  </r>
  <r>
    <d v="2024-10-01T00:00:00"/>
    <d v="2024-10-22T00:00:00"/>
    <x v="11"/>
    <x v="0"/>
    <x v="0"/>
    <x v="8"/>
    <x v="22"/>
    <x v="137"/>
    <n v="355.6"/>
    <x v="0"/>
    <n v="-355.6"/>
    <x v="1"/>
  </r>
  <r>
    <d v="2024-10-01T00:00:00"/>
    <d v="2024-10-22T00:00:00"/>
    <x v="11"/>
    <x v="0"/>
    <x v="0"/>
    <x v="9"/>
    <x v="22"/>
    <x v="138"/>
    <n v="1439.06"/>
    <x v="0"/>
    <n v="-1439.06"/>
    <x v="1"/>
  </r>
  <r>
    <d v="2024-10-01T00:00:00"/>
    <d v="2024-10-22T00:00:00"/>
    <x v="11"/>
    <x v="0"/>
    <x v="0"/>
    <x v="13"/>
    <x v="22"/>
    <x v="139"/>
    <n v="9077.98"/>
    <x v="0"/>
    <n v="9077.98"/>
    <x v="0"/>
  </r>
  <r>
    <d v="2024-10-01T00:00:00"/>
    <d v="2024-10-24T00:00:00"/>
    <x v="12"/>
    <x v="0"/>
    <x v="0"/>
    <x v="12"/>
    <x v="41"/>
    <x v="103"/>
    <n v="166.85"/>
    <x v="0"/>
    <n v="-166.85"/>
    <x v="1"/>
  </r>
  <r>
    <d v="2024-10-01T00:00:00"/>
    <d v="2024-10-25T00:00:00"/>
    <x v="13"/>
    <x v="0"/>
    <x v="0"/>
    <x v="0"/>
    <x v="0"/>
    <x v="140"/>
    <n v="2.2400000000000002"/>
    <x v="0"/>
    <n v="2.2400000000000002"/>
    <x v="0"/>
  </r>
  <r>
    <d v="2024-10-01T00:00:00"/>
    <d v="2024-04-03T00:00:00"/>
    <x v="13"/>
    <x v="0"/>
    <x v="1"/>
    <x v="2"/>
    <x v="42"/>
    <x v="141"/>
    <n v="33.32"/>
    <x v="0"/>
    <n v="-33.32"/>
    <x v="1"/>
  </r>
  <r>
    <d v="2024-10-01T00:00:00"/>
    <d v="2024-10-25T00:00:00"/>
    <x v="13"/>
    <x v="0"/>
    <x v="0"/>
    <x v="4"/>
    <x v="38"/>
    <x v="142"/>
    <n v="39.99"/>
    <x v="0"/>
    <n v="-39.99"/>
    <x v="1"/>
  </r>
  <r>
    <d v="2024-10-01T00:00:00"/>
    <d v="2024-10-25T00:00:00"/>
    <x v="13"/>
    <x v="0"/>
    <x v="0"/>
    <x v="0"/>
    <x v="0"/>
    <x v="143"/>
    <n v="53.82"/>
    <x v="0"/>
    <n v="53.82"/>
    <x v="0"/>
  </r>
  <r>
    <d v="2024-10-01T00:00:00"/>
    <d v="2024-04-15T00:00:00"/>
    <x v="13"/>
    <x v="0"/>
    <x v="1"/>
    <x v="5"/>
    <x v="10"/>
    <x v="144"/>
    <n v="109.48"/>
    <x v="0"/>
    <n v="-109.48"/>
    <x v="1"/>
  </r>
  <r>
    <d v="2024-10-01T00:00:00"/>
    <d v="2024-10-25T00:00:00"/>
    <x v="13"/>
    <x v="0"/>
    <x v="0"/>
    <x v="4"/>
    <x v="38"/>
    <x v="142"/>
    <n v="159.25"/>
    <x v="0"/>
    <n v="-159.25"/>
    <x v="1"/>
  </r>
  <r>
    <d v="2024-10-01T00:00:00"/>
    <d v="2024-10-25T00:00:00"/>
    <x v="13"/>
    <x v="0"/>
    <x v="0"/>
    <x v="7"/>
    <x v="32"/>
    <x v="145"/>
    <n v="2196.6999999999998"/>
    <x v="0"/>
    <n v="-2196.6999999999998"/>
    <x v="1"/>
  </r>
  <r>
    <d v="2024-10-01T00:00:00"/>
    <d v="2024-10-28T00:00:00"/>
    <x v="14"/>
    <x v="0"/>
    <x v="0"/>
    <x v="8"/>
    <x v="22"/>
    <x v="146"/>
    <n v="5"/>
    <x v="0"/>
    <n v="-5"/>
    <x v="1"/>
  </r>
  <r>
    <d v="2024-11-01T00:00:00"/>
    <d v="2024-11-01T00:00:00"/>
    <x v="15"/>
    <x v="0"/>
    <x v="0"/>
    <x v="0"/>
    <x v="0"/>
    <x v="147"/>
    <n v="0.39"/>
    <x v="0"/>
    <n v="0.39"/>
    <x v="0"/>
  </r>
  <r>
    <d v="2024-11-01T00:00:00"/>
    <d v="2024-11-01T00:00:00"/>
    <x v="15"/>
    <x v="0"/>
    <x v="0"/>
    <x v="0"/>
    <x v="0"/>
    <x v="147"/>
    <n v="0.39"/>
    <x v="0"/>
    <n v="0.39"/>
    <x v="0"/>
  </r>
  <r>
    <d v="2024-11-01T00:00:00"/>
    <d v="2024-04-22T00:00:00"/>
    <x v="15"/>
    <x v="0"/>
    <x v="1"/>
    <x v="1"/>
    <x v="1"/>
    <x v="148"/>
    <n v="8.6999999999999993"/>
    <x v="0"/>
    <n v="-8.6999999999999993"/>
    <x v="1"/>
  </r>
  <r>
    <d v="2024-11-01T00:00:00"/>
    <d v="2024-11-01T00:00:00"/>
    <x v="15"/>
    <x v="0"/>
    <x v="0"/>
    <x v="9"/>
    <x v="22"/>
    <x v="100"/>
    <n v="13.9"/>
    <x v="0"/>
    <n v="-13.9"/>
    <x v="1"/>
  </r>
  <r>
    <d v="2024-11-01T00:00:00"/>
    <d v="2024-11-01T00:00:00"/>
    <x v="15"/>
    <x v="0"/>
    <x v="0"/>
    <x v="3"/>
    <x v="9"/>
    <x v="149"/>
    <n v="16.899999999999999"/>
    <x v="0"/>
    <n v="-16.899999999999999"/>
    <x v="1"/>
  </r>
  <r>
    <d v="2024-11-01T00:00:00"/>
    <d v="2024-11-04T00:00:00"/>
    <x v="16"/>
    <x v="0"/>
    <x v="0"/>
    <x v="0"/>
    <x v="0"/>
    <x v="150"/>
    <n v="3.74"/>
    <x v="0"/>
    <n v="3.74"/>
    <x v="0"/>
  </r>
  <r>
    <d v="2024-11-01T00:00:00"/>
    <d v="2024-11-04T00:00:00"/>
    <x v="16"/>
    <x v="0"/>
    <x v="0"/>
    <x v="0"/>
    <x v="0"/>
    <x v="150"/>
    <n v="3.74"/>
    <x v="0"/>
    <n v="3.74"/>
    <x v="0"/>
  </r>
  <r>
    <d v="2024-11-01T00:00:00"/>
    <d v="2024-11-04T00:00:00"/>
    <x v="16"/>
    <x v="0"/>
    <x v="0"/>
    <x v="7"/>
    <x v="13"/>
    <x v="151"/>
    <n v="81.489999999999995"/>
    <x v="0"/>
    <n v="-81.489999999999995"/>
    <x v="1"/>
  </r>
  <r>
    <d v="2024-11-01T00:00:00"/>
    <d v="2024-11-04T00:00:00"/>
    <x v="16"/>
    <x v="0"/>
    <x v="0"/>
    <x v="4"/>
    <x v="4"/>
    <x v="118"/>
    <n v="238.35"/>
    <x v="0"/>
    <n v="-238.35"/>
    <x v="1"/>
  </r>
  <r>
    <d v="2024-11-01T00:00:00"/>
    <d v="2024-11-05T00:00:00"/>
    <x v="17"/>
    <x v="0"/>
    <x v="0"/>
    <x v="10"/>
    <x v="26"/>
    <x v="85"/>
    <n v="891.97"/>
    <x v="0"/>
    <n v="-891.97"/>
    <x v="1"/>
  </r>
  <r>
    <d v="2024-11-01T00:00:00"/>
    <d v="2024-11-05T00:00:00"/>
    <x v="17"/>
    <x v="0"/>
    <x v="0"/>
    <x v="11"/>
    <x v="31"/>
    <x v="152"/>
    <n v="4000"/>
    <x v="0"/>
    <n v="4000"/>
    <x v="0"/>
  </r>
  <r>
    <d v="2024-11-01T00:00:00"/>
    <d v="2024-11-05T00:00:00"/>
    <x v="17"/>
    <x v="0"/>
    <x v="0"/>
    <x v="11"/>
    <x v="28"/>
    <x v="153"/>
    <n v="10355.129999999999"/>
    <x v="0"/>
    <n v="10355.129999999999"/>
    <x v="0"/>
  </r>
  <r>
    <d v="2024-11-01T00:00:00"/>
    <d v="2024-11-06T00:00:00"/>
    <x v="18"/>
    <x v="0"/>
    <x v="0"/>
    <x v="7"/>
    <x v="30"/>
    <x v="154"/>
    <n v="200"/>
    <x v="0"/>
    <n v="-200"/>
    <x v="1"/>
  </r>
  <r>
    <d v="2024-11-01T00:00:00"/>
    <d v="2024-11-07T00:00:00"/>
    <x v="19"/>
    <x v="0"/>
    <x v="0"/>
    <x v="0"/>
    <x v="0"/>
    <x v="155"/>
    <n v="18.399999999999999"/>
    <x v="0"/>
    <n v="18.399999999999999"/>
    <x v="0"/>
  </r>
  <r>
    <d v="2024-11-01T00:00:00"/>
    <d v="2024-07-10T00:00:00"/>
    <x v="19"/>
    <x v="0"/>
    <x v="1"/>
    <x v="5"/>
    <x v="10"/>
    <x v="14"/>
    <n v="50.9"/>
    <x v="0"/>
    <n v="-50.9"/>
    <x v="1"/>
  </r>
  <r>
    <d v="2024-11-01T00:00:00"/>
    <d v="2024-11-07T00:00:00"/>
    <x v="19"/>
    <x v="0"/>
    <x v="0"/>
    <x v="0"/>
    <x v="0"/>
    <x v="156"/>
    <n v="67.2"/>
    <x v="0"/>
    <n v="67.2"/>
    <x v="0"/>
  </r>
  <r>
    <d v="2024-11-01T00:00:00"/>
    <d v="2024-07-09T00:00:00"/>
    <x v="19"/>
    <x v="0"/>
    <x v="1"/>
    <x v="2"/>
    <x v="17"/>
    <x v="157"/>
    <n v="119.71"/>
    <x v="0"/>
    <n v="-119.71"/>
    <x v="1"/>
  </r>
  <r>
    <d v="2024-11-01T00:00:00"/>
    <d v="2024-11-07T00:00:00"/>
    <x v="19"/>
    <x v="0"/>
    <x v="0"/>
    <x v="9"/>
    <x v="22"/>
    <x v="74"/>
    <n v="155.32"/>
    <x v="0"/>
    <n v="-155.32"/>
    <x v="1"/>
  </r>
  <r>
    <d v="2024-11-01T00:00:00"/>
    <d v="2024-11-07T00:00:00"/>
    <x v="19"/>
    <x v="0"/>
    <x v="0"/>
    <x v="1"/>
    <x v="24"/>
    <x v="77"/>
    <n v="194.63"/>
    <x v="0"/>
    <n v="-194.63"/>
    <x v="1"/>
  </r>
  <r>
    <d v="2024-11-01T00:00:00"/>
    <d v="2024-11-07T00:00:00"/>
    <x v="19"/>
    <x v="0"/>
    <x v="0"/>
    <x v="1"/>
    <x v="24"/>
    <x v="77"/>
    <n v="276.3"/>
    <x v="0"/>
    <n v="-276.3"/>
    <x v="1"/>
  </r>
  <r>
    <d v="2024-11-01T00:00:00"/>
    <d v="2024-11-07T00:00:00"/>
    <x v="19"/>
    <x v="0"/>
    <x v="0"/>
    <x v="7"/>
    <x v="34"/>
    <x v="158"/>
    <n v="390"/>
    <x v="0"/>
    <n v="-390"/>
    <x v="1"/>
  </r>
  <r>
    <d v="2024-11-01T00:00:00"/>
    <d v="2024-11-07T00:00:00"/>
    <x v="19"/>
    <x v="0"/>
    <x v="0"/>
    <x v="14"/>
    <x v="43"/>
    <x v="159"/>
    <m/>
    <x v="0"/>
    <n v="-9263.4500000000007"/>
    <x v="1"/>
  </r>
  <r>
    <d v="2024-11-01T00:00:00"/>
    <d v="2024-11-08T00:00:00"/>
    <x v="20"/>
    <x v="0"/>
    <x v="0"/>
    <x v="1"/>
    <x v="23"/>
    <x v="160"/>
    <n v="15"/>
    <x v="0"/>
    <n v="-15"/>
    <x v="1"/>
  </r>
  <r>
    <d v="2024-11-01T00:00:00"/>
    <d v="2024-11-08T00:00:00"/>
    <x v="20"/>
    <x v="0"/>
    <x v="0"/>
    <x v="10"/>
    <x v="44"/>
    <x v="161"/>
    <n v="188.85"/>
    <x v="0"/>
    <n v="-188.85"/>
    <x v="1"/>
  </r>
  <r>
    <d v="2024-11-01T00:00:00"/>
    <d v="2024-11-08T00:00:00"/>
    <x v="20"/>
    <x v="0"/>
    <x v="0"/>
    <x v="4"/>
    <x v="25"/>
    <x v="162"/>
    <n v="200"/>
    <x v="0"/>
    <n v="-200"/>
    <x v="1"/>
  </r>
  <r>
    <d v="2024-11-01T00:00:00"/>
    <d v="2024-11-08T00:00:00"/>
    <x v="20"/>
    <x v="0"/>
    <x v="0"/>
    <x v="1"/>
    <x v="24"/>
    <x v="163"/>
    <n v="850"/>
    <x v="0"/>
    <n v="-850"/>
    <x v="1"/>
  </r>
  <r>
    <d v="2024-11-01T00:00:00"/>
    <d v="2024-11-08T00:00:00"/>
    <x v="20"/>
    <x v="0"/>
    <x v="0"/>
    <x v="1"/>
    <x v="24"/>
    <x v="163"/>
    <n v="850"/>
    <x v="0"/>
    <n v="-850"/>
    <x v="1"/>
  </r>
  <r>
    <d v="2024-11-01T00:00:00"/>
    <d v="2024-10-19T00:00:00"/>
    <x v="21"/>
    <x v="0"/>
    <x v="1"/>
    <x v="3"/>
    <x v="45"/>
    <x v="7"/>
    <n v="3.99"/>
    <x v="0"/>
    <n v="-3.99"/>
    <x v="1"/>
  </r>
  <r>
    <d v="2024-11-01T00:00:00"/>
    <d v="2024-10-13T00:00:00"/>
    <x v="21"/>
    <x v="0"/>
    <x v="1"/>
    <x v="4"/>
    <x v="38"/>
    <x v="4"/>
    <n v="4.9000000000000004"/>
    <x v="0"/>
    <n v="-4.9000000000000004"/>
    <x v="1"/>
  </r>
  <r>
    <d v="2024-11-01T00:00:00"/>
    <d v="2024-10-13T00:00:00"/>
    <x v="21"/>
    <x v="0"/>
    <x v="1"/>
    <x v="3"/>
    <x v="3"/>
    <x v="164"/>
    <n v="4.9000000000000004"/>
    <x v="0"/>
    <n v="-4.9000000000000004"/>
    <x v="1"/>
  </r>
  <r>
    <d v="2024-11-01T00:00:00"/>
    <d v="2024-10-13T00:00:00"/>
    <x v="21"/>
    <x v="0"/>
    <x v="1"/>
    <x v="3"/>
    <x v="3"/>
    <x v="164"/>
    <n v="7.9"/>
    <x v="0"/>
    <n v="-7.9"/>
    <x v="1"/>
  </r>
  <r>
    <d v="2024-11-01T00:00:00"/>
    <d v="2024-01-12T00:00:00"/>
    <x v="21"/>
    <x v="0"/>
    <x v="1"/>
    <x v="1"/>
    <x v="1"/>
    <x v="165"/>
    <n v="7.92"/>
    <x v="0"/>
    <n v="-7.92"/>
    <x v="1"/>
  </r>
  <r>
    <d v="2024-11-01T00:00:00"/>
    <d v="2024-04-22T00:00:00"/>
    <x v="21"/>
    <x v="0"/>
    <x v="1"/>
    <x v="1"/>
    <x v="1"/>
    <x v="166"/>
    <n v="8.6999999999999993"/>
    <x v="0"/>
    <n v="-8.6999999999999993"/>
    <x v="1"/>
  </r>
  <r>
    <d v="2024-11-01T00:00:00"/>
    <d v="2024-10-11T00:00:00"/>
    <x v="21"/>
    <x v="0"/>
    <x v="1"/>
    <x v="6"/>
    <x v="11"/>
    <x v="167"/>
    <n v="9.15"/>
    <x v="0"/>
    <n v="-9.15"/>
    <x v="1"/>
  </r>
  <r>
    <d v="2024-11-01T00:00:00"/>
    <d v="2024-10-01T00:00:00"/>
    <x v="21"/>
    <x v="0"/>
    <x v="1"/>
    <x v="6"/>
    <x v="11"/>
    <x v="168"/>
    <n v="10.54"/>
    <x v="0"/>
    <n v="-10.54"/>
    <x v="1"/>
  </r>
  <r>
    <d v="2024-11-01T00:00:00"/>
    <d v="2024-10-13T00:00:00"/>
    <x v="21"/>
    <x v="0"/>
    <x v="1"/>
    <x v="3"/>
    <x v="6"/>
    <x v="169"/>
    <n v="12"/>
    <x v="0"/>
    <n v="-12"/>
    <x v="1"/>
  </r>
  <r>
    <d v="2024-11-01T00:00:00"/>
    <d v="2024-10-22T00:00:00"/>
    <x v="21"/>
    <x v="0"/>
    <x v="1"/>
    <x v="2"/>
    <x v="46"/>
    <x v="170"/>
    <n v="12"/>
    <x v="0"/>
    <n v="-12"/>
    <x v="1"/>
  </r>
  <r>
    <d v="2024-11-01T00:00:00"/>
    <d v="2024-05-13T00:00:00"/>
    <x v="21"/>
    <x v="0"/>
    <x v="1"/>
    <x v="1"/>
    <x v="1"/>
    <x v="171"/>
    <n v="13.64"/>
    <x v="0"/>
    <n v="-13.64"/>
    <x v="1"/>
  </r>
  <r>
    <d v="2024-11-01T00:00:00"/>
    <d v="2024-10-15T00:00:00"/>
    <x v="21"/>
    <x v="0"/>
    <x v="1"/>
    <x v="6"/>
    <x v="11"/>
    <x v="167"/>
    <n v="14.25"/>
    <x v="0"/>
    <n v="-14.25"/>
    <x v="1"/>
  </r>
  <r>
    <d v="2024-11-01T00:00:00"/>
    <d v="2024-10-09T00:00:00"/>
    <x v="21"/>
    <x v="0"/>
    <x v="1"/>
    <x v="6"/>
    <x v="11"/>
    <x v="13"/>
    <n v="15.64"/>
    <x v="0"/>
    <n v="-15.64"/>
    <x v="1"/>
  </r>
  <r>
    <d v="2024-11-01T00:00:00"/>
    <d v="2024-10-01T00:00:00"/>
    <x v="21"/>
    <x v="0"/>
    <x v="1"/>
    <x v="1"/>
    <x v="15"/>
    <x v="172"/>
    <n v="16"/>
    <x v="0"/>
    <n v="-16"/>
    <x v="1"/>
  </r>
  <r>
    <d v="2024-11-01T00:00:00"/>
    <d v="2024-10-01T00:00:00"/>
    <x v="21"/>
    <x v="0"/>
    <x v="1"/>
    <x v="3"/>
    <x v="3"/>
    <x v="173"/>
    <n v="18"/>
    <x v="0"/>
    <n v="-18"/>
    <x v="1"/>
  </r>
  <r>
    <d v="2024-11-01T00:00:00"/>
    <d v="2024-10-23T00:00:00"/>
    <x v="21"/>
    <x v="0"/>
    <x v="1"/>
    <x v="6"/>
    <x v="11"/>
    <x v="13"/>
    <n v="19.059999999999999"/>
    <x v="0"/>
    <n v="-19.059999999999999"/>
    <x v="1"/>
  </r>
  <r>
    <d v="2024-11-01T00:00:00"/>
    <d v="2024-03-29T00:00:00"/>
    <x v="21"/>
    <x v="0"/>
    <x v="1"/>
    <x v="5"/>
    <x v="10"/>
    <x v="174"/>
    <n v="20.99"/>
    <x v="0"/>
    <n v="-20.99"/>
    <x v="1"/>
  </r>
  <r>
    <d v="2024-11-01T00:00:00"/>
    <d v="2024-10-09T00:00:00"/>
    <x v="21"/>
    <x v="0"/>
    <x v="1"/>
    <x v="3"/>
    <x v="9"/>
    <x v="175"/>
    <n v="22.28"/>
    <x v="0"/>
    <n v="-22.28"/>
    <x v="1"/>
  </r>
  <r>
    <d v="2024-11-01T00:00:00"/>
    <d v="2024-10-01T00:00:00"/>
    <x v="21"/>
    <x v="0"/>
    <x v="1"/>
    <x v="3"/>
    <x v="3"/>
    <x v="27"/>
    <n v="24.99"/>
    <x v="0"/>
    <n v="-24.99"/>
    <x v="1"/>
  </r>
  <r>
    <d v="2024-11-01T00:00:00"/>
    <d v="2024-10-22T00:00:00"/>
    <x v="21"/>
    <x v="0"/>
    <x v="1"/>
    <x v="3"/>
    <x v="9"/>
    <x v="176"/>
    <n v="25"/>
    <x v="0"/>
    <n v="-25"/>
    <x v="1"/>
  </r>
  <r>
    <d v="2024-11-01T00:00:00"/>
    <d v="2024-10-01T00:00:00"/>
    <x v="21"/>
    <x v="0"/>
    <x v="1"/>
    <x v="2"/>
    <x v="5"/>
    <x v="177"/>
    <n v="25.18"/>
    <x v="0"/>
    <n v="-25.18"/>
    <x v="1"/>
  </r>
  <r>
    <d v="2024-11-01T00:00:00"/>
    <d v="2024-10-19T00:00:00"/>
    <x v="21"/>
    <x v="0"/>
    <x v="1"/>
    <x v="7"/>
    <x v="13"/>
    <x v="19"/>
    <n v="26.99"/>
    <x v="0"/>
    <n v="-26.99"/>
    <x v="1"/>
  </r>
  <r>
    <d v="2024-11-01T00:00:00"/>
    <d v="2024-10-12T00:00:00"/>
    <x v="21"/>
    <x v="0"/>
    <x v="1"/>
    <x v="3"/>
    <x v="9"/>
    <x v="8"/>
    <n v="28"/>
    <x v="0"/>
    <n v="-28"/>
    <x v="1"/>
  </r>
  <r>
    <d v="2024-11-01T00:00:00"/>
    <d v="2024-10-14T00:00:00"/>
    <x v="21"/>
    <x v="0"/>
    <x v="1"/>
    <x v="6"/>
    <x v="12"/>
    <x v="31"/>
    <n v="28"/>
    <x v="0"/>
    <n v="-28"/>
    <x v="1"/>
  </r>
  <r>
    <d v="2024-11-01T00:00:00"/>
    <d v="2024-08-21T00:00:00"/>
    <x v="21"/>
    <x v="0"/>
    <x v="1"/>
    <x v="3"/>
    <x v="7"/>
    <x v="178"/>
    <n v="29.49"/>
    <x v="0"/>
    <n v="-29.49"/>
    <x v="1"/>
  </r>
  <r>
    <d v="2024-11-01T00:00:00"/>
    <d v="2024-04-03T00:00:00"/>
    <x v="21"/>
    <x v="0"/>
    <x v="1"/>
    <x v="2"/>
    <x v="42"/>
    <x v="179"/>
    <n v="33.32"/>
    <x v="0"/>
    <n v="-33.32"/>
    <x v="1"/>
  </r>
  <r>
    <d v="2024-11-01T00:00:00"/>
    <d v="2024-10-01T00:00:00"/>
    <x v="21"/>
    <x v="0"/>
    <x v="1"/>
    <x v="2"/>
    <x v="5"/>
    <x v="180"/>
    <n v="35.22"/>
    <x v="0"/>
    <n v="-35.22"/>
    <x v="1"/>
  </r>
  <r>
    <d v="2024-11-01T00:00:00"/>
    <d v="2024-10-09T00:00:00"/>
    <x v="21"/>
    <x v="0"/>
    <x v="1"/>
    <x v="5"/>
    <x v="10"/>
    <x v="181"/>
    <n v="36.03"/>
    <x v="0"/>
    <n v="-36.03"/>
    <x v="1"/>
  </r>
  <r>
    <d v="2024-11-01T00:00:00"/>
    <d v="2024-10-07T00:00:00"/>
    <x v="21"/>
    <x v="0"/>
    <x v="1"/>
    <x v="6"/>
    <x v="12"/>
    <x v="18"/>
    <n v="37.51"/>
    <x v="0"/>
    <n v="-37.51"/>
    <x v="1"/>
  </r>
  <r>
    <d v="2024-11-01T00:00:00"/>
    <d v="2024-10-06T00:00:00"/>
    <x v="21"/>
    <x v="0"/>
    <x v="1"/>
    <x v="15"/>
    <x v="47"/>
    <x v="182"/>
    <n v="38.99"/>
    <x v="0"/>
    <n v="-38.99"/>
    <x v="1"/>
  </r>
  <r>
    <d v="2024-11-01T00:00:00"/>
    <d v="2024-10-01T00:00:00"/>
    <x v="21"/>
    <x v="0"/>
    <x v="1"/>
    <x v="7"/>
    <x v="48"/>
    <x v="183"/>
    <n v="40"/>
    <x v="0"/>
    <n v="-40"/>
    <x v="1"/>
  </r>
  <r>
    <d v="2024-11-01T00:00:00"/>
    <d v="2024-08-19T00:00:00"/>
    <x v="21"/>
    <x v="0"/>
    <x v="1"/>
    <x v="2"/>
    <x v="17"/>
    <x v="184"/>
    <n v="44.88"/>
    <x v="0"/>
    <n v="-44.88"/>
    <x v="1"/>
  </r>
  <r>
    <d v="2024-11-01T00:00:00"/>
    <d v="2023-12-14T00:00:00"/>
    <x v="21"/>
    <x v="0"/>
    <x v="1"/>
    <x v="1"/>
    <x v="23"/>
    <x v="185"/>
    <n v="48"/>
    <x v="0"/>
    <n v="-48"/>
    <x v="1"/>
  </r>
  <r>
    <d v="2024-11-01T00:00:00"/>
    <d v="2024-10-11T00:00:00"/>
    <x v="21"/>
    <x v="0"/>
    <x v="1"/>
    <x v="5"/>
    <x v="10"/>
    <x v="186"/>
    <n v="48.79"/>
    <x v="0"/>
    <n v="-48.79"/>
    <x v="1"/>
  </r>
  <r>
    <d v="2024-11-01T00:00:00"/>
    <d v="2024-10-20T00:00:00"/>
    <x v="21"/>
    <x v="0"/>
    <x v="1"/>
    <x v="6"/>
    <x v="12"/>
    <x v="31"/>
    <n v="49.08"/>
    <x v="0"/>
    <n v="-49.08"/>
    <x v="1"/>
  </r>
  <r>
    <d v="2024-11-01T00:00:00"/>
    <d v="2024-10-18T00:00:00"/>
    <x v="21"/>
    <x v="0"/>
    <x v="1"/>
    <x v="6"/>
    <x v="16"/>
    <x v="187"/>
    <n v="49.8"/>
    <x v="0"/>
    <n v="-49.8"/>
    <x v="1"/>
  </r>
  <r>
    <d v="2024-11-01T00:00:00"/>
    <d v="2024-10-15T00:00:00"/>
    <x v="21"/>
    <x v="0"/>
    <x v="1"/>
    <x v="3"/>
    <x v="9"/>
    <x v="188"/>
    <n v="50.5"/>
    <x v="0"/>
    <n v="-50.5"/>
    <x v="1"/>
  </r>
  <r>
    <d v="2024-11-01T00:00:00"/>
    <d v="2024-10-09T00:00:00"/>
    <x v="21"/>
    <x v="0"/>
    <x v="1"/>
    <x v="6"/>
    <x v="12"/>
    <x v="189"/>
    <n v="50.6"/>
    <x v="0"/>
    <n v="-50.6"/>
    <x v="1"/>
  </r>
  <r>
    <d v="2024-11-01T00:00:00"/>
    <d v="2024-07-22T00:00:00"/>
    <x v="21"/>
    <x v="0"/>
    <x v="1"/>
    <x v="5"/>
    <x v="10"/>
    <x v="190"/>
    <n v="51.83"/>
    <x v="0"/>
    <n v="-51.83"/>
    <x v="1"/>
  </r>
  <r>
    <d v="2024-11-01T00:00:00"/>
    <d v="2024-08-07T00:00:00"/>
    <x v="21"/>
    <x v="0"/>
    <x v="1"/>
    <x v="3"/>
    <x v="9"/>
    <x v="191"/>
    <n v="56.65"/>
    <x v="0"/>
    <n v="-56.65"/>
    <x v="1"/>
  </r>
  <r>
    <d v="2024-11-01T00:00:00"/>
    <d v="2024-10-14T00:00:00"/>
    <x v="21"/>
    <x v="0"/>
    <x v="1"/>
    <x v="6"/>
    <x v="12"/>
    <x v="18"/>
    <n v="62.33"/>
    <x v="0"/>
    <n v="-62.33"/>
    <x v="1"/>
  </r>
  <r>
    <d v="2024-11-01T00:00:00"/>
    <d v="2024-10-01T00:00:00"/>
    <x v="21"/>
    <x v="0"/>
    <x v="1"/>
    <x v="3"/>
    <x v="9"/>
    <x v="192"/>
    <n v="65"/>
    <x v="0"/>
    <n v="-65"/>
    <x v="1"/>
  </r>
  <r>
    <d v="2024-11-01T00:00:00"/>
    <d v="2024-10-11T00:00:00"/>
    <x v="21"/>
    <x v="0"/>
    <x v="1"/>
    <x v="5"/>
    <x v="10"/>
    <x v="193"/>
    <n v="68.09"/>
    <x v="0"/>
    <n v="-68.09"/>
    <x v="1"/>
  </r>
  <r>
    <d v="2024-11-01T00:00:00"/>
    <d v="2024-10-12T00:00:00"/>
    <x v="21"/>
    <x v="0"/>
    <x v="1"/>
    <x v="6"/>
    <x v="16"/>
    <x v="32"/>
    <n v="69.349999999999994"/>
    <x v="0"/>
    <n v="-69.349999999999994"/>
    <x v="1"/>
  </r>
  <r>
    <d v="2024-11-01T00:00:00"/>
    <d v="2024-10-21T00:00:00"/>
    <x v="21"/>
    <x v="0"/>
    <x v="1"/>
    <x v="7"/>
    <x v="13"/>
    <x v="59"/>
    <n v="69.989999999999995"/>
    <x v="0"/>
    <n v="-69.989999999999995"/>
    <x v="1"/>
  </r>
  <r>
    <d v="2024-11-01T00:00:00"/>
    <d v="2024-10-11T00:00:00"/>
    <x v="21"/>
    <x v="0"/>
    <x v="1"/>
    <x v="6"/>
    <x v="12"/>
    <x v="18"/>
    <n v="71.25"/>
    <x v="0"/>
    <n v="-71.25"/>
    <x v="1"/>
  </r>
  <r>
    <d v="2024-11-01T00:00:00"/>
    <d v="2024-08-07T00:00:00"/>
    <x v="21"/>
    <x v="0"/>
    <x v="1"/>
    <x v="7"/>
    <x v="13"/>
    <x v="194"/>
    <n v="71.319999999999993"/>
    <x v="0"/>
    <n v="-71.319999999999993"/>
    <x v="1"/>
  </r>
  <r>
    <d v="2024-11-01T00:00:00"/>
    <d v="2024-10-11T00:00:00"/>
    <x v="21"/>
    <x v="0"/>
    <x v="1"/>
    <x v="7"/>
    <x v="13"/>
    <x v="19"/>
    <n v="71.989999999999995"/>
    <x v="0"/>
    <n v="-71.989999999999995"/>
    <x v="1"/>
  </r>
  <r>
    <d v="2024-11-01T00:00:00"/>
    <d v="2024-10-22T00:00:00"/>
    <x v="21"/>
    <x v="0"/>
    <x v="1"/>
    <x v="5"/>
    <x v="49"/>
    <x v="195"/>
    <n v="74.5"/>
    <x v="0"/>
    <n v="-74.5"/>
    <x v="1"/>
  </r>
  <r>
    <d v="2024-11-01T00:00:00"/>
    <d v="2024-07-27T00:00:00"/>
    <x v="21"/>
    <x v="0"/>
    <x v="1"/>
    <x v="6"/>
    <x v="12"/>
    <x v="196"/>
    <n v="77.48"/>
    <x v="0"/>
    <n v="-77.48"/>
    <x v="1"/>
  </r>
  <r>
    <d v="2024-11-01T00:00:00"/>
    <d v="2024-01-08T00:00:00"/>
    <x v="21"/>
    <x v="0"/>
    <x v="1"/>
    <x v="5"/>
    <x v="36"/>
    <x v="197"/>
    <n v="80"/>
    <x v="0"/>
    <n v="-80"/>
    <x v="1"/>
  </r>
  <r>
    <d v="2024-11-01T00:00:00"/>
    <d v="2024-10-01T00:00:00"/>
    <x v="21"/>
    <x v="0"/>
    <x v="1"/>
    <x v="3"/>
    <x v="9"/>
    <x v="198"/>
    <n v="80.58"/>
    <x v="0"/>
    <n v="-80.58"/>
    <x v="1"/>
  </r>
  <r>
    <d v="2024-11-01T00:00:00"/>
    <d v="2024-07-19T00:00:00"/>
    <x v="21"/>
    <x v="0"/>
    <x v="1"/>
    <x v="7"/>
    <x v="21"/>
    <x v="199"/>
    <n v="83.66"/>
    <x v="0"/>
    <n v="-83.66"/>
    <x v="1"/>
  </r>
  <r>
    <d v="2024-11-01T00:00:00"/>
    <d v="2024-10-16T00:00:00"/>
    <x v="21"/>
    <x v="0"/>
    <x v="1"/>
    <x v="3"/>
    <x v="9"/>
    <x v="200"/>
    <n v="89.3"/>
    <x v="0"/>
    <n v="-89.3"/>
    <x v="1"/>
  </r>
  <r>
    <d v="2024-11-01T00:00:00"/>
    <d v="2024-07-14T00:00:00"/>
    <x v="21"/>
    <x v="0"/>
    <x v="1"/>
    <x v="3"/>
    <x v="9"/>
    <x v="201"/>
    <n v="89.5"/>
    <x v="0"/>
    <n v="-89.5"/>
    <x v="1"/>
  </r>
  <r>
    <d v="2024-11-01T00:00:00"/>
    <d v="2024-10-11T00:00:00"/>
    <x v="21"/>
    <x v="0"/>
    <x v="1"/>
    <x v="7"/>
    <x v="13"/>
    <x v="19"/>
    <n v="95"/>
    <x v="0"/>
    <n v="-95"/>
    <x v="1"/>
  </r>
  <r>
    <d v="2024-11-01T00:00:00"/>
    <d v="2024-10-07T00:00:00"/>
    <x v="21"/>
    <x v="0"/>
    <x v="1"/>
    <x v="7"/>
    <x v="13"/>
    <x v="19"/>
    <n v="97.95"/>
    <x v="0"/>
    <n v="-97.95"/>
    <x v="1"/>
  </r>
  <r>
    <d v="2024-11-01T00:00:00"/>
    <d v="2024-01-17T00:00:00"/>
    <x v="21"/>
    <x v="0"/>
    <x v="1"/>
    <x v="1"/>
    <x v="23"/>
    <x v="202"/>
    <n v="99.7"/>
    <x v="0"/>
    <n v="-99.7"/>
    <x v="1"/>
  </r>
  <r>
    <d v="2024-11-01T00:00:00"/>
    <d v="2024-10-16T00:00:00"/>
    <x v="21"/>
    <x v="0"/>
    <x v="1"/>
    <x v="3"/>
    <x v="9"/>
    <x v="203"/>
    <n v="100"/>
    <x v="0"/>
    <n v="-100"/>
    <x v="1"/>
  </r>
  <r>
    <d v="2024-11-01T00:00:00"/>
    <d v="2024-10-07T00:00:00"/>
    <x v="21"/>
    <x v="0"/>
    <x v="1"/>
    <x v="8"/>
    <x v="22"/>
    <x v="66"/>
    <n v="100"/>
    <x v="0"/>
    <n v="-100"/>
    <x v="1"/>
  </r>
  <r>
    <d v="2024-11-01T00:00:00"/>
    <d v="2024-10-12T00:00:00"/>
    <x v="21"/>
    <x v="0"/>
    <x v="1"/>
    <x v="6"/>
    <x v="12"/>
    <x v="31"/>
    <n v="101"/>
    <x v="0"/>
    <n v="-101"/>
    <x v="1"/>
  </r>
  <r>
    <d v="2024-11-01T00:00:00"/>
    <d v="2024-10-23T00:00:00"/>
    <x v="21"/>
    <x v="0"/>
    <x v="1"/>
    <x v="6"/>
    <x v="16"/>
    <x v="32"/>
    <n v="101.83"/>
    <x v="0"/>
    <n v="-101.83"/>
    <x v="1"/>
  </r>
  <r>
    <d v="2024-11-01T00:00:00"/>
    <d v="2024-04-15T00:00:00"/>
    <x v="21"/>
    <x v="0"/>
    <x v="1"/>
    <x v="5"/>
    <x v="10"/>
    <x v="204"/>
    <n v="109.48"/>
    <x v="0"/>
    <n v="-109.48"/>
    <x v="1"/>
  </r>
  <r>
    <d v="2024-11-01T00:00:00"/>
    <d v="2024-10-07T00:00:00"/>
    <x v="21"/>
    <x v="0"/>
    <x v="1"/>
    <x v="7"/>
    <x v="13"/>
    <x v="19"/>
    <n v="119.96"/>
    <x v="0"/>
    <n v="-119.96"/>
    <x v="1"/>
  </r>
  <r>
    <d v="2024-11-01T00:00:00"/>
    <d v="2024-07-25T00:00:00"/>
    <x v="21"/>
    <x v="0"/>
    <x v="1"/>
    <x v="1"/>
    <x v="23"/>
    <x v="70"/>
    <n v="121.46"/>
    <x v="0"/>
    <n v="-121.46"/>
    <x v="1"/>
  </r>
  <r>
    <d v="2024-11-01T00:00:00"/>
    <d v="2024-10-20T00:00:00"/>
    <x v="21"/>
    <x v="0"/>
    <x v="1"/>
    <x v="4"/>
    <x v="50"/>
    <x v="205"/>
    <n v="123"/>
    <x v="0"/>
    <n v="-123"/>
    <x v="1"/>
  </r>
  <r>
    <d v="2024-11-01T00:00:00"/>
    <d v="2024-10-01T00:00:00"/>
    <x v="21"/>
    <x v="0"/>
    <x v="1"/>
    <x v="2"/>
    <x v="5"/>
    <x v="30"/>
    <n v="139.86000000000001"/>
    <x v="0"/>
    <n v="-139.86000000000001"/>
    <x v="1"/>
  </r>
  <r>
    <d v="2024-11-01T00:00:00"/>
    <d v="2024-10-18T00:00:00"/>
    <x v="21"/>
    <x v="0"/>
    <x v="1"/>
    <x v="6"/>
    <x v="12"/>
    <x v="206"/>
    <n v="149.35"/>
    <x v="0"/>
    <n v="-149.35"/>
    <x v="1"/>
  </r>
  <r>
    <d v="2024-11-01T00:00:00"/>
    <d v="2024-10-23T00:00:00"/>
    <x v="21"/>
    <x v="0"/>
    <x v="1"/>
    <x v="6"/>
    <x v="12"/>
    <x v="18"/>
    <n v="171.06"/>
    <x v="0"/>
    <n v="-171.06"/>
    <x v="1"/>
  </r>
  <r>
    <d v="2024-11-01T00:00:00"/>
    <d v="2024-08-19T00:00:00"/>
    <x v="21"/>
    <x v="0"/>
    <x v="1"/>
    <x v="2"/>
    <x v="17"/>
    <x v="207"/>
    <n v="215.81"/>
    <x v="0"/>
    <n v="-215.81"/>
    <x v="1"/>
  </r>
  <r>
    <d v="2024-11-01T00:00:00"/>
    <d v="2024-10-18T00:00:00"/>
    <x v="21"/>
    <x v="0"/>
    <x v="1"/>
    <x v="2"/>
    <x v="19"/>
    <x v="82"/>
    <n v="290.95999999999998"/>
    <x v="0"/>
    <n v="-290.95999999999998"/>
    <x v="1"/>
  </r>
  <r>
    <d v="2024-11-01T00:00:00"/>
    <d v="2024-10-07T00:00:00"/>
    <x v="21"/>
    <x v="0"/>
    <x v="1"/>
    <x v="2"/>
    <x v="19"/>
    <x v="208"/>
    <n v="308.87"/>
    <x v="0"/>
    <n v="-308.87"/>
    <x v="1"/>
  </r>
  <r>
    <d v="2024-11-01T00:00:00"/>
    <d v="2024-10-01T00:00:00"/>
    <x v="21"/>
    <x v="0"/>
    <x v="1"/>
    <x v="6"/>
    <x v="12"/>
    <x v="209"/>
    <n v="326.13"/>
    <x v="0"/>
    <n v="-326.13"/>
    <x v="1"/>
  </r>
  <r>
    <d v="2024-11-01T00:00:00"/>
    <d v="2024-10-14T00:00:00"/>
    <x v="21"/>
    <x v="0"/>
    <x v="1"/>
    <x v="15"/>
    <x v="47"/>
    <x v="210"/>
    <n v="449"/>
    <x v="0"/>
    <n v="-449"/>
    <x v="1"/>
  </r>
  <r>
    <d v="2024-11-01T00:00:00"/>
    <d v="2024-10-19T00:00:00"/>
    <x v="21"/>
    <x v="0"/>
    <x v="1"/>
    <x v="6"/>
    <x v="12"/>
    <x v="18"/>
    <n v="488.95"/>
    <x v="0"/>
    <n v="-488.95"/>
    <x v="1"/>
  </r>
  <r>
    <d v="2024-11-01T00:00:00"/>
    <d v="2024-10-16T00:00:00"/>
    <x v="21"/>
    <x v="0"/>
    <x v="1"/>
    <x v="6"/>
    <x v="12"/>
    <x v="18"/>
    <n v="679.8"/>
    <x v="0"/>
    <n v="-679.8"/>
    <x v="1"/>
  </r>
  <r>
    <d v="2024-11-01T00:00:00"/>
    <d v="2024-08-29T00:00:00"/>
    <x v="21"/>
    <x v="0"/>
    <x v="1"/>
    <x v="2"/>
    <x v="27"/>
    <x v="211"/>
    <n v="982.66"/>
    <x v="0"/>
    <n v="-982.66"/>
    <x v="1"/>
  </r>
  <r>
    <d v="2024-11-01T00:00:00"/>
    <d v="2024-11-11T00:00:00"/>
    <x v="22"/>
    <x v="0"/>
    <x v="0"/>
    <x v="2"/>
    <x v="51"/>
    <x v="94"/>
    <n v="29.1"/>
    <x v="0"/>
    <n v="-29.1"/>
    <x v="1"/>
  </r>
  <r>
    <d v="2024-11-01T00:00:00"/>
    <d v="2024-11-11T00:00:00"/>
    <x v="22"/>
    <x v="0"/>
    <x v="0"/>
    <x v="9"/>
    <x v="22"/>
    <x v="212"/>
    <n v="39.409999999999997"/>
    <x v="0"/>
    <n v="-39.409999999999997"/>
    <x v="1"/>
  </r>
  <r>
    <d v="2024-11-01T00:00:00"/>
    <d v="2024-11-11T00:00:00"/>
    <x v="22"/>
    <x v="0"/>
    <x v="0"/>
    <x v="4"/>
    <x v="29"/>
    <x v="89"/>
    <n v="62.03"/>
    <x v="0"/>
    <n v="-62.03"/>
    <x v="1"/>
  </r>
  <r>
    <d v="2024-11-01T00:00:00"/>
    <d v="2024-11-11T00:00:00"/>
    <x v="22"/>
    <x v="0"/>
    <x v="0"/>
    <x v="0"/>
    <x v="0"/>
    <x v="213"/>
    <n v="63.96"/>
    <x v="0"/>
    <n v="63.96"/>
    <x v="0"/>
  </r>
  <r>
    <d v="2024-11-01T00:00:00"/>
    <d v="2024-11-11T00:00:00"/>
    <x v="22"/>
    <x v="0"/>
    <x v="0"/>
    <x v="8"/>
    <x v="22"/>
    <x v="96"/>
    <n v="120"/>
    <x v="0"/>
    <n v="-120"/>
    <x v="1"/>
  </r>
  <r>
    <d v="2024-11-01T00:00:00"/>
    <d v="2024-11-11T00:00:00"/>
    <x v="22"/>
    <x v="0"/>
    <x v="0"/>
    <x v="5"/>
    <x v="10"/>
    <x v="214"/>
    <n v="143.96"/>
    <x v="0"/>
    <n v="-143.96"/>
    <x v="1"/>
  </r>
  <r>
    <d v="2024-11-01T00:00:00"/>
    <d v="2024-11-11T00:00:00"/>
    <x v="22"/>
    <x v="0"/>
    <x v="0"/>
    <x v="4"/>
    <x v="29"/>
    <x v="104"/>
    <n v="200.75"/>
    <x v="0"/>
    <n v="-200.75"/>
    <x v="1"/>
  </r>
  <r>
    <d v="2024-11-01T00:00:00"/>
    <d v="2024-11-11T00:00:00"/>
    <x v="22"/>
    <x v="0"/>
    <x v="0"/>
    <x v="1"/>
    <x v="23"/>
    <x v="215"/>
    <n v="240"/>
    <x v="0"/>
    <n v="-240"/>
    <x v="1"/>
  </r>
  <r>
    <d v="2024-11-01T00:00:00"/>
    <d v="2024-11-11T00:00:00"/>
    <x v="22"/>
    <x v="0"/>
    <x v="0"/>
    <x v="4"/>
    <x v="20"/>
    <x v="98"/>
    <n v="271.07"/>
    <x v="0"/>
    <n v="-271.07"/>
    <x v="1"/>
  </r>
  <r>
    <d v="2024-11-01T00:00:00"/>
    <d v="2024-11-11T00:00:00"/>
    <x v="22"/>
    <x v="0"/>
    <x v="0"/>
    <x v="5"/>
    <x v="52"/>
    <x v="216"/>
    <n v="330"/>
    <x v="0"/>
    <n v="-330"/>
    <x v="1"/>
  </r>
  <r>
    <d v="2024-11-01T00:00:00"/>
    <d v="2024-11-11T00:00:00"/>
    <x v="22"/>
    <x v="0"/>
    <x v="0"/>
    <x v="5"/>
    <x v="52"/>
    <x v="216"/>
    <n v="330"/>
    <x v="0"/>
    <n v="-330"/>
    <x v="1"/>
  </r>
  <r>
    <d v="2024-11-01T00:00:00"/>
    <d v="2024-11-11T00:00:00"/>
    <x v="22"/>
    <x v="0"/>
    <x v="0"/>
    <x v="16"/>
    <x v="53"/>
    <x v="217"/>
    <n v="499.22"/>
    <x v="0"/>
    <n v="-499.22"/>
    <x v="1"/>
  </r>
  <r>
    <d v="2024-11-01T00:00:00"/>
    <d v="2024-11-12T00:00:00"/>
    <x v="23"/>
    <x v="0"/>
    <x v="0"/>
    <x v="7"/>
    <x v="39"/>
    <x v="218"/>
    <n v="304"/>
    <x v="0"/>
    <n v="-304"/>
    <x v="1"/>
  </r>
  <r>
    <d v="2024-11-01T00:00:00"/>
    <d v="2024-11-12T00:00:00"/>
    <x v="23"/>
    <x v="0"/>
    <x v="0"/>
    <x v="9"/>
    <x v="22"/>
    <x v="138"/>
    <n v="1003.16"/>
    <x v="0"/>
    <n v="-1003.16"/>
    <x v="1"/>
  </r>
  <r>
    <d v="2024-11-01T00:00:00"/>
    <d v="2024-11-12T00:00:00"/>
    <x v="23"/>
    <x v="0"/>
    <x v="0"/>
    <x v="11"/>
    <x v="31"/>
    <x v="219"/>
    <n v="2000"/>
    <x v="0"/>
    <n v="2000"/>
    <x v="0"/>
  </r>
  <r>
    <d v="2024-11-01T00:00:00"/>
    <d v="2024-11-13T00:00:00"/>
    <x v="24"/>
    <x v="0"/>
    <x v="0"/>
    <x v="0"/>
    <x v="0"/>
    <x v="220"/>
    <n v="99.4"/>
    <x v="0"/>
    <n v="99.4"/>
    <x v="0"/>
  </r>
  <r>
    <d v="2024-11-01T00:00:00"/>
    <d v="2024-11-13T00:00:00"/>
    <x v="24"/>
    <x v="0"/>
    <x v="0"/>
    <x v="0"/>
    <x v="0"/>
    <x v="221"/>
    <n v="131"/>
    <x v="0"/>
    <n v="131"/>
    <x v="0"/>
  </r>
  <r>
    <d v="2024-11-01T00:00:00"/>
    <d v="2024-11-14T00:00:00"/>
    <x v="25"/>
    <x v="0"/>
    <x v="0"/>
    <x v="0"/>
    <x v="0"/>
    <x v="222"/>
    <n v="2"/>
    <x v="0"/>
    <n v="2"/>
    <x v="0"/>
  </r>
  <r>
    <d v="2024-11-01T00:00:00"/>
    <d v="2024-11-14T00:00:00"/>
    <x v="25"/>
    <x v="0"/>
    <x v="0"/>
    <x v="0"/>
    <x v="0"/>
    <x v="222"/>
    <n v="2"/>
    <x v="0"/>
    <n v="2"/>
    <x v="0"/>
  </r>
  <r>
    <d v="2024-11-01T00:00:00"/>
    <d v="2024-11-14T00:00:00"/>
    <x v="25"/>
    <x v="0"/>
    <x v="0"/>
    <x v="0"/>
    <x v="0"/>
    <x v="223"/>
    <n v="2.2000000000000002"/>
    <x v="0"/>
    <n v="2.2000000000000002"/>
    <x v="0"/>
  </r>
  <r>
    <d v="2024-11-01T00:00:00"/>
    <d v="2024-11-14T00:00:00"/>
    <x v="25"/>
    <x v="0"/>
    <x v="0"/>
    <x v="0"/>
    <x v="0"/>
    <x v="223"/>
    <n v="2.2000000000000002"/>
    <x v="0"/>
    <n v="2.2000000000000002"/>
    <x v="0"/>
  </r>
  <r>
    <d v="2024-11-01T00:00:00"/>
    <d v="2024-11-14T00:00:00"/>
    <x v="25"/>
    <x v="0"/>
    <x v="0"/>
    <x v="0"/>
    <x v="0"/>
    <x v="224"/>
    <n v="2.34"/>
    <x v="0"/>
    <n v="2.34"/>
    <x v="0"/>
  </r>
  <r>
    <d v="2024-11-01T00:00:00"/>
    <d v="2024-11-14T00:00:00"/>
    <x v="25"/>
    <x v="0"/>
    <x v="0"/>
    <x v="0"/>
    <x v="0"/>
    <x v="224"/>
    <n v="2.34"/>
    <x v="0"/>
    <n v="2.34"/>
    <x v="0"/>
  </r>
  <r>
    <d v="2024-11-01T00:00:00"/>
    <d v="2024-11-14T00:00:00"/>
    <x v="25"/>
    <x v="0"/>
    <x v="0"/>
    <x v="0"/>
    <x v="0"/>
    <x v="225"/>
    <n v="6.24"/>
    <x v="0"/>
    <n v="6.24"/>
    <x v="0"/>
  </r>
  <r>
    <d v="2024-11-01T00:00:00"/>
    <d v="2024-11-14T00:00:00"/>
    <x v="25"/>
    <x v="0"/>
    <x v="0"/>
    <x v="0"/>
    <x v="0"/>
    <x v="226"/>
    <n v="8"/>
    <x v="0"/>
    <n v="8"/>
    <x v="0"/>
  </r>
  <r>
    <d v="2024-11-01T00:00:00"/>
    <d v="2024-11-14T00:00:00"/>
    <x v="25"/>
    <x v="0"/>
    <x v="0"/>
    <x v="0"/>
    <x v="0"/>
    <x v="227"/>
    <n v="22.5"/>
    <x v="0"/>
    <n v="22.5"/>
    <x v="0"/>
  </r>
  <r>
    <d v="2024-11-01T00:00:00"/>
    <d v="2024-11-14T00:00:00"/>
    <x v="25"/>
    <x v="0"/>
    <x v="0"/>
    <x v="0"/>
    <x v="0"/>
    <x v="228"/>
    <n v="31.32"/>
    <x v="0"/>
    <n v="31.32"/>
    <x v="0"/>
  </r>
  <r>
    <d v="2024-11-01T00:00:00"/>
    <d v="2024-11-14T00:00:00"/>
    <x v="25"/>
    <x v="0"/>
    <x v="0"/>
    <x v="10"/>
    <x v="37"/>
    <x v="119"/>
    <n v="785"/>
    <x v="0"/>
    <n v="-785"/>
    <x v="1"/>
  </r>
  <r>
    <d v="2024-11-01T00:00:00"/>
    <d v="2024-11-18T00:00:00"/>
    <x v="26"/>
    <x v="0"/>
    <x v="0"/>
    <x v="4"/>
    <x v="38"/>
    <x v="125"/>
    <n v="41.85"/>
    <x v="0"/>
    <n v="-41.85"/>
    <x v="1"/>
  </r>
  <r>
    <d v="2024-11-01T00:00:00"/>
    <d v="2024-11-18T00:00:00"/>
    <x v="26"/>
    <x v="0"/>
    <x v="0"/>
    <x v="3"/>
    <x v="9"/>
    <x v="229"/>
    <n v="50"/>
    <x v="0"/>
    <n v="-50"/>
    <x v="1"/>
  </r>
  <r>
    <d v="2024-11-01T00:00:00"/>
    <d v="2024-11-18T00:00:00"/>
    <x v="26"/>
    <x v="0"/>
    <x v="0"/>
    <x v="9"/>
    <x v="22"/>
    <x v="126"/>
    <n v="166.86"/>
    <x v="0"/>
    <n v="-166.86"/>
    <x v="1"/>
  </r>
  <r>
    <d v="2024-11-01T00:00:00"/>
    <d v="2024-11-19T00:00:00"/>
    <x v="27"/>
    <x v="0"/>
    <x v="0"/>
    <x v="6"/>
    <x v="12"/>
    <x v="230"/>
    <n v="4.29"/>
    <x v="0"/>
    <n v="-4.29"/>
    <x v="1"/>
  </r>
  <r>
    <d v="2024-11-01T00:00:00"/>
    <d v="2024-11-19T00:00:00"/>
    <x v="27"/>
    <x v="0"/>
    <x v="0"/>
    <x v="6"/>
    <x v="16"/>
    <x v="231"/>
    <n v="59.3"/>
    <x v="0"/>
    <n v="-59.3"/>
    <x v="1"/>
  </r>
  <r>
    <d v="2024-11-01T00:00:00"/>
    <d v="2024-11-19T00:00:00"/>
    <x v="27"/>
    <x v="0"/>
    <x v="0"/>
    <x v="12"/>
    <x v="40"/>
    <x v="232"/>
    <n v="103.04"/>
    <x v="0"/>
    <n v="-103.04"/>
    <x v="1"/>
  </r>
  <r>
    <d v="2024-11-01T00:00:00"/>
    <d v="2024-11-19T00:00:00"/>
    <x v="27"/>
    <x v="0"/>
    <x v="0"/>
    <x v="12"/>
    <x v="40"/>
    <x v="232"/>
    <n v="163.08000000000001"/>
    <x v="0"/>
    <n v="-163.08000000000001"/>
    <x v="1"/>
  </r>
  <r>
    <d v="2024-11-01T00:00:00"/>
    <d v="2024-11-19T00:00:00"/>
    <x v="27"/>
    <x v="0"/>
    <x v="0"/>
    <x v="12"/>
    <x v="40"/>
    <x v="232"/>
    <n v="228.77"/>
    <x v="0"/>
    <n v="-228.77"/>
    <x v="1"/>
  </r>
  <r>
    <d v="2024-11-01T00:00:00"/>
    <d v="2024-11-19T00:00:00"/>
    <x v="27"/>
    <x v="0"/>
    <x v="0"/>
    <x v="12"/>
    <x v="40"/>
    <x v="232"/>
    <n v="231.05"/>
    <x v="0"/>
    <n v="-231.05"/>
    <x v="1"/>
  </r>
  <r>
    <d v="2024-11-01T00:00:00"/>
    <d v="2024-11-19T00:00:00"/>
    <x v="27"/>
    <x v="0"/>
    <x v="0"/>
    <x v="12"/>
    <x v="40"/>
    <x v="232"/>
    <n v="313.82"/>
    <x v="0"/>
    <n v="-313.82"/>
    <x v="1"/>
  </r>
  <r>
    <d v="2024-11-01T00:00:00"/>
    <d v="2024-11-21T00:00:00"/>
    <x v="28"/>
    <x v="0"/>
    <x v="0"/>
    <x v="0"/>
    <x v="0"/>
    <x v="233"/>
    <n v="25.2"/>
    <x v="0"/>
    <n v="25.2"/>
    <x v="0"/>
  </r>
  <r>
    <d v="2024-11-01T00:00:00"/>
    <d v="2024-11-21T00:00:00"/>
    <x v="28"/>
    <x v="0"/>
    <x v="0"/>
    <x v="8"/>
    <x v="22"/>
    <x v="137"/>
    <n v="356.28"/>
    <x v="0"/>
    <n v="-356.28"/>
    <x v="1"/>
  </r>
  <r>
    <d v="2024-11-01T00:00:00"/>
    <d v="2024-11-21T00:00:00"/>
    <x v="28"/>
    <x v="0"/>
    <x v="0"/>
    <x v="11"/>
    <x v="31"/>
    <x v="234"/>
    <n v="1000"/>
    <x v="0"/>
    <n v="1000"/>
    <x v="0"/>
  </r>
  <r>
    <d v="2024-11-01T00:00:00"/>
    <d v="2024-11-25T00:00:00"/>
    <x v="29"/>
    <x v="0"/>
    <x v="0"/>
    <x v="4"/>
    <x v="38"/>
    <x v="142"/>
    <n v="39.99"/>
    <x v="0"/>
    <n v="-39.99"/>
    <x v="1"/>
  </r>
  <r>
    <d v="2024-11-01T00:00:00"/>
    <d v="2024-11-25T00:00:00"/>
    <x v="29"/>
    <x v="0"/>
    <x v="0"/>
    <x v="0"/>
    <x v="0"/>
    <x v="235"/>
    <n v="53.82"/>
    <x v="0"/>
    <n v="53.82"/>
    <x v="0"/>
  </r>
  <r>
    <d v="2024-11-01T00:00:00"/>
    <d v="2024-11-25T00:00:00"/>
    <x v="29"/>
    <x v="0"/>
    <x v="0"/>
    <x v="4"/>
    <x v="38"/>
    <x v="142"/>
    <n v="159.25"/>
    <x v="0"/>
    <n v="-159.25"/>
    <x v="1"/>
  </r>
  <r>
    <d v="2024-11-01T00:00:00"/>
    <d v="2024-11-25T00:00:00"/>
    <x v="29"/>
    <x v="0"/>
    <x v="0"/>
    <x v="12"/>
    <x v="41"/>
    <x v="103"/>
    <n v="166.85"/>
    <x v="0"/>
    <n v="-166.85"/>
    <x v="1"/>
  </r>
  <r>
    <d v="2024-11-01T00:00:00"/>
    <d v="2024-11-25T00:00:00"/>
    <x v="29"/>
    <x v="0"/>
    <x v="0"/>
    <x v="11"/>
    <x v="31"/>
    <x v="236"/>
    <n v="200"/>
    <x v="0"/>
    <n v="200"/>
    <x v="0"/>
  </r>
  <r>
    <d v="2024-11-01T00:00:00"/>
    <d v="2024-11-25T00:00:00"/>
    <x v="29"/>
    <x v="0"/>
    <x v="0"/>
    <x v="11"/>
    <x v="31"/>
    <x v="237"/>
    <n v="200"/>
    <x v="0"/>
    <n v="200"/>
    <x v="0"/>
  </r>
  <r>
    <d v="2024-11-01T00:00:00"/>
    <d v="2024-11-25T00:00:00"/>
    <x v="29"/>
    <x v="0"/>
    <x v="0"/>
    <x v="11"/>
    <x v="31"/>
    <x v="238"/>
    <n v="1000"/>
    <x v="0"/>
    <n v="1000"/>
    <x v="0"/>
  </r>
  <r>
    <d v="2024-11-01T00:00:00"/>
    <d v="2024-11-25T00:00:00"/>
    <x v="29"/>
    <x v="0"/>
    <x v="0"/>
    <x v="7"/>
    <x v="32"/>
    <x v="239"/>
    <n v="1186.29"/>
    <x v="0"/>
    <n v="-1186.29"/>
    <x v="1"/>
  </r>
  <r>
    <d v="2024-11-01T00:00:00"/>
    <d v="2024-11-27T00:00:00"/>
    <x v="30"/>
    <x v="0"/>
    <x v="0"/>
    <x v="0"/>
    <x v="0"/>
    <x v="240"/>
    <n v="85.74"/>
    <x v="0"/>
    <n v="85.74"/>
    <x v="0"/>
  </r>
  <r>
    <d v="2024-11-01T00:00:00"/>
    <d v="2024-11-27T00:00:00"/>
    <x v="30"/>
    <x v="0"/>
    <x v="0"/>
    <x v="0"/>
    <x v="0"/>
    <x v="241"/>
    <n v="89.67"/>
    <x v="0"/>
    <n v="89.67"/>
    <x v="0"/>
  </r>
  <r>
    <d v="2024-11-01T00:00:00"/>
    <d v="2024-11-28T00:00:00"/>
    <x v="31"/>
    <x v="0"/>
    <x v="0"/>
    <x v="0"/>
    <x v="0"/>
    <x v="242"/>
    <n v="11"/>
    <x v="0"/>
    <n v="11"/>
    <x v="0"/>
  </r>
  <r>
    <d v="2024-11-01T00:00:00"/>
    <d v="2024-11-29T00:00:00"/>
    <x v="32"/>
    <x v="0"/>
    <x v="0"/>
    <x v="0"/>
    <x v="0"/>
    <x v="243"/>
    <n v="2.12"/>
    <x v="0"/>
    <n v="2.12"/>
    <x v="0"/>
  </r>
  <r>
    <d v="2024-11-01T00:00:00"/>
    <d v="2024-11-29T00:00:00"/>
    <x v="32"/>
    <x v="0"/>
    <x v="0"/>
    <x v="0"/>
    <x v="0"/>
    <x v="244"/>
    <n v="4.5599999999999996"/>
    <x v="0"/>
    <n v="4.5599999999999996"/>
    <x v="0"/>
  </r>
  <r>
    <d v="2024-11-01T00:00:00"/>
    <d v="2024-11-29T00:00:00"/>
    <x v="32"/>
    <x v="0"/>
    <x v="0"/>
    <x v="0"/>
    <x v="0"/>
    <x v="245"/>
    <n v="32.869999999999997"/>
    <x v="0"/>
    <n v="32.869999999999997"/>
    <x v="0"/>
  </r>
  <r>
    <d v="2024-11-01T00:00:00"/>
    <d v="2024-11-29T00:00:00"/>
    <x v="32"/>
    <x v="0"/>
    <x v="0"/>
    <x v="0"/>
    <x v="0"/>
    <x v="246"/>
    <n v="42.68"/>
    <x v="0"/>
    <n v="42.68"/>
    <x v="0"/>
  </r>
  <r>
    <d v="2024-11-01T00:00:00"/>
    <d v="2024-11-29T00:00:00"/>
    <x v="32"/>
    <x v="0"/>
    <x v="0"/>
    <x v="0"/>
    <x v="0"/>
    <x v="247"/>
    <n v="50.8"/>
    <x v="0"/>
    <n v="50.8"/>
    <x v="0"/>
  </r>
  <r>
    <d v="2024-11-01T00:00:00"/>
    <d v="2024-11-30T00:00:00"/>
    <x v="33"/>
    <x v="0"/>
    <x v="0"/>
    <x v="1"/>
    <x v="23"/>
    <x v="248"/>
    <n v="13.02"/>
    <x v="0"/>
    <n v="-13.02"/>
    <x v="1"/>
  </r>
  <r>
    <d v="2024-12-01T00:00:00"/>
    <d v="2024-12-02T00:00:00"/>
    <x v="34"/>
    <x v="0"/>
    <x v="0"/>
    <x v="0"/>
    <x v="0"/>
    <x v="249"/>
    <n v="0.15"/>
    <x v="0"/>
    <n v="0.15"/>
    <x v="0"/>
  </r>
  <r>
    <d v="2024-12-01T00:00:00"/>
    <d v="2024-12-02T00:00:00"/>
    <x v="34"/>
    <x v="0"/>
    <x v="0"/>
    <x v="0"/>
    <x v="0"/>
    <x v="250"/>
    <n v="0.39"/>
    <x v="0"/>
    <n v="0.39"/>
    <x v="0"/>
  </r>
  <r>
    <d v="2024-12-01T00:00:00"/>
    <d v="2024-12-02T00:00:00"/>
    <x v="34"/>
    <x v="0"/>
    <x v="0"/>
    <x v="9"/>
    <x v="22"/>
    <x v="100"/>
    <n v="1.5"/>
    <x v="0"/>
    <n v="-1.5"/>
    <x v="1"/>
  </r>
  <r>
    <d v="2024-12-01T00:00:00"/>
    <d v="2024-12-02T00:00:00"/>
    <x v="34"/>
    <x v="0"/>
    <x v="0"/>
    <x v="5"/>
    <x v="52"/>
    <x v="216"/>
    <n v="165"/>
    <x v="0"/>
    <n v="-165"/>
    <x v="1"/>
  </r>
  <r>
    <d v="2024-12-01T00:00:00"/>
    <d v="2024-12-02T00:00:00"/>
    <x v="34"/>
    <x v="0"/>
    <x v="0"/>
    <x v="4"/>
    <x v="4"/>
    <x v="118"/>
    <n v="238.41"/>
    <x v="0"/>
    <n v="-238.41"/>
    <x v="1"/>
  </r>
  <r>
    <d v="2024-12-01T00:00:00"/>
    <d v="2024-12-03T00:00:00"/>
    <x v="35"/>
    <x v="0"/>
    <x v="0"/>
    <x v="0"/>
    <x v="0"/>
    <x v="251"/>
    <n v="3.76"/>
    <x v="0"/>
    <n v="3.76"/>
    <x v="0"/>
  </r>
  <r>
    <d v="2024-12-01T00:00:00"/>
    <d v="2024-12-05T00:00:00"/>
    <x v="36"/>
    <x v="0"/>
    <x v="0"/>
    <x v="11"/>
    <x v="28"/>
    <x v="252"/>
    <n v="11061.93"/>
    <x v="0"/>
    <n v="11061.93"/>
    <x v="0"/>
  </r>
  <r>
    <d v="2024-12-01T00:00:00"/>
    <d v="2024-12-06T00:00:00"/>
    <x v="37"/>
    <x v="0"/>
    <x v="0"/>
    <x v="0"/>
    <x v="0"/>
    <x v="253"/>
    <n v="0.7"/>
    <x v="0"/>
    <n v="0.7"/>
    <x v="0"/>
  </r>
  <r>
    <d v="2024-12-01T00:00:00"/>
    <d v="2024-12-06T00:00:00"/>
    <x v="37"/>
    <x v="0"/>
    <x v="0"/>
    <x v="0"/>
    <x v="0"/>
    <x v="254"/>
    <n v="1.89"/>
    <x v="0"/>
    <n v="1.89"/>
    <x v="0"/>
  </r>
  <r>
    <d v="2024-12-01T00:00:00"/>
    <d v="2024-12-06T00:00:00"/>
    <x v="37"/>
    <x v="0"/>
    <x v="0"/>
    <x v="0"/>
    <x v="0"/>
    <x v="255"/>
    <n v="18.399999999999999"/>
    <x v="0"/>
    <n v="18.399999999999999"/>
    <x v="0"/>
  </r>
  <r>
    <d v="2024-12-01T00:00:00"/>
    <d v="2024-12-06T00:00:00"/>
    <x v="37"/>
    <x v="0"/>
    <x v="0"/>
    <x v="0"/>
    <x v="0"/>
    <x v="256"/>
    <n v="67.2"/>
    <x v="0"/>
    <n v="67.2"/>
    <x v="0"/>
  </r>
  <r>
    <d v="2024-12-01T00:00:00"/>
    <d v="2024-12-06T00:00:00"/>
    <x v="37"/>
    <x v="0"/>
    <x v="0"/>
    <x v="9"/>
    <x v="22"/>
    <x v="74"/>
    <n v="155.32"/>
    <x v="0"/>
    <n v="-155.32"/>
    <x v="1"/>
  </r>
  <r>
    <d v="2024-12-01T00:00:00"/>
    <d v="2024-12-06T00:00:00"/>
    <x v="37"/>
    <x v="0"/>
    <x v="0"/>
    <x v="4"/>
    <x v="25"/>
    <x v="257"/>
    <n v="200"/>
    <x v="0"/>
    <n v="-200"/>
    <x v="1"/>
  </r>
  <r>
    <d v="2024-12-01T00:00:00"/>
    <d v="2024-12-06T00:00:00"/>
    <x v="37"/>
    <x v="0"/>
    <x v="0"/>
    <x v="10"/>
    <x v="44"/>
    <x v="258"/>
    <n v="271.60000000000002"/>
    <x v="0"/>
    <n v="-271.60000000000002"/>
    <x v="1"/>
  </r>
  <r>
    <d v="2024-12-01T00:00:00"/>
    <d v="2024-11-12T00:00:00"/>
    <x v="38"/>
    <x v="0"/>
    <x v="1"/>
    <x v="3"/>
    <x v="9"/>
    <x v="259"/>
    <n v="3.5"/>
    <x v="0"/>
    <n v="-3.5"/>
    <x v="1"/>
  </r>
  <r>
    <d v="2024-12-01T00:00:00"/>
    <d v="2024-11-13T00:00:00"/>
    <x v="38"/>
    <x v="0"/>
    <x v="1"/>
    <x v="15"/>
    <x v="47"/>
    <x v="260"/>
    <n v="4.9000000000000004"/>
    <x v="0"/>
    <n v="-4.9000000000000004"/>
    <x v="1"/>
  </r>
  <r>
    <d v="2024-12-01T00:00:00"/>
    <d v="2024-11-19T00:00:00"/>
    <x v="38"/>
    <x v="0"/>
    <x v="1"/>
    <x v="2"/>
    <x v="46"/>
    <x v="261"/>
    <n v="4.95"/>
    <x v="0"/>
    <n v="-4.95"/>
    <x v="1"/>
  </r>
  <r>
    <d v="2024-12-01T00:00:00"/>
    <d v="2024-10-30T00:00:00"/>
    <x v="38"/>
    <x v="0"/>
    <x v="1"/>
    <x v="3"/>
    <x v="3"/>
    <x v="262"/>
    <n v="5.5"/>
    <x v="0"/>
    <n v="-5.5"/>
    <x v="1"/>
  </r>
  <r>
    <d v="2024-12-01T00:00:00"/>
    <d v="2024-01-12T00:00:00"/>
    <x v="38"/>
    <x v="0"/>
    <x v="1"/>
    <x v="1"/>
    <x v="1"/>
    <x v="263"/>
    <n v="7.92"/>
    <x v="0"/>
    <n v="-7.92"/>
    <x v="1"/>
  </r>
  <r>
    <d v="2024-12-01T00:00:00"/>
    <d v="2024-11-18T00:00:00"/>
    <x v="38"/>
    <x v="0"/>
    <x v="1"/>
    <x v="1"/>
    <x v="15"/>
    <x v="264"/>
    <n v="8.8000000000000007"/>
    <x v="0"/>
    <n v="-8.8000000000000007"/>
    <x v="1"/>
  </r>
  <r>
    <d v="2024-12-01T00:00:00"/>
    <d v="2024-11-10T00:00:00"/>
    <x v="38"/>
    <x v="0"/>
    <x v="1"/>
    <x v="3"/>
    <x v="3"/>
    <x v="265"/>
    <n v="10"/>
    <x v="0"/>
    <n v="-10"/>
    <x v="1"/>
  </r>
  <r>
    <d v="2024-12-01T00:00:00"/>
    <d v="2024-10-27T00:00:00"/>
    <x v="38"/>
    <x v="0"/>
    <x v="1"/>
    <x v="6"/>
    <x v="12"/>
    <x v="266"/>
    <n v="10.48"/>
    <x v="0"/>
    <n v="-10.48"/>
    <x v="1"/>
  </r>
  <r>
    <d v="2024-12-01T00:00:00"/>
    <d v="2024-11-15T00:00:00"/>
    <x v="38"/>
    <x v="0"/>
    <x v="1"/>
    <x v="3"/>
    <x v="9"/>
    <x v="267"/>
    <n v="10.5"/>
    <x v="0"/>
    <n v="-10.5"/>
    <x v="1"/>
  </r>
  <r>
    <d v="2024-12-01T00:00:00"/>
    <d v="2024-10-26T00:00:00"/>
    <x v="38"/>
    <x v="0"/>
    <x v="1"/>
    <x v="7"/>
    <x v="13"/>
    <x v="268"/>
    <n v="10.79"/>
    <x v="0"/>
    <n v="-10.79"/>
    <x v="1"/>
  </r>
  <r>
    <d v="2024-12-01T00:00:00"/>
    <d v="2024-10-26T00:00:00"/>
    <x v="38"/>
    <x v="0"/>
    <x v="1"/>
    <x v="7"/>
    <x v="13"/>
    <x v="268"/>
    <n v="10.99"/>
    <x v="0"/>
    <n v="-10.99"/>
    <x v="1"/>
  </r>
  <r>
    <d v="2024-12-01T00:00:00"/>
    <d v="2024-11-12T00:00:00"/>
    <x v="38"/>
    <x v="0"/>
    <x v="1"/>
    <x v="4"/>
    <x v="8"/>
    <x v="269"/>
    <n v="11.9"/>
    <x v="0"/>
    <n v="-11.9"/>
    <x v="1"/>
  </r>
  <r>
    <d v="2024-12-01T00:00:00"/>
    <d v="2024-11-21T00:00:00"/>
    <x v="38"/>
    <x v="0"/>
    <x v="1"/>
    <x v="7"/>
    <x v="13"/>
    <x v="268"/>
    <n v="12.99"/>
    <x v="0"/>
    <n v="-12.99"/>
    <x v="1"/>
  </r>
  <r>
    <d v="2024-12-01T00:00:00"/>
    <d v="2024-10-31T00:00:00"/>
    <x v="38"/>
    <x v="0"/>
    <x v="1"/>
    <x v="7"/>
    <x v="13"/>
    <x v="268"/>
    <n v="13.07"/>
    <x v="0"/>
    <n v="-13.07"/>
    <x v="1"/>
  </r>
  <r>
    <d v="2024-12-01T00:00:00"/>
    <d v="2024-11-04T00:00:00"/>
    <x v="38"/>
    <x v="0"/>
    <x v="1"/>
    <x v="1"/>
    <x v="15"/>
    <x v="264"/>
    <n v="13.4"/>
    <x v="0"/>
    <n v="-13.4"/>
    <x v="1"/>
  </r>
  <r>
    <d v="2024-12-01T00:00:00"/>
    <d v="2024-05-13T00:00:00"/>
    <x v="38"/>
    <x v="0"/>
    <x v="1"/>
    <x v="1"/>
    <x v="1"/>
    <x v="270"/>
    <n v="13.64"/>
    <x v="0"/>
    <n v="-13.64"/>
    <x v="1"/>
  </r>
  <r>
    <d v="2024-12-01T00:00:00"/>
    <d v="2024-11-13T00:00:00"/>
    <x v="38"/>
    <x v="0"/>
    <x v="1"/>
    <x v="6"/>
    <x v="16"/>
    <x v="271"/>
    <n v="14.12"/>
    <x v="0"/>
    <n v="-14.12"/>
    <x v="1"/>
  </r>
  <r>
    <d v="2024-12-01T00:00:00"/>
    <d v="2024-11-19T00:00:00"/>
    <x v="38"/>
    <x v="0"/>
    <x v="1"/>
    <x v="6"/>
    <x v="11"/>
    <x v="272"/>
    <n v="15.9"/>
    <x v="0"/>
    <n v="-15.9"/>
    <x v="1"/>
  </r>
  <r>
    <d v="2024-12-01T00:00:00"/>
    <d v="2024-10-30T00:00:00"/>
    <x v="38"/>
    <x v="0"/>
    <x v="1"/>
    <x v="6"/>
    <x v="16"/>
    <x v="271"/>
    <n v="16.3"/>
    <x v="0"/>
    <n v="-16.3"/>
    <x v="1"/>
  </r>
  <r>
    <d v="2024-12-01T00:00:00"/>
    <d v="2024-11-16T00:00:00"/>
    <x v="38"/>
    <x v="0"/>
    <x v="1"/>
    <x v="7"/>
    <x v="13"/>
    <x v="273"/>
    <n v="16.489999999999998"/>
    <x v="0"/>
    <n v="-16.489999999999998"/>
    <x v="1"/>
  </r>
  <r>
    <d v="2024-12-01T00:00:00"/>
    <d v="2024-10-26T00:00:00"/>
    <x v="38"/>
    <x v="0"/>
    <x v="1"/>
    <x v="6"/>
    <x v="12"/>
    <x v="266"/>
    <n v="17"/>
    <x v="0"/>
    <n v="-17"/>
    <x v="1"/>
  </r>
  <r>
    <d v="2024-12-01T00:00:00"/>
    <d v="2024-11-21T00:00:00"/>
    <x v="38"/>
    <x v="0"/>
    <x v="1"/>
    <x v="1"/>
    <x v="15"/>
    <x v="274"/>
    <n v="17"/>
    <x v="0"/>
    <n v="-17"/>
    <x v="1"/>
  </r>
  <r>
    <d v="2024-12-01T00:00:00"/>
    <d v="2024-11-01T00:00:00"/>
    <x v="38"/>
    <x v="0"/>
    <x v="1"/>
    <x v="3"/>
    <x v="9"/>
    <x v="275"/>
    <n v="17.46"/>
    <x v="0"/>
    <n v="-17.46"/>
    <x v="1"/>
  </r>
  <r>
    <d v="2024-12-01T00:00:00"/>
    <d v="2024-03-29T00:00:00"/>
    <x v="38"/>
    <x v="0"/>
    <x v="1"/>
    <x v="3"/>
    <x v="9"/>
    <x v="276"/>
    <n v="20.99"/>
    <x v="0"/>
    <n v="-20.99"/>
    <x v="1"/>
  </r>
  <r>
    <d v="2024-12-01T00:00:00"/>
    <d v="2024-11-05T00:00:00"/>
    <x v="38"/>
    <x v="0"/>
    <x v="1"/>
    <x v="15"/>
    <x v="54"/>
    <x v="277"/>
    <n v="21.44"/>
    <x v="0"/>
    <n v="-21.44"/>
    <x v="1"/>
  </r>
  <r>
    <d v="2024-12-01T00:00:00"/>
    <d v="2024-10-09T00:00:00"/>
    <x v="38"/>
    <x v="0"/>
    <x v="1"/>
    <x v="5"/>
    <x v="10"/>
    <x v="278"/>
    <n v="22.2"/>
    <x v="0"/>
    <n v="-22.2"/>
    <x v="1"/>
  </r>
  <r>
    <d v="2024-12-01T00:00:00"/>
    <d v="2024-10-30T00:00:00"/>
    <x v="38"/>
    <x v="0"/>
    <x v="1"/>
    <x v="2"/>
    <x v="46"/>
    <x v="279"/>
    <n v="23"/>
    <x v="0"/>
    <n v="-23"/>
    <x v="1"/>
  </r>
  <r>
    <d v="2024-12-01T00:00:00"/>
    <d v="2024-11-02T00:00:00"/>
    <x v="38"/>
    <x v="0"/>
    <x v="1"/>
    <x v="3"/>
    <x v="9"/>
    <x v="280"/>
    <n v="25.17"/>
    <x v="0"/>
    <n v="-25.17"/>
    <x v="1"/>
  </r>
  <r>
    <d v="2024-12-01T00:00:00"/>
    <d v="2024-11-07T00:00:00"/>
    <x v="38"/>
    <x v="0"/>
    <x v="1"/>
    <x v="7"/>
    <x v="13"/>
    <x v="273"/>
    <n v="26.29"/>
    <x v="0"/>
    <n v="-26.29"/>
    <x v="1"/>
  </r>
  <r>
    <d v="2024-12-01T00:00:00"/>
    <d v="2024-08-21T00:00:00"/>
    <x v="38"/>
    <x v="0"/>
    <x v="1"/>
    <x v="3"/>
    <x v="7"/>
    <x v="281"/>
    <n v="29.49"/>
    <x v="0"/>
    <n v="-29.49"/>
    <x v="1"/>
  </r>
  <r>
    <d v="2024-12-01T00:00:00"/>
    <d v="2024-11-16T00:00:00"/>
    <x v="38"/>
    <x v="0"/>
    <x v="1"/>
    <x v="6"/>
    <x v="11"/>
    <x v="282"/>
    <n v="31.16"/>
    <x v="0"/>
    <n v="-31.16"/>
    <x v="1"/>
  </r>
  <r>
    <d v="2024-12-01T00:00:00"/>
    <d v="2024-11-20T00:00:00"/>
    <x v="38"/>
    <x v="0"/>
    <x v="1"/>
    <x v="6"/>
    <x v="12"/>
    <x v="283"/>
    <n v="32.32"/>
    <x v="0"/>
    <n v="-32.32"/>
    <x v="1"/>
  </r>
  <r>
    <d v="2024-12-01T00:00:00"/>
    <d v="2024-04-03T00:00:00"/>
    <x v="38"/>
    <x v="0"/>
    <x v="1"/>
    <x v="2"/>
    <x v="42"/>
    <x v="284"/>
    <n v="33.32"/>
    <x v="0"/>
    <n v="-33.32"/>
    <x v="1"/>
  </r>
  <r>
    <d v="2024-12-01T00:00:00"/>
    <d v="2024-11-15T00:00:00"/>
    <x v="38"/>
    <x v="0"/>
    <x v="1"/>
    <x v="6"/>
    <x v="12"/>
    <x v="283"/>
    <n v="33.51"/>
    <x v="0"/>
    <n v="-33.51"/>
    <x v="1"/>
  </r>
  <r>
    <d v="2024-12-01T00:00:00"/>
    <d v="2024-11-03T00:00:00"/>
    <x v="38"/>
    <x v="0"/>
    <x v="1"/>
    <x v="6"/>
    <x v="12"/>
    <x v="266"/>
    <n v="35"/>
    <x v="0"/>
    <n v="-35"/>
    <x v="1"/>
  </r>
  <r>
    <d v="2024-12-01T00:00:00"/>
    <d v="2024-10-09T00:00:00"/>
    <x v="38"/>
    <x v="0"/>
    <x v="1"/>
    <x v="5"/>
    <x v="10"/>
    <x v="285"/>
    <n v="35.99"/>
    <x v="0"/>
    <n v="-35.99"/>
    <x v="1"/>
  </r>
  <r>
    <d v="2024-12-01T00:00:00"/>
    <d v="2024-11-14T00:00:00"/>
    <x v="38"/>
    <x v="0"/>
    <x v="1"/>
    <x v="3"/>
    <x v="9"/>
    <x v="259"/>
    <n v="36.5"/>
    <x v="0"/>
    <n v="-36.5"/>
    <x v="1"/>
  </r>
  <r>
    <d v="2024-12-01T00:00:00"/>
    <d v="2024-11-12T00:00:00"/>
    <x v="38"/>
    <x v="0"/>
    <x v="1"/>
    <x v="6"/>
    <x v="14"/>
    <x v="286"/>
    <n v="36.630000000000003"/>
    <x v="0"/>
    <n v="-36.630000000000003"/>
    <x v="1"/>
  </r>
  <r>
    <d v="2024-12-01T00:00:00"/>
    <d v="2024-11-08T00:00:00"/>
    <x v="38"/>
    <x v="0"/>
    <x v="1"/>
    <x v="5"/>
    <x v="49"/>
    <x v="287"/>
    <n v="38.1"/>
    <x v="0"/>
    <n v="-38.1"/>
    <x v="1"/>
  </r>
  <r>
    <d v="2024-12-01T00:00:00"/>
    <d v="2024-11-07T00:00:00"/>
    <x v="38"/>
    <x v="0"/>
    <x v="1"/>
    <x v="6"/>
    <x v="12"/>
    <x v="283"/>
    <n v="38.4"/>
    <x v="0"/>
    <n v="-38.4"/>
    <x v="1"/>
  </r>
  <r>
    <d v="2024-12-01T00:00:00"/>
    <d v="2024-11-06T00:00:00"/>
    <x v="38"/>
    <x v="0"/>
    <x v="1"/>
    <x v="15"/>
    <x v="47"/>
    <x v="288"/>
    <n v="38.99"/>
    <x v="0"/>
    <n v="-38.99"/>
    <x v="1"/>
  </r>
  <r>
    <d v="2024-12-01T00:00:00"/>
    <d v="2024-11-12T00:00:00"/>
    <x v="38"/>
    <x v="0"/>
    <x v="1"/>
    <x v="6"/>
    <x v="12"/>
    <x v="266"/>
    <n v="39"/>
    <x v="0"/>
    <n v="-39"/>
    <x v="1"/>
  </r>
  <r>
    <d v="2024-12-01T00:00:00"/>
    <d v="2024-09-12T00:00:00"/>
    <x v="38"/>
    <x v="0"/>
    <x v="1"/>
    <x v="5"/>
    <x v="10"/>
    <x v="289"/>
    <n v="42.76"/>
    <x v="0"/>
    <n v="-42.76"/>
    <x v="1"/>
  </r>
  <r>
    <d v="2024-12-01T00:00:00"/>
    <d v="2024-10-29T00:00:00"/>
    <x v="38"/>
    <x v="0"/>
    <x v="1"/>
    <x v="5"/>
    <x v="10"/>
    <x v="290"/>
    <n v="44"/>
    <x v="0"/>
    <n v="-44"/>
    <x v="1"/>
  </r>
  <r>
    <d v="2024-12-01T00:00:00"/>
    <d v="2024-08-19T00:00:00"/>
    <x v="38"/>
    <x v="0"/>
    <x v="1"/>
    <x v="2"/>
    <x v="17"/>
    <x v="291"/>
    <n v="44.88"/>
    <x v="0"/>
    <n v="-44.88"/>
    <x v="1"/>
  </r>
  <r>
    <d v="2024-12-01T00:00:00"/>
    <d v="2024-09-12T00:00:00"/>
    <x v="38"/>
    <x v="0"/>
    <x v="1"/>
    <x v="5"/>
    <x v="10"/>
    <x v="292"/>
    <n v="47.49"/>
    <x v="0"/>
    <n v="-47.49"/>
    <x v="1"/>
  </r>
  <r>
    <d v="2024-12-01T00:00:00"/>
    <d v="2023-12-14T00:00:00"/>
    <x v="38"/>
    <x v="0"/>
    <x v="1"/>
    <x v="1"/>
    <x v="23"/>
    <x v="293"/>
    <n v="48"/>
    <x v="0"/>
    <n v="-48"/>
    <x v="1"/>
  </r>
  <r>
    <d v="2024-12-01T00:00:00"/>
    <d v="2024-11-12T00:00:00"/>
    <x v="38"/>
    <x v="0"/>
    <x v="1"/>
    <x v="6"/>
    <x v="12"/>
    <x v="283"/>
    <n v="48.05"/>
    <x v="0"/>
    <n v="-48.05"/>
    <x v="1"/>
  </r>
  <r>
    <d v="2024-12-01T00:00:00"/>
    <d v="2024-10-11T00:00:00"/>
    <x v="38"/>
    <x v="0"/>
    <x v="1"/>
    <x v="3"/>
    <x v="9"/>
    <x v="294"/>
    <n v="48.78"/>
    <x v="0"/>
    <n v="-48.78"/>
    <x v="1"/>
  </r>
  <r>
    <d v="2024-12-01T00:00:00"/>
    <d v="2024-10-15T00:00:00"/>
    <x v="38"/>
    <x v="0"/>
    <x v="1"/>
    <x v="15"/>
    <x v="54"/>
    <x v="295"/>
    <n v="50.5"/>
    <x v="0"/>
    <n v="-50.5"/>
    <x v="1"/>
  </r>
  <r>
    <d v="2024-12-01T00:00:00"/>
    <d v="2024-10-30T00:00:00"/>
    <x v="38"/>
    <x v="0"/>
    <x v="1"/>
    <x v="6"/>
    <x v="14"/>
    <x v="286"/>
    <n v="52"/>
    <x v="0"/>
    <n v="-52"/>
    <x v="1"/>
  </r>
  <r>
    <d v="2024-12-01T00:00:00"/>
    <d v="2024-11-06T00:00:00"/>
    <x v="38"/>
    <x v="0"/>
    <x v="1"/>
    <x v="6"/>
    <x v="16"/>
    <x v="296"/>
    <n v="53.46"/>
    <x v="0"/>
    <n v="-53.46"/>
    <x v="1"/>
  </r>
  <r>
    <d v="2024-12-01T00:00:00"/>
    <d v="2024-10-25T00:00:00"/>
    <x v="38"/>
    <x v="0"/>
    <x v="1"/>
    <x v="6"/>
    <x v="12"/>
    <x v="283"/>
    <n v="54.72"/>
    <x v="0"/>
    <n v="-54.72"/>
    <x v="1"/>
  </r>
  <r>
    <d v="2024-12-01T00:00:00"/>
    <d v="2024-10-25T00:00:00"/>
    <x v="38"/>
    <x v="0"/>
    <x v="1"/>
    <x v="6"/>
    <x v="16"/>
    <x v="271"/>
    <n v="56.48"/>
    <x v="0"/>
    <n v="-56.48"/>
    <x v="1"/>
  </r>
  <r>
    <d v="2024-12-01T00:00:00"/>
    <d v="2024-10-31T00:00:00"/>
    <x v="38"/>
    <x v="0"/>
    <x v="1"/>
    <x v="5"/>
    <x v="10"/>
    <x v="297"/>
    <n v="58"/>
    <x v="0"/>
    <n v="-58"/>
    <x v="1"/>
  </r>
  <r>
    <d v="2024-12-01T00:00:00"/>
    <d v="2024-09-27T00:00:00"/>
    <x v="38"/>
    <x v="0"/>
    <x v="1"/>
    <x v="2"/>
    <x v="2"/>
    <x v="298"/>
    <n v="64.75"/>
    <x v="0"/>
    <n v="-64.75"/>
    <x v="1"/>
  </r>
  <r>
    <d v="2024-12-01T00:00:00"/>
    <d v="2024-11-15T00:00:00"/>
    <x v="38"/>
    <x v="0"/>
    <x v="1"/>
    <x v="6"/>
    <x v="12"/>
    <x v="266"/>
    <n v="67"/>
    <x v="0"/>
    <n v="-67"/>
    <x v="1"/>
  </r>
  <r>
    <d v="2024-12-01T00:00:00"/>
    <d v="2024-11-06T00:00:00"/>
    <x v="38"/>
    <x v="0"/>
    <x v="1"/>
    <x v="7"/>
    <x v="13"/>
    <x v="299"/>
    <n v="68.010000000000005"/>
    <x v="0"/>
    <n v="-68.010000000000005"/>
    <x v="1"/>
  </r>
  <r>
    <d v="2024-12-01T00:00:00"/>
    <d v="2024-10-11T00:00:00"/>
    <x v="38"/>
    <x v="0"/>
    <x v="1"/>
    <x v="5"/>
    <x v="10"/>
    <x v="300"/>
    <n v="68.08"/>
    <x v="0"/>
    <n v="-68.08"/>
    <x v="1"/>
  </r>
  <r>
    <d v="2024-12-01T00:00:00"/>
    <d v="2024-11-11T00:00:00"/>
    <x v="38"/>
    <x v="0"/>
    <x v="1"/>
    <x v="15"/>
    <x v="54"/>
    <x v="301"/>
    <n v="70"/>
    <x v="0"/>
    <n v="-70"/>
    <x v="1"/>
  </r>
  <r>
    <d v="2024-12-01T00:00:00"/>
    <d v="2024-10-29T00:00:00"/>
    <x v="38"/>
    <x v="0"/>
    <x v="1"/>
    <x v="5"/>
    <x v="10"/>
    <x v="302"/>
    <n v="75"/>
    <x v="0"/>
    <n v="-75"/>
    <x v="1"/>
  </r>
  <r>
    <d v="2024-12-01T00:00:00"/>
    <d v="2024-11-09T00:00:00"/>
    <x v="38"/>
    <x v="0"/>
    <x v="1"/>
    <x v="3"/>
    <x v="6"/>
    <x v="303"/>
    <n v="75.680000000000007"/>
    <x v="0"/>
    <n v="-75.680000000000007"/>
    <x v="1"/>
  </r>
  <r>
    <d v="2024-12-01T00:00:00"/>
    <d v="2024-11-09T00:00:00"/>
    <x v="38"/>
    <x v="0"/>
    <x v="1"/>
    <x v="3"/>
    <x v="6"/>
    <x v="303"/>
    <n v="75.680000000000007"/>
    <x v="0"/>
    <n v="-75.680000000000007"/>
    <x v="1"/>
  </r>
  <r>
    <d v="2024-12-01T00:00:00"/>
    <d v="2024-07-27T00:00:00"/>
    <x v="38"/>
    <x v="0"/>
    <x v="1"/>
    <x v="5"/>
    <x v="10"/>
    <x v="304"/>
    <n v="77.48"/>
    <x v="0"/>
    <n v="-77.48"/>
    <x v="1"/>
  </r>
  <r>
    <d v="2024-12-01T00:00:00"/>
    <d v="2024-10-30T00:00:00"/>
    <x v="38"/>
    <x v="0"/>
    <x v="1"/>
    <x v="4"/>
    <x v="8"/>
    <x v="305"/>
    <n v="77.5"/>
    <x v="0"/>
    <n v="-77.5"/>
    <x v="1"/>
  </r>
  <r>
    <d v="2024-12-01T00:00:00"/>
    <d v="2024-01-08T00:00:00"/>
    <x v="38"/>
    <x v="0"/>
    <x v="1"/>
    <x v="5"/>
    <x v="36"/>
    <x v="306"/>
    <n v="80"/>
    <x v="0"/>
    <n v="-80"/>
    <x v="1"/>
  </r>
  <r>
    <d v="2024-12-01T00:00:00"/>
    <d v="2024-10-01T00:00:00"/>
    <x v="38"/>
    <x v="0"/>
    <x v="1"/>
    <x v="3"/>
    <x v="9"/>
    <x v="307"/>
    <n v="80.56"/>
    <x v="0"/>
    <n v="-80.56"/>
    <x v="1"/>
  </r>
  <r>
    <d v="2024-12-01T00:00:00"/>
    <d v="2024-07-19T00:00:00"/>
    <x v="38"/>
    <x v="0"/>
    <x v="1"/>
    <x v="7"/>
    <x v="21"/>
    <x v="308"/>
    <n v="83.66"/>
    <x v="0"/>
    <n v="-83.66"/>
    <x v="1"/>
  </r>
  <r>
    <d v="2024-12-01T00:00:00"/>
    <d v="2024-11-01T00:00:00"/>
    <x v="38"/>
    <x v="0"/>
    <x v="1"/>
    <x v="6"/>
    <x v="12"/>
    <x v="266"/>
    <n v="85"/>
    <x v="0"/>
    <n v="-85"/>
    <x v="1"/>
  </r>
  <r>
    <d v="2024-12-01T00:00:00"/>
    <d v="2024-10-16T00:00:00"/>
    <x v="38"/>
    <x v="0"/>
    <x v="1"/>
    <x v="3"/>
    <x v="9"/>
    <x v="309"/>
    <n v="89.3"/>
    <x v="0"/>
    <n v="-89.3"/>
    <x v="1"/>
  </r>
  <r>
    <d v="2024-12-01T00:00:00"/>
    <d v="2024-09-24T00:00:00"/>
    <x v="38"/>
    <x v="0"/>
    <x v="1"/>
    <x v="1"/>
    <x v="1"/>
    <x v="310"/>
    <n v="99.01"/>
    <x v="0"/>
    <n v="-99.01"/>
    <x v="1"/>
  </r>
  <r>
    <d v="2024-12-01T00:00:00"/>
    <d v="2024-01-17T00:00:00"/>
    <x v="38"/>
    <x v="0"/>
    <x v="1"/>
    <x v="1"/>
    <x v="23"/>
    <x v="311"/>
    <n v="99.7"/>
    <x v="0"/>
    <n v="-99.7"/>
    <x v="1"/>
  </r>
  <r>
    <d v="2024-12-01T00:00:00"/>
    <d v="2024-11-06T00:00:00"/>
    <x v="38"/>
    <x v="0"/>
    <x v="1"/>
    <x v="8"/>
    <x v="22"/>
    <x v="312"/>
    <n v="100"/>
    <x v="0"/>
    <n v="-100"/>
    <x v="1"/>
  </r>
  <r>
    <d v="2024-12-01T00:00:00"/>
    <d v="2024-04-15T00:00:00"/>
    <x v="38"/>
    <x v="0"/>
    <x v="1"/>
    <x v="5"/>
    <x v="10"/>
    <x v="313"/>
    <n v="109.48"/>
    <x v="0"/>
    <n v="-109.48"/>
    <x v="1"/>
  </r>
  <r>
    <d v="2024-12-01T00:00:00"/>
    <d v="2024-11-01T00:00:00"/>
    <x v="38"/>
    <x v="0"/>
    <x v="1"/>
    <x v="7"/>
    <x v="13"/>
    <x v="268"/>
    <n v="110.68"/>
    <x v="0"/>
    <n v="-110.68"/>
    <x v="1"/>
  </r>
  <r>
    <d v="2024-12-01T00:00:00"/>
    <d v="2024-11-18T00:00:00"/>
    <x v="38"/>
    <x v="0"/>
    <x v="1"/>
    <x v="6"/>
    <x v="12"/>
    <x v="266"/>
    <n v="111"/>
    <x v="0"/>
    <n v="-111"/>
    <x v="1"/>
  </r>
  <r>
    <d v="2024-12-01T00:00:00"/>
    <d v="2024-11-16T00:00:00"/>
    <x v="38"/>
    <x v="0"/>
    <x v="1"/>
    <x v="6"/>
    <x v="12"/>
    <x v="266"/>
    <n v="130.5"/>
    <x v="0"/>
    <n v="-130.5"/>
    <x v="1"/>
  </r>
  <r>
    <d v="2024-12-01T00:00:00"/>
    <d v="2024-11-19T00:00:00"/>
    <x v="38"/>
    <x v="0"/>
    <x v="1"/>
    <x v="2"/>
    <x v="27"/>
    <x v="314"/>
    <n v="135"/>
    <x v="0"/>
    <n v="-135"/>
    <x v="1"/>
  </r>
  <r>
    <d v="2024-12-01T00:00:00"/>
    <d v="2024-10-26T00:00:00"/>
    <x v="38"/>
    <x v="0"/>
    <x v="1"/>
    <x v="6"/>
    <x v="12"/>
    <x v="283"/>
    <n v="135.69999999999999"/>
    <x v="0"/>
    <n v="-135.69999999999999"/>
    <x v="1"/>
  </r>
  <r>
    <d v="2024-12-01T00:00:00"/>
    <d v="2024-11-20T00:00:00"/>
    <x v="38"/>
    <x v="0"/>
    <x v="1"/>
    <x v="7"/>
    <x v="13"/>
    <x v="273"/>
    <n v="182.94"/>
    <x v="0"/>
    <n v="-182.94"/>
    <x v="1"/>
  </r>
  <r>
    <d v="2024-12-01T00:00:00"/>
    <d v="2024-08-19T00:00:00"/>
    <x v="38"/>
    <x v="0"/>
    <x v="1"/>
    <x v="2"/>
    <x v="17"/>
    <x v="315"/>
    <n v="215.81"/>
    <x v="0"/>
    <n v="-215.81"/>
    <x v="1"/>
  </r>
  <r>
    <d v="2024-12-01T00:00:00"/>
    <d v="2024-11-13T00:00:00"/>
    <x v="38"/>
    <x v="0"/>
    <x v="1"/>
    <x v="6"/>
    <x v="12"/>
    <x v="283"/>
    <n v="222.33"/>
    <x v="0"/>
    <n v="-222.33"/>
    <x v="1"/>
  </r>
  <r>
    <d v="2024-12-01T00:00:00"/>
    <d v="2024-10-31T00:00:00"/>
    <x v="38"/>
    <x v="0"/>
    <x v="1"/>
    <x v="7"/>
    <x v="13"/>
    <x v="268"/>
    <n v="256.33"/>
    <x v="0"/>
    <n v="-256.33"/>
    <x v="1"/>
  </r>
  <r>
    <d v="2024-12-01T00:00:00"/>
    <d v="2024-11-05T00:00:00"/>
    <x v="38"/>
    <x v="0"/>
    <x v="1"/>
    <x v="6"/>
    <x v="12"/>
    <x v="266"/>
    <n v="264.08"/>
    <x v="0"/>
    <n v="-264.08"/>
    <x v="1"/>
  </r>
  <r>
    <d v="2024-12-01T00:00:00"/>
    <d v="2024-09-23T00:00:00"/>
    <x v="38"/>
    <x v="0"/>
    <x v="1"/>
    <x v="5"/>
    <x v="10"/>
    <x v="316"/>
    <n v="300"/>
    <x v="0"/>
    <n v="-300"/>
    <x v="1"/>
  </r>
  <r>
    <d v="2024-12-01T00:00:00"/>
    <d v="2024-11-08T00:00:00"/>
    <x v="38"/>
    <x v="0"/>
    <x v="1"/>
    <x v="2"/>
    <x v="19"/>
    <x v="317"/>
    <n v="318.25"/>
    <x v="0"/>
    <n v="-318.25"/>
    <x v="1"/>
  </r>
  <r>
    <d v="2024-12-01T00:00:00"/>
    <d v="2024-10-30T00:00:00"/>
    <x v="38"/>
    <x v="0"/>
    <x v="1"/>
    <x v="2"/>
    <x v="19"/>
    <x v="318"/>
    <n v="322.98"/>
    <x v="0"/>
    <n v="-322.98"/>
    <x v="1"/>
  </r>
  <r>
    <d v="2024-12-01T00:00:00"/>
    <d v="2024-10-30T00:00:00"/>
    <x v="38"/>
    <x v="0"/>
    <x v="1"/>
    <x v="6"/>
    <x v="12"/>
    <x v="319"/>
    <n v="391.01"/>
    <x v="0"/>
    <n v="-391.01"/>
    <x v="1"/>
  </r>
  <r>
    <d v="2024-12-01T00:00:00"/>
    <d v="2024-10-27T00:00:00"/>
    <x v="38"/>
    <x v="0"/>
    <x v="1"/>
    <x v="2"/>
    <x v="55"/>
    <x v="320"/>
    <n v="661.92"/>
    <x v="0"/>
    <n v="-661.92"/>
    <x v="1"/>
  </r>
  <r>
    <d v="2024-12-01T00:00:00"/>
    <d v="2024-08-29T00:00:00"/>
    <x v="38"/>
    <x v="0"/>
    <x v="1"/>
    <x v="2"/>
    <x v="27"/>
    <x v="321"/>
    <n v="982.66"/>
    <x v="0"/>
    <n v="-982.66"/>
    <x v="1"/>
  </r>
  <r>
    <d v="2024-12-01T00:00:00"/>
    <d v="2024-12-09T00:00:00"/>
    <x v="39"/>
    <x v="0"/>
    <x v="0"/>
    <x v="3"/>
    <x v="9"/>
    <x v="322"/>
    <n v="16.72"/>
    <x v="0"/>
    <n v="-16.72"/>
    <x v="1"/>
  </r>
  <r>
    <d v="2024-12-01T00:00:00"/>
    <d v="2024-12-09T00:00:00"/>
    <x v="39"/>
    <x v="0"/>
    <x v="0"/>
    <x v="3"/>
    <x v="9"/>
    <x v="323"/>
    <n v="36"/>
    <x v="0"/>
    <n v="-36"/>
    <x v="1"/>
  </r>
  <r>
    <d v="2024-12-01T00:00:00"/>
    <d v="2024-12-09T00:00:00"/>
    <x v="39"/>
    <x v="0"/>
    <x v="0"/>
    <x v="8"/>
    <x v="22"/>
    <x v="324"/>
    <n v="50"/>
    <x v="0"/>
    <n v="-50"/>
    <x v="1"/>
  </r>
  <r>
    <d v="2024-12-01T00:00:00"/>
    <d v="2024-12-09T00:00:00"/>
    <x v="39"/>
    <x v="0"/>
    <x v="0"/>
    <x v="10"/>
    <x v="56"/>
    <x v="325"/>
    <n v="75"/>
    <x v="0"/>
    <n v="-75"/>
    <x v="1"/>
  </r>
  <r>
    <d v="2024-12-01T00:00:00"/>
    <d v="2024-12-09T00:00:00"/>
    <x v="39"/>
    <x v="0"/>
    <x v="0"/>
    <x v="7"/>
    <x v="30"/>
    <x v="326"/>
    <n v="200"/>
    <x v="0"/>
    <n v="-200"/>
    <x v="1"/>
  </r>
  <r>
    <d v="2024-12-01T00:00:00"/>
    <d v="2024-12-09T00:00:00"/>
    <x v="39"/>
    <x v="0"/>
    <x v="0"/>
    <x v="11"/>
    <x v="31"/>
    <x v="327"/>
    <n v="200"/>
    <x v="0"/>
    <n v="200"/>
    <x v="0"/>
  </r>
  <r>
    <d v="2024-12-01T00:00:00"/>
    <d v="2024-12-09T00:00:00"/>
    <x v="39"/>
    <x v="0"/>
    <x v="0"/>
    <x v="7"/>
    <x v="34"/>
    <x v="328"/>
    <n v="390"/>
    <x v="0"/>
    <n v="-390"/>
    <x v="1"/>
  </r>
  <r>
    <d v="2024-12-01T00:00:00"/>
    <d v="2024-12-09T00:00:00"/>
    <x v="39"/>
    <x v="0"/>
    <x v="0"/>
    <x v="14"/>
    <x v="43"/>
    <x v="159"/>
    <m/>
    <x v="0"/>
    <n v="-8334.2000000000007"/>
    <x v="1"/>
  </r>
  <r>
    <d v="2024-12-01T00:00:00"/>
    <d v="2024-12-10T00:00:00"/>
    <x v="40"/>
    <x v="0"/>
    <x v="0"/>
    <x v="9"/>
    <x v="22"/>
    <x v="95"/>
    <n v="1.94"/>
    <x v="0"/>
    <n v="-1.94"/>
    <x v="1"/>
  </r>
  <r>
    <d v="2024-12-01T00:00:00"/>
    <d v="2024-12-10T00:00:00"/>
    <x v="40"/>
    <x v="0"/>
    <x v="0"/>
    <x v="10"/>
    <x v="44"/>
    <x v="329"/>
    <n v="22.92"/>
    <x v="0"/>
    <n v="-22.92"/>
    <x v="1"/>
  </r>
  <r>
    <d v="2024-12-01T00:00:00"/>
    <d v="2024-12-10T00:00:00"/>
    <x v="40"/>
    <x v="0"/>
    <x v="0"/>
    <x v="2"/>
    <x v="51"/>
    <x v="94"/>
    <n v="29.1"/>
    <x v="0"/>
    <n v="-29.1"/>
    <x v="1"/>
  </r>
  <r>
    <d v="2024-12-01T00:00:00"/>
    <d v="2024-12-10T00:00:00"/>
    <x v="40"/>
    <x v="0"/>
    <x v="0"/>
    <x v="10"/>
    <x v="44"/>
    <x v="161"/>
    <n v="62.97"/>
    <x v="0"/>
    <n v="-62.97"/>
    <x v="1"/>
  </r>
  <r>
    <d v="2024-12-01T00:00:00"/>
    <d v="2024-12-10T00:00:00"/>
    <x v="40"/>
    <x v="0"/>
    <x v="0"/>
    <x v="8"/>
    <x v="22"/>
    <x v="96"/>
    <n v="120"/>
    <x v="0"/>
    <n v="-120"/>
    <x v="1"/>
  </r>
  <r>
    <d v="2024-12-01T00:00:00"/>
    <d v="2024-12-10T00:00:00"/>
    <x v="40"/>
    <x v="0"/>
    <x v="0"/>
    <x v="4"/>
    <x v="20"/>
    <x v="98"/>
    <n v="214.5"/>
    <x v="0"/>
    <n v="-214.5"/>
    <x v="1"/>
  </r>
  <r>
    <d v="2024-12-01T00:00:00"/>
    <d v="2024-12-10T00:00:00"/>
    <x v="40"/>
    <x v="0"/>
    <x v="0"/>
    <x v="1"/>
    <x v="23"/>
    <x v="330"/>
    <n v="240"/>
    <x v="0"/>
    <n v="-240"/>
    <x v="1"/>
  </r>
  <r>
    <d v="2024-12-01T00:00:00"/>
    <d v="2024-12-10T00:00:00"/>
    <x v="40"/>
    <x v="0"/>
    <x v="0"/>
    <x v="5"/>
    <x v="52"/>
    <x v="216"/>
    <n v="330"/>
    <x v="0"/>
    <n v="-330"/>
    <x v="1"/>
  </r>
  <r>
    <d v="2024-12-01T00:00:00"/>
    <d v="2024-12-10T00:00:00"/>
    <x v="40"/>
    <x v="0"/>
    <x v="0"/>
    <x v="16"/>
    <x v="53"/>
    <x v="217"/>
    <n v="497.07"/>
    <x v="0"/>
    <n v="-497.07"/>
    <x v="1"/>
  </r>
  <r>
    <d v="2024-12-01T00:00:00"/>
    <d v="2024-12-11T00:00:00"/>
    <x v="41"/>
    <x v="0"/>
    <x v="0"/>
    <x v="10"/>
    <x v="44"/>
    <x v="331"/>
    <n v="56.97"/>
    <x v="0"/>
    <n v="-56.97"/>
    <x v="1"/>
  </r>
  <r>
    <d v="2024-12-01T00:00:00"/>
    <d v="2024-12-11T00:00:00"/>
    <x v="41"/>
    <x v="0"/>
    <x v="0"/>
    <x v="10"/>
    <x v="56"/>
    <x v="332"/>
    <n v="75"/>
    <x v="0"/>
    <n v="-75"/>
    <x v="1"/>
  </r>
  <r>
    <d v="2024-12-01T00:00:00"/>
    <d v="2024-12-11T00:00:00"/>
    <x v="41"/>
    <x v="0"/>
    <x v="0"/>
    <x v="4"/>
    <x v="29"/>
    <x v="104"/>
    <n v="244.24"/>
    <x v="0"/>
    <n v="-244.24"/>
    <x v="1"/>
  </r>
  <r>
    <d v="2024-12-01T00:00:00"/>
    <d v="2024-12-11T00:00:00"/>
    <x v="41"/>
    <x v="0"/>
    <x v="0"/>
    <x v="10"/>
    <x v="26"/>
    <x v="85"/>
    <n v="911.61"/>
    <x v="0"/>
    <n v="-911.61"/>
    <x v="1"/>
  </r>
  <r>
    <d v="2024-12-01T00:00:00"/>
    <d v="2024-12-11T00:00:00"/>
    <x v="41"/>
    <x v="0"/>
    <x v="0"/>
    <x v="1"/>
    <x v="24"/>
    <x v="133"/>
    <n v="1734.56"/>
    <x v="0"/>
    <n v="-1734.56"/>
    <x v="1"/>
  </r>
  <r>
    <d v="2024-12-01T00:00:00"/>
    <d v="2024-12-11T00:00:00"/>
    <x v="41"/>
    <x v="0"/>
    <x v="0"/>
    <x v="1"/>
    <x v="24"/>
    <x v="133"/>
    <n v="1734.56"/>
    <x v="0"/>
    <n v="-1734.56"/>
    <x v="1"/>
  </r>
  <r>
    <d v="2024-12-01T00:00:00"/>
    <d v="2024-12-11T00:00:00"/>
    <x v="41"/>
    <x v="0"/>
    <x v="0"/>
    <x v="11"/>
    <x v="31"/>
    <x v="333"/>
    <n v="3884.43"/>
    <x v="0"/>
    <n v="3884.43"/>
    <x v="0"/>
  </r>
  <r>
    <d v="2024-12-01T00:00:00"/>
    <d v="2024-12-12T00:00:00"/>
    <x v="42"/>
    <x v="0"/>
    <x v="0"/>
    <x v="2"/>
    <x v="57"/>
    <x v="334"/>
    <n v="70"/>
    <x v="0"/>
    <n v="-70"/>
    <x v="1"/>
  </r>
  <r>
    <d v="2024-12-01T00:00:00"/>
    <d v="2024-12-12T00:00:00"/>
    <x v="42"/>
    <x v="0"/>
    <x v="0"/>
    <x v="0"/>
    <x v="0"/>
    <x v="335"/>
    <n v="127.8"/>
    <x v="0"/>
    <n v="127.8"/>
    <x v="0"/>
  </r>
  <r>
    <d v="2024-12-01T00:00:00"/>
    <d v="2024-12-12T00:00:00"/>
    <x v="42"/>
    <x v="0"/>
    <x v="0"/>
    <x v="0"/>
    <x v="0"/>
    <x v="336"/>
    <n v="137.55000000000001"/>
    <x v="0"/>
    <n v="137.55000000000001"/>
    <x v="0"/>
  </r>
  <r>
    <d v="2024-12-01T00:00:00"/>
    <d v="2024-12-13T00:00:00"/>
    <x v="43"/>
    <x v="0"/>
    <x v="0"/>
    <x v="9"/>
    <x v="22"/>
    <x v="135"/>
    <n v="0.19"/>
    <x v="0"/>
    <n v="-0.19"/>
    <x v="1"/>
  </r>
  <r>
    <d v="2024-12-01T00:00:00"/>
    <d v="2024-12-13T00:00:00"/>
    <x v="43"/>
    <x v="0"/>
    <x v="0"/>
    <x v="9"/>
    <x v="22"/>
    <x v="135"/>
    <n v="0.95"/>
    <x v="0"/>
    <n v="-0.95"/>
    <x v="1"/>
  </r>
  <r>
    <d v="2024-12-01T00:00:00"/>
    <d v="2024-12-13T00:00:00"/>
    <x v="43"/>
    <x v="0"/>
    <x v="0"/>
    <x v="0"/>
    <x v="0"/>
    <x v="337"/>
    <n v="2"/>
    <x v="0"/>
    <n v="2"/>
    <x v="0"/>
  </r>
  <r>
    <d v="2024-12-01T00:00:00"/>
    <d v="2024-12-13T00:00:00"/>
    <x v="43"/>
    <x v="0"/>
    <x v="0"/>
    <x v="0"/>
    <x v="0"/>
    <x v="338"/>
    <n v="2.2000000000000002"/>
    <x v="0"/>
    <n v="2.2000000000000002"/>
    <x v="0"/>
  </r>
  <r>
    <d v="2024-12-01T00:00:00"/>
    <d v="2024-12-13T00:00:00"/>
    <x v="43"/>
    <x v="0"/>
    <x v="0"/>
    <x v="0"/>
    <x v="0"/>
    <x v="339"/>
    <n v="2.34"/>
    <x v="0"/>
    <n v="2.34"/>
    <x v="0"/>
  </r>
  <r>
    <d v="2024-12-01T00:00:00"/>
    <d v="2024-12-13T00:00:00"/>
    <x v="43"/>
    <x v="0"/>
    <x v="0"/>
    <x v="0"/>
    <x v="0"/>
    <x v="340"/>
    <n v="6.24"/>
    <x v="0"/>
    <n v="6.24"/>
    <x v="0"/>
  </r>
  <r>
    <d v="2024-12-01T00:00:00"/>
    <d v="2024-12-13T00:00:00"/>
    <x v="43"/>
    <x v="0"/>
    <x v="0"/>
    <x v="0"/>
    <x v="0"/>
    <x v="341"/>
    <n v="8"/>
    <x v="0"/>
    <n v="8"/>
    <x v="0"/>
  </r>
  <r>
    <d v="2024-12-01T00:00:00"/>
    <d v="2024-12-13T00:00:00"/>
    <x v="43"/>
    <x v="0"/>
    <x v="0"/>
    <x v="0"/>
    <x v="0"/>
    <x v="342"/>
    <n v="22.5"/>
    <x v="0"/>
    <n v="22.5"/>
    <x v="0"/>
  </r>
  <r>
    <d v="2024-12-01T00:00:00"/>
    <d v="2024-12-13T00:00:00"/>
    <x v="43"/>
    <x v="0"/>
    <x v="0"/>
    <x v="0"/>
    <x v="0"/>
    <x v="343"/>
    <n v="31.32"/>
    <x v="0"/>
    <n v="31.32"/>
    <x v="0"/>
  </r>
  <r>
    <d v="2024-12-01T00:00:00"/>
    <d v="2024-12-13T00:00:00"/>
    <x v="43"/>
    <x v="0"/>
    <x v="0"/>
    <x v="13"/>
    <x v="22"/>
    <x v="139"/>
    <n v="3814.62"/>
    <x v="0"/>
    <n v="3814.62"/>
    <x v="0"/>
  </r>
  <r>
    <d v="2024-12-01T00:00:00"/>
    <d v="2024-12-16T00:00:00"/>
    <x v="44"/>
    <x v="0"/>
    <x v="0"/>
    <x v="5"/>
    <x v="10"/>
    <x v="344"/>
    <n v="103.99"/>
    <x v="0"/>
    <n v="-103.99"/>
    <x v="1"/>
  </r>
  <r>
    <d v="2024-12-01T00:00:00"/>
    <d v="2024-12-16T00:00:00"/>
    <x v="44"/>
    <x v="0"/>
    <x v="0"/>
    <x v="2"/>
    <x v="2"/>
    <x v="345"/>
    <n v="200"/>
    <x v="0"/>
    <n v="-200"/>
    <x v="1"/>
  </r>
  <r>
    <d v="2024-12-01T00:00:00"/>
    <d v="2024-12-16T00:00:00"/>
    <x v="44"/>
    <x v="0"/>
    <x v="0"/>
    <x v="7"/>
    <x v="39"/>
    <x v="346"/>
    <n v="304"/>
    <x v="0"/>
    <n v="-304"/>
    <x v="1"/>
  </r>
  <r>
    <d v="2024-12-01T00:00:00"/>
    <d v="2024-12-16T00:00:00"/>
    <x v="44"/>
    <x v="0"/>
    <x v="0"/>
    <x v="9"/>
    <x v="22"/>
    <x v="138"/>
    <n v="316.08"/>
    <x v="0"/>
    <n v="-316.08"/>
    <x v="1"/>
  </r>
  <r>
    <d v="2024-12-01T00:00:00"/>
    <d v="2024-12-16T00:00:00"/>
    <x v="44"/>
    <x v="0"/>
    <x v="0"/>
    <x v="10"/>
    <x v="37"/>
    <x v="119"/>
    <n v="785"/>
    <x v="0"/>
    <n v="-785"/>
    <x v="1"/>
  </r>
  <r>
    <d v="2024-12-01T00:00:00"/>
    <d v="2024-12-16T00:00:00"/>
    <x v="44"/>
    <x v="0"/>
    <x v="0"/>
    <x v="11"/>
    <x v="31"/>
    <x v="347"/>
    <n v="900.77"/>
    <x v="0"/>
    <n v="900.77"/>
    <x v="0"/>
  </r>
  <r>
    <d v="2024-12-01T00:00:00"/>
    <d v="2024-12-16T00:00:00"/>
    <x v="44"/>
    <x v="0"/>
    <x v="0"/>
    <x v="2"/>
    <x v="2"/>
    <x v="348"/>
    <n v="1200"/>
    <x v="0"/>
    <n v="-1200"/>
    <x v="1"/>
  </r>
  <r>
    <d v="2024-12-01T00:00:00"/>
    <d v="2024-12-17T00:00:00"/>
    <x v="45"/>
    <x v="0"/>
    <x v="0"/>
    <x v="0"/>
    <x v="0"/>
    <x v="349"/>
    <n v="1.41"/>
    <x v="0"/>
    <n v="1.41"/>
    <x v="0"/>
  </r>
  <r>
    <d v="2024-12-01T00:00:00"/>
    <d v="2024-12-17T00:00:00"/>
    <x v="45"/>
    <x v="0"/>
    <x v="0"/>
    <x v="12"/>
    <x v="40"/>
    <x v="134"/>
    <n v="103.04"/>
    <x v="0"/>
    <n v="-103.04"/>
    <x v="1"/>
  </r>
  <r>
    <d v="2024-12-01T00:00:00"/>
    <d v="2024-12-17T00:00:00"/>
    <x v="45"/>
    <x v="0"/>
    <x v="0"/>
    <x v="12"/>
    <x v="40"/>
    <x v="134"/>
    <n v="159.55000000000001"/>
    <x v="0"/>
    <n v="-159.55000000000001"/>
    <x v="1"/>
  </r>
  <r>
    <d v="2024-12-01T00:00:00"/>
    <d v="2024-12-17T00:00:00"/>
    <x v="45"/>
    <x v="0"/>
    <x v="0"/>
    <x v="12"/>
    <x v="40"/>
    <x v="134"/>
    <n v="223.89"/>
    <x v="0"/>
    <n v="-223.89"/>
    <x v="1"/>
  </r>
  <r>
    <d v="2024-12-01T00:00:00"/>
    <d v="2024-12-17T00:00:00"/>
    <x v="45"/>
    <x v="0"/>
    <x v="0"/>
    <x v="12"/>
    <x v="40"/>
    <x v="134"/>
    <n v="226.12"/>
    <x v="0"/>
    <n v="-226.12"/>
    <x v="1"/>
  </r>
  <r>
    <d v="2024-12-01T00:00:00"/>
    <d v="2024-12-17T00:00:00"/>
    <x v="45"/>
    <x v="0"/>
    <x v="0"/>
    <x v="12"/>
    <x v="40"/>
    <x v="134"/>
    <n v="320.72000000000003"/>
    <x v="0"/>
    <n v="-320.72000000000003"/>
    <x v="1"/>
  </r>
  <r>
    <d v="2024-12-01T00:00:00"/>
    <d v="2024-12-18T00:00:00"/>
    <x v="46"/>
    <x v="0"/>
    <x v="0"/>
    <x v="0"/>
    <x v="0"/>
    <x v="350"/>
    <n v="28.7"/>
    <x v="0"/>
    <n v="28.7"/>
    <x v="0"/>
  </r>
  <r>
    <d v="2024-12-01T00:00:00"/>
    <d v="2024-12-19T00:00:00"/>
    <x v="47"/>
    <x v="0"/>
    <x v="0"/>
    <x v="0"/>
    <x v="0"/>
    <x v="351"/>
    <n v="2.5299999999999998"/>
    <x v="0"/>
    <n v="2.5299999999999998"/>
    <x v="0"/>
  </r>
  <r>
    <d v="2024-12-01T00:00:00"/>
    <d v="2024-12-19T00:00:00"/>
    <x v="47"/>
    <x v="0"/>
    <x v="0"/>
    <x v="4"/>
    <x v="25"/>
    <x v="352"/>
    <n v="200"/>
    <x v="0"/>
    <n v="-200"/>
    <x v="1"/>
  </r>
  <r>
    <d v="2024-12-01T00:00:00"/>
    <d v="2024-12-19T00:00:00"/>
    <x v="47"/>
    <x v="0"/>
    <x v="0"/>
    <x v="11"/>
    <x v="31"/>
    <x v="353"/>
    <n v="400"/>
    <x v="0"/>
    <n v="400"/>
    <x v="0"/>
  </r>
  <r>
    <d v="2024-12-01T00:00:00"/>
    <d v="2024-12-19T00:00:00"/>
    <x v="47"/>
    <x v="0"/>
    <x v="0"/>
    <x v="7"/>
    <x v="32"/>
    <x v="354"/>
    <n v="1186.29"/>
    <x v="0"/>
    <n v="-1186.29"/>
    <x v="1"/>
  </r>
  <r>
    <d v="2024-12-01T00:00:00"/>
    <d v="2024-12-19T00:00:00"/>
    <x v="47"/>
    <x v="0"/>
    <x v="0"/>
    <x v="7"/>
    <x v="32"/>
    <x v="355"/>
    <n v="2360.9699999999998"/>
    <x v="0"/>
    <n v="-2360.9699999999998"/>
    <x v="1"/>
  </r>
  <r>
    <d v="2024-12-01T00:00:00"/>
    <d v="2024-12-19T00:00:00"/>
    <x v="47"/>
    <x v="0"/>
    <x v="0"/>
    <x v="11"/>
    <x v="31"/>
    <x v="356"/>
    <n v="2500"/>
    <x v="0"/>
    <n v="2500"/>
    <x v="0"/>
  </r>
  <r>
    <d v="2024-12-01T00:00:00"/>
    <d v="2024-12-20T00:00:00"/>
    <x v="48"/>
    <x v="0"/>
    <x v="0"/>
    <x v="5"/>
    <x v="52"/>
    <x v="216"/>
    <n v="165"/>
    <x v="0"/>
    <n v="-165"/>
    <x v="1"/>
  </r>
  <r>
    <d v="2024-12-01T00:00:00"/>
    <d v="2024-12-20T00:00:00"/>
    <x v="48"/>
    <x v="0"/>
    <x v="0"/>
    <x v="8"/>
    <x v="22"/>
    <x v="137"/>
    <n v="356.74"/>
    <x v="0"/>
    <n v="-356.74"/>
    <x v="1"/>
  </r>
  <r>
    <d v="2024-12-01T00:00:00"/>
    <d v="2024-12-23T00:00:00"/>
    <x v="49"/>
    <x v="0"/>
    <x v="0"/>
    <x v="8"/>
    <x v="22"/>
    <x v="357"/>
    <n v="5"/>
    <x v="0"/>
    <n v="-5"/>
    <x v="1"/>
  </r>
  <r>
    <d v="2024-12-01T00:00:00"/>
    <d v="2024-12-23T00:00:00"/>
    <x v="49"/>
    <x v="0"/>
    <x v="0"/>
    <x v="0"/>
    <x v="0"/>
    <x v="358"/>
    <n v="53.82"/>
    <x v="0"/>
    <n v="53.82"/>
    <x v="0"/>
  </r>
  <r>
    <d v="2024-12-01T00:00:00"/>
    <d v="2024-12-23T00:00:00"/>
    <x v="49"/>
    <x v="0"/>
    <x v="0"/>
    <x v="1"/>
    <x v="24"/>
    <x v="359"/>
    <n v="221.15"/>
    <x v="0"/>
    <n v="-221.15"/>
    <x v="1"/>
  </r>
  <r>
    <d v="2024-12-01T00:00:00"/>
    <d v="2024-12-23T00:00:00"/>
    <x v="49"/>
    <x v="0"/>
    <x v="0"/>
    <x v="1"/>
    <x v="24"/>
    <x v="359"/>
    <n v="313.92"/>
    <x v="0"/>
    <n v="-313.92"/>
    <x v="1"/>
  </r>
  <r>
    <d v="2024-12-01T00:00:00"/>
    <d v="2024-12-24T00:00:00"/>
    <x v="50"/>
    <x v="0"/>
    <x v="0"/>
    <x v="4"/>
    <x v="35"/>
    <x v="103"/>
    <n v="166.85"/>
    <x v="0"/>
    <n v="-166.85"/>
    <x v="1"/>
  </r>
  <r>
    <d v="2024-12-01T00:00:00"/>
    <d v="2024-12-26T00:00:00"/>
    <x v="51"/>
    <x v="0"/>
    <x v="0"/>
    <x v="4"/>
    <x v="38"/>
    <x v="142"/>
    <n v="39.99"/>
    <x v="0"/>
    <n v="-39.99"/>
    <x v="1"/>
  </r>
  <r>
    <d v="2024-12-01T00:00:00"/>
    <d v="2024-12-26T00:00:00"/>
    <x v="51"/>
    <x v="0"/>
    <x v="0"/>
    <x v="0"/>
    <x v="0"/>
    <x v="360"/>
    <n v="82.17"/>
    <x v="0"/>
    <n v="82.17"/>
    <x v="0"/>
  </r>
  <r>
    <d v="2024-12-01T00:00:00"/>
    <d v="2024-12-26T00:00:00"/>
    <x v="51"/>
    <x v="0"/>
    <x v="0"/>
    <x v="4"/>
    <x v="38"/>
    <x v="142"/>
    <n v="159.25"/>
    <x v="0"/>
    <n v="-159.25"/>
    <x v="1"/>
  </r>
  <r>
    <d v="2024-12-01T00:00:00"/>
    <d v="2024-12-27T00:00:00"/>
    <x v="52"/>
    <x v="0"/>
    <x v="0"/>
    <x v="0"/>
    <x v="0"/>
    <x v="361"/>
    <n v="2.42"/>
    <x v="0"/>
    <n v="2.42"/>
    <x v="0"/>
  </r>
  <r>
    <d v="2024-12-01T00:00:00"/>
    <d v="2024-12-27T00:00:00"/>
    <x v="52"/>
    <x v="0"/>
    <x v="0"/>
    <x v="0"/>
    <x v="0"/>
    <x v="362"/>
    <n v="9.01"/>
    <x v="0"/>
    <n v="9.01"/>
    <x v="0"/>
  </r>
  <r>
    <d v="2025-01-01T00:00:00"/>
    <d v="2025-01-02T00:00:00"/>
    <x v="53"/>
    <x v="0"/>
    <x v="0"/>
    <x v="0"/>
    <x v="0"/>
    <x v="363"/>
    <n v="0.39"/>
    <x v="0"/>
    <n v="0.39"/>
    <x v="0"/>
  </r>
  <r>
    <d v="2025-01-01T00:00:00"/>
    <d v="2025-01-02T00:00:00"/>
    <x v="53"/>
    <x v="0"/>
    <x v="0"/>
    <x v="9"/>
    <x v="22"/>
    <x v="100"/>
    <n v="8.69"/>
    <x v="0"/>
    <n v="-8.69"/>
    <x v="1"/>
  </r>
  <r>
    <d v="2025-01-01T00:00:00"/>
    <d v="2025-01-02T00:00:00"/>
    <x v="53"/>
    <x v="0"/>
    <x v="0"/>
    <x v="4"/>
    <x v="4"/>
    <x v="364"/>
    <n v="238.41"/>
    <x v="0"/>
    <n v="-238.41"/>
    <x v="1"/>
  </r>
  <r>
    <d v="2025-01-01T00:00:00"/>
    <d v="2025-01-03T00:00:00"/>
    <x v="54"/>
    <x v="0"/>
    <x v="0"/>
    <x v="10"/>
    <x v="56"/>
    <x v="365"/>
    <n v="250"/>
    <x v="0"/>
    <n v="-250"/>
    <x v="1"/>
  </r>
  <r>
    <d v="2025-01-01T00:00:00"/>
    <d v="2025-01-06T00:00:00"/>
    <x v="55"/>
    <x v="0"/>
    <x v="0"/>
    <x v="11"/>
    <x v="31"/>
    <x v="366"/>
    <n v="400"/>
    <x v="0"/>
    <n v="400"/>
    <x v="0"/>
  </r>
  <r>
    <d v="2025-01-01T00:00:00"/>
    <d v="2025-01-06T00:00:00"/>
    <x v="55"/>
    <x v="0"/>
    <x v="0"/>
    <x v="10"/>
    <x v="26"/>
    <x v="85"/>
    <n v="555.87"/>
    <x v="0"/>
    <n v="-555.87"/>
    <x v="1"/>
  </r>
  <r>
    <d v="2025-01-01T00:00:00"/>
    <d v="2025-01-06T00:00:00"/>
    <x v="55"/>
    <x v="0"/>
    <x v="0"/>
    <x v="11"/>
    <x v="28"/>
    <x v="367"/>
    <n v="16530.66"/>
    <x v="0"/>
    <n v="16530.66"/>
    <x v="0"/>
  </r>
  <r>
    <d v="2025-01-01T00:00:00"/>
    <d v="2024-12-23T00:00:00"/>
    <x v="56"/>
    <x v="0"/>
    <x v="1"/>
    <x v="9"/>
    <x v="22"/>
    <x v="368"/>
    <n v="0.13"/>
    <x v="0"/>
    <n v="-0.13"/>
    <x v="1"/>
  </r>
  <r>
    <d v="2025-01-01T00:00:00"/>
    <d v="2024-12-23T00:00:00"/>
    <x v="56"/>
    <x v="0"/>
    <x v="1"/>
    <x v="9"/>
    <x v="22"/>
    <x v="368"/>
    <n v="0.13"/>
    <x v="0"/>
    <n v="-0.13"/>
    <x v="1"/>
  </r>
  <r>
    <d v="2025-01-01T00:00:00"/>
    <d v="2024-11-30T00:00:00"/>
    <x v="56"/>
    <x v="0"/>
    <x v="1"/>
    <x v="3"/>
    <x v="3"/>
    <x v="8"/>
    <n v="2"/>
    <x v="0"/>
    <n v="-2"/>
    <x v="1"/>
  </r>
  <r>
    <d v="2025-01-01T00:00:00"/>
    <d v="2024-12-22T00:00:00"/>
    <x v="56"/>
    <x v="0"/>
    <x v="1"/>
    <x v="3"/>
    <x v="9"/>
    <x v="369"/>
    <n v="3.12"/>
    <x v="0"/>
    <n v="-3.12"/>
    <x v="1"/>
  </r>
  <r>
    <d v="2025-01-01T00:00:00"/>
    <d v="2024-12-22T00:00:00"/>
    <x v="56"/>
    <x v="0"/>
    <x v="1"/>
    <x v="3"/>
    <x v="9"/>
    <x v="370"/>
    <n v="3.13"/>
    <x v="0"/>
    <n v="-3.13"/>
    <x v="1"/>
  </r>
  <r>
    <d v="2025-01-01T00:00:00"/>
    <d v="2025-01-07T00:00:00"/>
    <x v="56"/>
    <x v="0"/>
    <x v="0"/>
    <x v="0"/>
    <x v="0"/>
    <x v="371"/>
    <n v="3.98"/>
    <x v="0"/>
    <n v="3.98"/>
    <x v="0"/>
  </r>
  <r>
    <d v="2025-01-01T00:00:00"/>
    <d v="2024-12-13T00:00:00"/>
    <x v="56"/>
    <x v="0"/>
    <x v="1"/>
    <x v="4"/>
    <x v="38"/>
    <x v="4"/>
    <n v="4.9000000000000004"/>
    <x v="0"/>
    <n v="-4.9000000000000004"/>
    <x v="1"/>
  </r>
  <r>
    <d v="2025-01-01T00:00:00"/>
    <d v="2024-12-16T00:00:00"/>
    <x v="56"/>
    <x v="0"/>
    <x v="1"/>
    <x v="2"/>
    <x v="46"/>
    <x v="372"/>
    <n v="4.95"/>
    <x v="0"/>
    <n v="-4.95"/>
    <x v="1"/>
  </r>
  <r>
    <d v="2025-01-01T00:00:00"/>
    <d v="2024-12-13T00:00:00"/>
    <x v="56"/>
    <x v="0"/>
    <x v="1"/>
    <x v="3"/>
    <x v="3"/>
    <x v="50"/>
    <n v="5.9"/>
    <x v="0"/>
    <n v="-5.9"/>
    <x v="1"/>
  </r>
  <r>
    <d v="2025-01-01T00:00:00"/>
    <d v="2024-12-18T00:00:00"/>
    <x v="56"/>
    <x v="0"/>
    <x v="1"/>
    <x v="6"/>
    <x v="11"/>
    <x v="167"/>
    <n v="6.04"/>
    <x v="0"/>
    <n v="-6.04"/>
    <x v="1"/>
  </r>
  <r>
    <d v="2025-01-01T00:00:00"/>
    <d v="2024-01-12T00:00:00"/>
    <x v="56"/>
    <x v="0"/>
    <x v="1"/>
    <x v="1"/>
    <x v="1"/>
    <x v="373"/>
    <n v="7.92"/>
    <x v="0"/>
    <n v="-7.92"/>
    <x v="1"/>
  </r>
  <r>
    <d v="2025-01-01T00:00:00"/>
    <d v="2024-12-21T00:00:00"/>
    <x v="56"/>
    <x v="0"/>
    <x v="1"/>
    <x v="3"/>
    <x v="9"/>
    <x v="374"/>
    <n v="7.98"/>
    <x v="0"/>
    <n v="-7.98"/>
    <x v="1"/>
  </r>
  <r>
    <d v="2025-01-01T00:00:00"/>
    <d v="2024-12-13T00:00:00"/>
    <x v="56"/>
    <x v="0"/>
    <x v="1"/>
    <x v="3"/>
    <x v="3"/>
    <x v="50"/>
    <n v="9.5"/>
    <x v="0"/>
    <n v="-9.5"/>
    <x v="1"/>
  </r>
  <r>
    <d v="2025-01-01T00:00:00"/>
    <d v="2024-12-19T00:00:00"/>
    <x v="56"/>
    <x v="0"/>
    <x v="1"/>
    <x v="3"/>
    <x v="9"/>
    <x v="375"/>
    <n v="10.91"/>
    <x v="0"/>
    <n v="-10.91"/>
    <x v="1"/>
  </r>
  <r>
    <d v="2025-01-01T00:00:00"/>
    <d v="2024-11-26T00:00:00"/>
    <x v="56"/>
    <x v="0"/>
    <x v="1"/>
    <x v="6"/>
    <x v="11"/>
    <x v="167"/>
    <n v="11.75"/>
    <x v="0"/>
    <n v="-11.75"/>
    <x v="1"/>
  </r>
  <r>
    <d v="2025-01-01T00:00:00"/>
    <d v="2024-12-16T00:00:00"/>
    <x v="56"/>
    <x v="0"/>
    <x v="1"/>
    <x v="3"/>
    <x v="9"/>
    <x v="376"/>
    <n v="12.9"/>
    <x v="0"/>
    <n v="-12.9"/>
    <x v="1"/>
  </r>
  <r>
    <d v="2025-01-01T00:00:00"/>
    <d v="2024-11-30T00:00:00"/>
    <x v="56"/>
    <x v="0"/>
    <x v="1"/>
    <x v="1"/>
    <x v="1"/>
    <x v="377"/>
    <n v="13.06"/>
    <x v="0"/>
    <n v="-13.06"/>
    <x v="1"/>
  </r>
  <r>
    <d v="2025-01-01T00:00:00"/>
    <d v="2024-12-10T00:00:00"/>
    <x v="56"/>
    <x v="0"/>
    <x v="1"/>
    <x v="6"/>
    <x v="11"/>
    <x v="378"/>
    <n v="13.52"/>
    <x v="0"/>
    <n v="-13.52"/>
    <x v="1"/>
  </r>
  <r>
    <d v="2025-01-01T00:00:00"/>
    <d v="2024-05-13T00:00:00"/>
    <x v="56"/>
    <x v="0"/>
    <x v="1"/>
    <x v="1"/>
    <x v="1"/>
    <x v="379"/>
    <n v="13.64"/>
    <x v="0"/>
    <n v="-13.64"/>
    <x v="1"/>
  </r>
  <r>
    <d v="2025-01-01T00:00:00"/>
    <d v="2024-11-30T00:00:00"/>
    <x v="56"/>
    <x v="0"/>
    <x v="1"/>
    <x v="3"/>
    <x v="3"/>
    <x v="8"/>
    <n v="15"/>
    <x v="0"/>
    <n v="-15"/>
    <x v="1"/>
  </r>
  <r>
    <d v="2025-01-01T00:00:00"/>
    <d v="2024-12-10T00:00:00"/>
    <x v="56"/>
    <x v="0"/>
    <x v="1"/>
    <x v="3"/>
    <x v="3"/>
    <x v="380"/>
    <n v="15"/>
    <x v="0"/>
    <n v="-15"/>
    <x v="1"/>
  </r>
  <r>
    <d v="2025-01-01T00:00:00"/>
    <d v="2024-12-06T00:00:00"/>
    <x v="56"/>
    <x v="0"/>
    <x v="1"/>
    <x v="3"/>
    <x v="3"/>
    <x v="381"/>
    <n v="16"/>
    <x v="0"/>
    <n v="-16"/>
    <x v="1"/>
  </r>
  <r>
    <d v="2025-01-01T00:00:00"/>
    <d v="2024-12-11T00:00:00"/>
    <x v="56"/>
    <x v="0"/>
    <x v="1"/>
    <x v="6"/>
    <x v="16"/>
    <x v="382"/>
    <n v="16.440000000000001"/>
    <x v="0"/>
    <n v="-16.440000000000001"/>
    <x v="1"/>
  </r>
  <r>
    <d v="2025-01-01T00:00:00"/>
    <d v="2024-12-21T00:00:00"/>
    <x v="56"/>
    <x v="0"/>
    <x v="1"/>
    <x v="6"/>
    <x v="12"/>
    <x v="31"/>
    <n v="17"/>
    <x v="0"/>
    <n v="-17"/>
    <x v="1"/>
  </r>
  <r>
    <d v="2025-01-01T00:00:00"/>
    <d v="2024-11-30T00:00:00"/>
    <x v="56"/>
    <x v="0"/>
    <x v="1"/>
    <x v="6"/>
    <x v="16"/>
    <x v="32"/>
    <n v="17.899999999999999"/>
    <x v="0"/>
    <n v="-17.899999999999999"/>
    <x v="1"/>
  </r>
  <r>
    <d v="2025-01-01T00:00:00"/>
    <d v="2024-12-01T00:00:00"/>
    <x v="56"/>
    <x v="0"/>
    <x v="1"/>
    <x v="3"/>
    <x v="9"/>
    <x v="383"/>
    <n v="20.73"/>
    <x v="0"/>
    <n v="-20.73"/>
    <x v="1"/>
  </r>
  <r>
    <d v="2025-01-01T00:00:00"/>
    <d v="2024-03-29T00:00:00"/>
    <x v="56"/>
    <x v="0"/>
    <x v="1"/>
    <x v="3"/>
    <x v="9"/>
    <x v="384"/>
    <n v="20.99"/>
    <x v="0"/>
    <n v="-20.99"/>
    <x v="1"/>
  </r>
  <r>
    <d v="2025-01-01T00:00:00"/>
    <d v="2024-11-28T00:00:00"/>
    <x v="56"/>
    <x v="0"/>
    <x v="1"/>
    <x v="6"/>
    <x v="12"/>
    <x v="31"/>
    <n v="21"/>
    <x v="0"/>
    <n v="-21"/>
    <x v="1"/>
  </r>
  <r>
    <d v="2025-01-01T00:00:00"/>
    <d v="2024-11-05T00:00:00"/>
    <x v="56"/>
    <x v="0"/>
    <x v="1"/>
    <x v="15"/>
    <x v="54"/>
    <x v="385"/>
    <n v="21.43"/>
    <x v="0"/>
    <n v="-21.43"/>
    <x v="1"/>
  </r>
  <r>
    <d v="2025-01-01T00:00:00"/>
    <d v="2024-12-13T00:00:00"/>
    <x v="56"/>
    <x v="0"/>
    <x v="1"/>
    <x v="3"/>
    <x v="3"/>
    <x v="386"/>
    <n v="22"/>
    <x v="0"/>
    <n v="-22"/>
    <x v="1"/>
  </r>
  <r>
    <d v="2025-01-01T00:00:00"/>
    <d v="2024-10-09T00:00:00"/>
    <x v="56"/>
    <x v="0"/>
    <x v="1"/>
    <x v="5"/>
    <x v="10"/>
    <x v="387"/>
    <n v="22.2"/>
    <x v="0"/>
    <n v="-22.2"/>
    <x v="1"/>
  </r>
  <r>
    <d v="2025-01-01T00:00:00"/>
    <d v="2024-12-08T00:00:00"/>
    <x v="56"/>
    <x v="0"/>
    <x v="1"/>
    <x v="7"/>
    <x v="13"/>
    <x v="59"/>
    <n v="22.29"/>
    <x v="0"/>
    <n v="-22.29"/>
    <x v="1"/>
  </r>
  <r>
    <d v="2025-01-01T00:00:00"/>
    <d v="2024-12-08T00:00:00"/>
    <x v="56"/>
    <x v="0"/>
    <x v="1"/>
    <x v="17"/>
    <x v="58"/>
    <x v="388"/>
    <n v="22.9"/>
    <x v="0"/>
    <n v="-22.9"/>
    <x v="1"/>
  </r>
  <r>
    <d v="2025-01-01T00:00:00"/>
    <d v="2024-11-30T00:00:00"/>
    <x v="56"/>
    <x v="0"/>
    <x v="1"/>
    <x v="3"/>
    <x v="9"/>
    <x v="7"/>
    <n v="23.92"/>
    <x v="0"/>
    <n v="-23.92"/>
    <x v="1"/>
  </r>
  <r>
    <d v="2025-01-01T00:00:00"/>
    <d v="2024-12-09T00:00:00"/>
    <x v="56"/>
    <x v="0"/>
    <x v="1"/>
    <x v="6"/>
    <x v="12"/>
    <x v="18"/>
    <n v="24.77"/>
    <x v="0"/>
    <n v="-24.77"/>
    <x v="1"/>
  </r>
  <r>
    <d v="2025-01-01T00:00:00"/>
    <d v="2024-12-12T00:00:00"/>
    <x v="56"/>
    <x v="0"/>
    <x v="1"/>
    <x v="5"/>
    <x v="18"/>
    <x v="389"/>
    <n v="25"/>
    <x v="0"/>
    <n v="-25"/>
    <x v="1"/>
  </r>
  <r>
    <d v="2025-01-01T00:00:00"/>
    <d v="2025-01-07T00:00:00"/>
    <x v="56"/>
    <x v="0"/>
    <x v="0"/>
    <x v="6"/>
    <x v="12"/>
    <x v="390"/>
    <n v="25.34"/>
    <x v="0"/>
    <n v="-25.34"/>
    <x v="1"/>
  </r>
  <r>
    <d v="2025-01-01T00:00:00"/>
    <d v="2024-12-14T00:00:00"/>
    <x v="56"/>
    <x v="0"/>
    <x v="1"/>
    <x v="3"/>
    <x v="3"/>
    <x v="391"/>
    <n v="28"/>
    <x v="0"/>
    <n v="-28"/>
    <x v="1"/>
  </r>
  <r>
    <d v="2025-01-01T00:00:00"/>
    <d v="2024-08-21T00:00:00"/>
    <x v="56"/>
    <x v="0"/>
    <x v="1"/>
    <x v="3"/>
    <x v="7"/>
    <x v="392"/>
    <n v="29.49"/>
    <x v="0"/>
    <n v="-29.49"/>
    <x v="1"/>
  </r>
  <r>
    <d v="2025-01-01T00:00:00"/>
    <d v="2024-12-07T00:00:00"/>
    <x v="56"/>
    <x v="0"/>
    <x v="1"/>
    <x v="2"/>
    <x v="46"/>
    <x v="393"/>
    <n v="30"/>
    <x v="0"/>
    <n v="-30"/>
    <x v="1"/>
  </r>
  <r>
    <d v="2025-01-01T00:00:00"/>
    <d v="2024-12-06T00:00:00"/>
    <x v="56"/>
    <x v="0"/>
    <x v="1"/>
    <x v="3"/>
    <x v="3"/>
    <x v="381"/>
    <n v="30.5"/>
    <x v="0"/>
    <n v="-30.5"/>
    <x v="1"/>
  </r>
  <r>
    <d v="2025-01-01T00:00:00"/>
    <d v="2024-12-04T00:00:00"/>
    <x v="56"/>
    <x v="0"/>
    <x v="1"/>
    <x v="6"/>
    <x v="16"/>
    <x v="382"/>
    <n v="30.61"/>
    <x v="0"/>
    <n v="-30.61"/>
    <x v="1"/>
  </r>
  <r>
    <d v="2025-01-01T00:00:00"/>
    <d v="2024-12-13T00:00:00"/>
    <x v="56"/>
    <x v="0"/>
    <x v="1"/>
    <x v="6"/>
    <x v="12"/>
    <x v="394"/>
    <n v="30.88"/>
    <x v="0"/>
    <n v="-30.88"/>
    <x v="1"/>
  </r>
  <r>
    <d v="2025-01-01T00:00:00"/>
    <d v="2024-12-21T00:00:00"/>
    <x v="56"/>
    <x v="0"/>
    <x v="1"/>
    <x v="5"/>
    <x v="10"/>
    <x v="395"/>
    <n v="32.35"/>
    <x v="0"/>
    <n v="-32.35"/>
    <x v="1"/>
  </r>
  <r>
    <d v="2025-01-01T00:00:00"/>
    <d v="2024-12-12T00:00:00"/>
    <x v="56"/>
    <x v="0"/>
    <x v="1"/>
    <x v="7"/>
    <x v="13"/>
    <x v="59"/>
    <n v="32.590000000000003"/>
    <x v="0"/>
    <n v="-32.590000000000003"/>
    <x v="1"/>
  </r>
  <r>
    <d v="2025-01-01T00:00:00"/>
    <d v="2024-04-03T00:00:00"/>
    <x v="56"/>
    <x v="0"/>
    <x v="1"/>
    <x v="2"/>
    <x v="42"/>
    <x v="396"/>
    <n v="33.32"/>
    <x v="0"/>
    <n v="-33.32"/>
    <x v="1"/>
  </r>
  <r>
    <d v="2025-01-01T00:00:00"/>
    <d v="2024-11-29T00:00:00"/>
    <x v="56"/>
    <x v="0"/>
    <x v="1"/>
    <x v="2"/>
    <x v="46"/>
    <x v="397"/>
    <n v="34"/>
    <x v="0"/>
    <n v="-34"/>
    <x v="1"/>
  </r>
  <r>
    <d v="2025-01-01T00:00:00"/>
    <d v="2024-11-25T00:00:00"/>
    <x v="56"/>
    <x v="0"/>
    <x v="1"/>
    <x v="6"/>
    <x v="12"/>
    <x v="31"/>
    <n v="35"/>
    <x v="0"/>
    <n v="-35"/>
    <x v="1"/>
  </r>
  <r>
    <d v="2025-01-01T00:00:00"/>
    <d v="2024-10-09T00:00:00"/>
    <x v="56"/>
    <x v="0"/>
    <x v="1"/>
    <x v="5"/>
    <x v="10"/>
    <x v="398"/>
    <n v="35.99"/>
    <x v="0"/>
    <n v="-35.99"/>
    <x v="1"/>
  </r>
  <r>
    <d v="2025-01-01T00:00:00"/>
    <d v="2024-12-10T00:00:00"/>
    <x v="56"/>
    <x v="0"/>
    <x v="1"/>
    <x v="3"/>
    <x v="7"/>
    <x v="399"/>
    <n v="36.99"/>
    <x v="0"/>
    <n v="-36.99"/>
    <x v="1"/>
  </r>
  <r>
    <d v="2025-01-01T00:00:00"/>
    <d v="2024-12-16T00:00:00"/>
    <x v="56"/>
    <x v="0"/>
    <x v="1"/>
    <x v="3"/>
    <x v="9"/>
    <x v="375"/>
    <n v="37.39"/>
    <x v="0"/>
    <n v="-37.39"/>
    <x v="1"/>
  </r>
  <r>
    <d v="2025-01-01T00:00:00"/>
    <d v="2024-11-25T00:00:00"/>
    <x v="56"/>
    <x v="0"/>
    <x v="1"/>
    <x v="6"/>
    <x v="14"/>
    <x v="22"/>
    <n v="37.43"/>
    <x v="0"/>
    <n v="-37.43"/>
    <x v="1"/>
  </r>
  <r>
    <d v="2025-01-01T00:00:00"/>
    <d v="2024-11-08T00:00:00"/>
    <x v="56"/>
    <x v="0"/>
    <x v="1"/>
    <x v="5"/>
    <x v="49"/>
    <x v="400"/>
    <n v="38.1"/>
    <x v="0"/>
    <n v="-38.1"/>
    <x v="1"/>
  </r>
  <r>
    <d v="2025-01-01T00:00:00"/>
    <d v="2024-12-06T00:00:00"/>
    <x v="56"/>
    <x v="0"/>
    <x v="1"/>
    <x v="4"/>
    <x v="4"/>
    <x v="182"/>
    <n v="38.99"/>
    <x v="0"/>
    <n v="-38.99"/>
    <x v="1"/>
  </r>
  <r>
    <d v="2025-01-01T00:00:00"/>
    <d v="2025-01-07T00:00:00"/>
    <x v="56"/>
    <x v="0"/>
    <x v="0"/>
    <x v="3"/>
    <x v="9"/>
    <x v="401"/>
    <n v="39.200000000000003"/>
    <x v="0"/>
    <n v="-39.200000000000003"/>
    <x v="1"/>
  </r>
  <r>
    <d v="2025-01-01T00:00:00"/>
    <d v="2024-12-10T00:00:00"/>
    <x v="56"/>
    <x v="0"/>
    <x v="1"/>
    <x v="6"/>
    <x v="12"/>
    <x v="402"/>
    <n v="39.4"/>
    <x v="0"/>
    <n v="-39.4"/>
    <x v="1"/>
  </r>
  <r>
    <d v="2025-01-01T00:00:00"/>
    <d v="2024-12-18T00:00:00"/>
    <x v="56"/>
    <x v="0"/>
    <x v="1"/>
    <x v="4"/>
    <x v="8"/>
    <x v="15"/>
    <n v="42.5"/>
    <x v="0"/>
    <n v="-42.5"/>
    <x v="1"/>
  </r>
  <r>
    <d v="2025-01-01T00:00:00"/>
    <d v="2024-08-19T00:00:00"/>
    <x v="56"/>
    <x v="0"/>
    <x v="1"/>
    <x v="2"/>
    <x v="17"/>
    <x v="403"/>
    <n v="44.88"/>
    <x v="0"/>
    <n v="-44.88"/>
    <x v="1"/>
  </r>
  <r>
    <d v="2025-01-01T00:00:00"/>
    <d v="2024-09-12T00:00:00"/>
    <x v="56"/>
    <x v="0"/>
    <x v="1"/>
    <x v="5"/>
    <x v="10"/>
    <x v="404"/>
    <n v="47.49"/>
    <x v="0"/>
    <n v="-47.49"/>
    <x v="1"/>
  </r>
  <r>
    <d v="2025-01-01T00:00:00"/>
    <d v="2024-12-04T00:00:00"/>
    <x v="56"/>
    <x v="0"/>
    <x v="1"/>
    <x v="6"/>
    <x v="12"/>
    <x v="31"/>
    <n v="49.98"/>
    <x v="0"/>
    <n v="-49.98"/>
    <x v="1"/>
  </r>
  <r>
    <d v="2025-01-01T00:00:00"/>
    <d v="2024-12-08T00:00:00"/>
    <x v="56"/>
    <x v="0"/>
    <x v="1"/>
    <x v="2"/>
    <x v="19"/>
    <x v="405"/>
    <n v="50"/>
    <x v="0"/>
    <n v="-50"/>
    <x v="1"/>
  </r>
  <r>
    <d v="2025-01-01T00:00:00"/>
    <d v="2024-12-05T00:00:00"/>
    <x v="56"/>
    <x v="0"/>
    <x v="1"/>
    <x v="6"/>
    <x v="12"/>
    <x v="31"/>
    <n v="53"/>
    <x v="0"/>
    <n v="-53"/>
    <x v="1"/>
  </r>
  <r>
    <d v="2025-01-01T00:00:00"/>
    <d v="2024-12-10T00:00:00"/>
    <x v="56"/>
    <x v="0"/>
    <x v="1"/>
    <x v="6"/>
    <x v="14"/>
    <x v="22"/>
    <n v="54.92"/>
    <x v="0"/>
    <n v="-54.92"/>
    <x v="1"/>
  </r>
  <r>
    <d v="2025-01-01T00:00:00"/>
    <d v="2024-10-31T00:00:00"/>
    <x v="56"/>
    <x v="0"/>
    <x v="1"/>
    <x v="5"/>
    <x v="10"/>
    <x v="406"/>
    <n v="58"/>
    <x v="0"/>
    <n v="-58"/>
    <x v="1"/>
  </r>
  <r>
    <d v="2025-01-01T00:00:00"/>
    <d v="2024-11-30T00:00:00"/>
    <x v="56"/>
    <x v="0"/>
    <x v="1"/>
    <x v="6"/>
    <x v="14"/>
    <x v="22"/>
    <n v="64.64"/>
    <x v="0"/>
    <n v="-64.64"/>
    <x v="1"/>
  </r>
  <r>
    <d v="2025-01-01T00:00:00"/>
    <d v="2024-09-27T00:00:00"/>
    <x v="56"/>
    <x v="0"/>
    <x v="1"/>
    <x v="2"/>
    <x v="2"/>
    <x v="407"/>
    <n v="64.75"/>
    <x v="0"/>
    <n v="-64.75"/>
    <x v="1"/>
  </r>
  <r>
    <d v="2025-01-01T00:00:00"/>
    <d v="2024-11-06T00:00:00"/>
    <x v="56"/>
    <x v="0"/>
    <x v="1"/>
    <x v="7"/>
    <x v="13"/>
    <x v="55"/>
    <n v="68"/>
    <x v="0"/>
    <n v="-68"/>
    <x v="1"/>
  </r>
  <r>
    <d v="2025-01-01T00:00:00"/>
    <d v="2024-10-11T00:00:00"/>
    <x v="56"/>
    <x v="0"/>
    <x v="1"/>
    <x v="5"/>
    <x v="10"/>
    <x v="408"/>
    <n v="68.08"/>
    <x v="0"/>
    <n v="-68.08"/>
    <x v="1"/>
  </r>
  <r>
    <d v="2025-01-01T00:00:00"/>
    <d v="2024-12-08T00:00:00"/>
    <x v="56"/>
    <x v="0"/>
    <x v="1"/>
    <x v="6"/>
    <x v="12"/>
    <x v="409"/>
    <n v="73.400000000000006"/>
    <x v="0"/>
    <n v="-73.400000000000006"/>
    <x v="1"/>
  </r>
  <r>
    <d v="2025-01-01T00:00:00"/>
    <d v="2024-07-27T00:00:00"/>
    <x v="56"/>
    <x v="0"/>
    <x v="1"/>
    <x v="5"/>
    <x v="10"/>
    <x v="410"/>
    <n v="77.48"/>
    <x v="0"/>
    <n v="-77.48"/>
    <x v="1"/>
  </r>
  <r>
    <d v="2025-01-01T00:00:00"/>
    <d v="2024-10-30T00:00:00"/>
    <x v="56"/>
    <x v="0"/>
    <x v="1"/>
    <x v="10"/>
    <x v="56"/>
    <x v="411"/>
    <n v="77.489999999999995"/>
    <x v="0"/>
    <n v="-77.489999999999995"/>
    <x v="1"/>
  </r>
  <r>
    <d v="2025-01-01T00:00:00"/>
    <d v="2024-01-08T00:00:00"/>
    <x v="56"/>
    <x v="0"/>
    <x v="1"/>
    <x v="5"/>
    <x v="36"/>
    <x v="412"/>
    <n v="80"/>
    <x v="0"/>
    <n v="-80"/>
    <x v="1"/>
  </r>
  <r>
    <d v="2025-01-01T00:00:00"/>
    <d v="2024-10-01T00:00:00"/>
    <x v="56"/>
    <x v="0"/>
    <x v="1"/>
    <x v="3"/>
    <x v="9"/>
    <x v="413"/>
    <n v="80.56"/>
    <x v="0"/>
    <n v="-80.56"/>
    <x v="1"/>
  </r>
  <r>
    <d v="2025-01-01T00:00:00"/>
    <d v="2024-07-19T00:00:00"/>
    <x v="56"/>
    <x v="0"/>
    <x v="1"/>
    <x v="7"/>
    <x v="21"/>
    <x v="414"/>
    <n v="83.66"/>
    <x v="0"/>
    <n v="-83.66"/>
    <x v="1"/>
  </r>
  <r>
    <d v="2025-01-01T00:00:00"/>
    <d v="2024-12-13T00:00:00"/>
    <x v="56"/>
    <x v="0"/>
    <x v="1"/>
    <x v="2"/>
    <x v="19"/>
    <x v="82"/>
    <n v="83.72"/>
    <x v="0"/>
    <n v="-83.72"/>
    <x v="1"/>
  </r>
  <r>
    <d v="2025-01-01T00:00:00"/>
    <d v="2024-12-18T00:00:00"/>
    <x v="56"/>
    <x v="0"/>
    <x v="1"/>
    <x v="7"/>
    <x v="13"/>
    <x v="19"/>
    <n v="86.39"/>
    <x v="0"/>
    <n v="-86.39"/>
    <x v="1"/>
  </r>
  <r>
    <d v="2025-01-01T00:00:00"/>
    <d v="2024-12-04T00:00:00"/>
    <x v="56"/>
    <x v="0"/>
    <x v="1"/>
    <x v="6"/>
    <x v="12"/>
    <x v="31"/>
    <n v="88"/>
    <x v="0"/>
    <n v="-88"/>
    <x v="1"/>
  </r>
  <r>
    <d v="2025-01-01T00:00:00"/>
    <d v="2024-12-21T00:00:00"/>
    <x v="56"/>
    <x v="0"/>
    <x v="1"/>
    <x v="6"/>
    <x v="16"/>
    <x v="415"/>
    <n v="88.23"/>
    <x v="0"/>
    <n v="-88.23"/>
    <x v="1"/>
  </r>
  <r>
    <d v="2025-01-01T00:00:00"/>
    <d v="2024-12-16T00:00:00"/>
    <x v="56"/>
    <x v="0"/>
    <x v="1"/>
    <x v="6"/>
    <x v="12"/>
    <x v="31"/>
    <n v="88.8"/>
    <x v="0"/>
    <n v="-88.8"/>
    <x v="1"/>
  </r>
  <r>
    <d v="2025-01-01T00:00:00"/>
    <d v="2024-12-07T00:00:00"/>
    <x v="56"/>
    <x v="0"/>
    <x v="1"/>
    <x v="2"/>
    <x v="19"/>
    <x v="416"/>
    <n v="91.21"/>
    <x v="0"/>
    <n v="-91.21"/>
    <x v="1"/>
  </r>
  <r>
    <d v="2025-01-01T00:00:00"/>
    <d v="2024-12-20T00:00:00"/>
    <x v="56"/>
    <x v="0"/>
    <x v="1"/>
    <x v="6"/>
    <x v="14"/>
    <x v="22"/>
    <n v="92.6"/>
    <x v="0"/>
    <n v="-92.6"/>
    <x v="1"/>
  </r>
  <r>
    <d v="2025-01-01T00:00:00"/>
    <d v="2024-11-29T00:00:00"/>
    <x v="56"/>
    <x v="0"/>
    <x v="1"/>
    <x v="7"/>
    <x v="13"/>
    <x v="19"/>
    <n v="95.15"/>
    <x v="0"/>
    <n v="-95.15"/>
    <x v="1"/>
  </r>
  <r>
    <d v="2025-01-01T00:00:00"/>
    <d v="2024-12-12T00:00:00"/>
    <x v="56"/>
    <x v="0"/>
    <x v="1"/>
    <x v="6"/>
    <x v="12"/>
    <x v="18"/>
    <n v="98.6"/>
    <x v="0"/>
    <n v="-98.6"/>
    <x v="1"/>
  </r>
  <r>
    <d v="2025-01-01T00:00:00"/>
    <d v="2024-09-24T00:00:00"/>
    <x v="56"/>
    <x v="0"/>
    <x v="1"/>
    <x v="1"/>
    <x v="23"/>
    <x v="417"/>
    <n v="99.01"/>
    <x v="0"/>
    <n v="-99.01"/>
    <x v="1"/>
  </r>
  <r>
    <d v="2025-01-01T00:00:00"/>
    <d v="2024-01-17T00:00:00"/>
    <x v="56"/>
    <x v="0"/>
    <x v="1"/>
    <x v="1"/>
    <x v="23"/>
    <x v="418"/>
    <n v="99.7"/>
    <x v="0"/>
    <n v="-99.7"/>
    <x v="1"/>
  </r>
  <r>
    <d v="2025-01-01T00:00:00"/>
    <d v="2024-12-06T00:00:00"/>
    <x v="56"/>
    <x v="0"/>
    <x v="1"/>
    <x v="8"/>
    <x v="22"/>
    <x v="66"/>
    <n v="100"/>
    <x v="0"/>
    <n v="-100"/>
    <x v="1"/>
  </r>
  <r>
    <d v="2025-01-01T00:00:00"/>
    <d v="2024-12-18T00:00:00"/>
    <x v="56"/>
    <x v="0"/>
    <x v="1"/>
    <x v="6"/>
    <x v="12"/>
    <x v="31"/>
    <n v="105"/>
    <x v="0"/>
    <n v="-105"/>
    <x v="1"/>
  </r>
  <r>
    <d v="2025-01-01T00:00:00"/>
    <d v="2024-04-15T00:00:00"/>
    <x v="56"/>
    <x v="0"/>
    <x v="1"/>
    <x v="5"/>
    <x v="10"/>
    <x v="419"/>
    <n v="109.48"/>
    <x v="0"/>
    <n v="-109.48"/>
    <x v="1"/>
  </r>
  <r>
    <d v="2025-01-01T00:00:00"/>
    <d v="2024-12-15T00:00:00"/>
    <x v="56"/>
    <x v="0"/>
    <x v="1"/>
    <x v="2"/>
    <x v="19"/>
    <x v="420"/>
    <n v="109.99"/>
    <x v="0"/>
    <n v="-109.99"/>
    <x v="1"/>
  </r>
  <r>
    <d v="2025-01-01T00:00:00"/>
    <d v="2024-12-04T00:00:00"/>
    <x v="56"/>
    <x v="0"/>
    <x v="1"/>
    <x v="7"/>
    <x v="13"/>
    <x v="421"/>
    <n v="114.11"/>
    <x v="0"/>
    <n v="-114.11"/>
    <x v="1"/>
  </r>
  <r>
    <d v="2025-01-01T00:00:00"/>
    <d v="2024-12-18T00:00:00"/>
    <x v="56"/>
    <x v="0"/>
    <x v="1"/>
    <x v="7"/>
    <x v="13"/>
    <x v="19"/>
    <n v="114.29"/>
    <x v="0"/>
    <n v="-114.29"/>
    <x v="1"/>
  </r>
  <r>
    <d v="2025-01-01T00:00:00"/>
    <d v="2024-12-15T00:00:00"/>
    <x v="56"/>
    <x v="0"/>
    <x v="1"/>
    <x v="3"/>
    <x v="6"/>
    <x v="422"/>
    <n v="130.58000000000001"/>
    <x v="0"/>
    <n v="-130.58000000000001"/>
    <x v="1"/>
  </r>
  <r>
    <d v="2025-01-01T00:00:00"/>
    <d v="2024-11-19T00:00:00"/>
    <x v="56"/>
    <x v="0"/>
    <x v="1"/>
    <x v="2"/>
    <x v="27"/>
    <x v="423"/>
    <n v="135"/>
    <x v="0"/>
    <n v="-135"/>
    <x v="1"/>
  </r>
  <r>
    <d v="2025-01-01T00:00:00"/>
    <d v="2024-11-29T00:00:00"/>
    <x v="56"/>
    <x v="0"/>
    <x v="1"/>
    <x v="15"/>
    <x v="54"/>
    <x v="424"/>
    <n v="147.5"/>
    <x v="0"/>
    <n v="-147.5"/>
    <x v="1"/>
  </r>
  <r>
    <d v="2025-01-01T00:00:00"/>
    <d v="2024-12-20T00:00:00"/>
    <x v="56"/>
    <x v="0"/>
    <x v="1"/>
    <x v="6"/>
    <x v="12"/>
    <x v="31"/>
    <n v="153"/>
    <x v="0"/>
    <n v="-153"/>
    <x v="1"/>
  </r>
  <r>
    <d v="2025-01-01T00:00:00"/>
    <d v="2025-01-07T00:00:00"/>
    <x v="56"/>
    <x v="0"/>
    <x v="0"/>
    <x v="7"/>
    <x v="39"/>
    <x v="425"/>
    <n v="160"/>
    <x v="0"/>
    <n v="-160"/>
    <x v="1"/>
  </r>
  <r>
    <d v="2025-01-01T00:00:00"/>
    <d v="2024-11-25T00:00:00"/>
    <x v="56"/>
    <x v="0"/>
    <x v="1"/>
    <x v="6"/>
    <x v="12"/>
    <x v="18"/>
    <n v="166.12"/>
    <x v="0"/>
    <n v="-166.12"/>
    <x v="1"/>
  </r>
  <r>
    <d v="2025-01-01T00:00:00"/>
    <d v="2024-12-11T00:00:00"/>
    <x v="56"/>
    <x v="0"/>
    <x v="1"/>
    <x v="7"/>
    <x v="13"/>
    <x v="59"/>
    <n v="169.62"/>
    <x v="0"/>
    <n v="-169.62"/>
    <x v="1"/>
  </r>
  <r>
    <d v="2025-01-01T00:00:00"/>
    <d v="2024-12-09T00:00:00"/>
    <x v="56"/>
    <x v="0"/>
    <x v="1"/>
    <x v="6"/>
    <x v="12"/>
    <x v="18"/>
    <n v="181.56"/>
    <x v="0"/>
    <n v="-181.56"/>
    <x v="1"/>
  </r>
  <r>
    <d v="2025-01-01T00:00:00"/>
    <d v="2024-12-21T00:00:00"/>
    <x v="56"/>
    <x v="0"/>
    <x v="1"/>
    <x v="6"/>
    <x v="12"/>
    <x v="18"/>
    <n v="206.76"/>
    <x v="0"/>
    <n v="-206.76"/>
    <x v="1"/>
  </r>
  <r>
    <d v="2025-01-01T00:00:00"/>
    <d v="2024-12-13T00:00:00"/>
    <x v="56"/>
    <x v="0"/>
    <x v="1"/>
    <x v="3"/>
    <x v="6"/>
    <x v="426"/>
    <n v="245.93"/>
    <x v="0"/>
    <n v="-245.93"/>
    <x v="1"/>
  </r>
  <r>
    <d v="2025-01-01T00:00:00"/>
    <d v="2024-12-22T00:00:00"/>
    <x v="56"/>
    <x v="0"/>
    <x v="1"/>
    <x v="2"/>
    <x v="19"/>
    <x v="82"/>
    <n v="274.27999999999997"/>
    <x v="0"/>
    <n v="-274.27999999999997"/>
    <x v="1"/>
  </r>
  <r>
    <d v="2025-01-01T00:00:00"/>
    <d v="2025-01-07T00:00:00"/>
    <x v="56"/>
    <x v="0"/>
    <x v="0"/>
    <x v="1"/>
    <x v="24"/>
    <x v="427"/>
    <n v="295.87"/>
    <x v="0"/>
    <n v="-295.87"/>
    <x v="1"/>
  </r>
  <r>
    <d v="2025-01-01T00:00:00"/>
    <d v="2024-12-10T00:00:00"/>
    <x v="56"/>
    <x v="0"/>
    <x v="1"/>
    <x v="2"/>
    <x v="19"/>
    <x v="82"/>
    <n v="296.95999999999998"/>
    <x v="0"/>
    <n v="-296.95999999999998"/>
    <x v="1"/>
  </r>
  <r>
    <d v="2025-01-01T00:00:00"/>
    <d v="2024-12-15T00:00:00"/>
    <x v="56"/>
    <x v="0"/>
    <x v="1"/>
    <x v="2"/>
    <x v="19"/>
    <x v="82"/>
    <n v="302.91000000000003"/>
    <x v="0"/>
    <n v="-302.91000000000003"/>
    <x v="1"/>
  </r>
  <r>
    <d v="2025-01-01T00:00:00"/>
    <d v="2024-12-13T00:00:00"/>
    <x v="56"/>
    <x v="0"/>
    <x v="1"/>
    <x v="2"/>
    <x v="19"/>
    <x v="428"/>
    <n v="312.04000000000002"/>
    <x v="0"/>
    <n v="-312.04000000000002"/>
    <x v="1"/>
  </r>
  <r>
    <d v="2025-01-01T00:00:00"/>
    <d v="2025-01-07T00:00:00"/>
    <x v="56"/>
    <x v="0"/>
    <x v="0"/>
    <x v="1"/>
    <x v="24"/>
    <x v="427"/>
    <n v="320.81"/>
    <x v="0"/>
    <n v="-320.81"/>
    <x v="1"/>
  </r>
  <r>
    <d v="2025-01-01T00:00:00"/>
    <d v="2024-12-05T00:00:00"/>
    <x v="56"/>
    <x v="0"/>
    <x v="1"/>
    <x v="6"/>
    <x v="12"/>
    <x v="18"/>
    <n v="359.64"/>
    <x v="0"/>
    <n v="-359.64"/>
    <x v="1"/>
  </r>
  <r>
    <d v="2025-01-01T00:00:00"/>
    <d v="2024-11-26T00:00:00"/>
    <x v="56"/>
    <x v="0"/>
    <x v="1"/>
    <x v="6"/>
    <x v="12"/>
    <x v="18"/>
    <n v="370.06"/>
    <x v="0"/>
    <n v="-370.06"/>
    <x v="1"/>
  </r>
  <r>
    <d v="2025-01-01T00:00:00"/>
    <d v="2025-01-07T00:00:00"/>
    <x v="56"/>
    <x v="0"/>
    <x v="0"/>
    <x v="7"/>
    <x v="34"/>
    <x v="429"/>
    <n v="390"/>
    <x v="0"/>
    <n v="-390"/>
    <x v="1"/>
  </r>
  <r>
    <d v="2025-01-01T00:00:00"/>
    <d v="2024-12-10T00:00:00"/>
    <x v="56"/>
    <x v="0"/>
    <x v="1"/>
    <x v="3"/>
    <x v="59"/>
    <x v="430"/>
    <n v="623"/>
    <x v="0"/>
    <n v="-623"/>
    <x v="1"/>
  </r>
  <r>
    <d v="2025-01-01T00:00:00"/>
    <d v="2024-11-27T00:00:00"/>
    <x v="56"/>
    <x v="0"/>
    <x v="1"/>
    <x v="2"/>
    <x v="55"/>
    <x v="431"/>
    <n v="661.95"/>
    <x v="0"/>
    <n v="-661.95"/>
    <x v="1"/>
  </r>
  <r>
    <d v="2025-01-01T00:00:00"/>
    <d v="2025-01-07T00:00:00"/>
    <x v="56"/>
    <x v="0"/>
    <x v="0"/>
    <x v="1"/>
    <x v="24"/>
    <x v="432"/>
    <n v="900"/>
    <x v="0"/>
    <n v="-900"/>
    <x v="1"/>
  </r>
  <r>
    <d v="2025-01-01T00:00:00"/>
    <d v="2025-01-07T00:00:00"/>
    <x v="56"/>
    <x v="0"/>
    <x v="0"/>
    <x v="1"/>
    <x v="24"/>
    <x v="163"/>
    <n v="935"/>
    <x v="0"/>
    <n v="-935"/>
    <x v="1"/>
  </r>
  <r>
    <d v="2025-01-01T00:00:00"/>
    <d v="2025-01-07T00:00:00"/>
    <x v="56"/>
    <x v="0"/>
    <x v="0"/>
    <x v="11"/>
    <x v="31"/>
    <x v="433"/>
    <n v="1500"/>
    <x v="0"/>
    <n v="1500"/>
    <x v="0"/>
  </r>
  <r>
    <d v="2025-01-01T00:00:00"/>
    <d v="2025-01-08T00:00:00"/>
    <x v="57"/>
    <x v="0"/>
    <x v="0"/>
    <x v="0"/>
    <x v="0"/>
    <x v="434"/>
    <n v="18.399999999999999"/>
    <x v="0"/>
    <n v="18.399999999999999"/>
    <x v="0"/>
  </r>
  <r>
    <d v="2025-01-01T00:00:00"/>
    <d v="2025-01-08T00:00:00"/>
    <x v="57"/>
    <x v="0"/>
    <x v="0"/>
    <x v="0"/>
    <x v="0"/>
    <x v="435"/>
    <n v="67.2"/>
    <x v="0"/>
    <n v="67.2"/>
    <x v="0"/>
  </r>
  <r>
    <d v="2025-01-01T00:00:00"/>
    <d v="2025-01-10T00:00:00"/>
    <x v="58"/>
    <x v="0"/>
    <x v="0"/>
    <x v="9"/>
    <x v="22"/>
    <x v="436"/>
    <n v="55.78"/>
    <x v="0"/>
    <n v="-55.78"/>
    <x v="1"/>
  </r>
  <r>
    <d v="2025-01-01T00:00:00"/>
    <d v="2025-01-10T00:00:00"/>
    <x v="58"/>
    <x v="0"/>
    <x v="0"/>
    <x v="2"/>
    <x v="51"/>
    <x v="94"/>
    <n v="67.5"/>
    <x v="0"/>
    <n v="-67.5"/>
    <x v="1"/>
  </r>
  <r>
    <d v="2025-01-01T00:00:00"/>
    <d v="2025-01-10T00:00:00"/>
    <x v="58"/>
    <x v="0"/>
    <x v="0"/>
    <x v="8"/>
    <x v="22"/>
    <x v="96"/>
    <n v="120"/>
    <x v="0"/>
    <n v="-120"/>
    <x v="1"/>
  </r>
  <r>
    <d v="2025-01-01T00:00:00"/>
    <d v="2025-01-10T00:00:00"/>
    <x v="58"/>
    <x v="0"/>
    <x v="0"/>
    <x v="2"/>
    <x v="60"/>
    <x v="437"/>
    <n v="134.88999999999999"/>
    <x v="0"/>
    <n v="-134.88999999999999"/>
    <x v="1"/>
  </r>
  <r>
    <d v="2025-01-01T00:00:00"/>
    <d v="2025-01-10T00:00:00"/>
    <x v="58"/>
    <x v="0"/>
    <x v="0"/>
    <x v="9"/>
    <x v="22"/>
    <x v="74"/>
    <n v="155.32"/>
    <x v="0"/>
    <n v="-155.32"/>
    <x v="1"/>
  </r>
  <r>
    <d v="2025-01-01T00:00:00"/>
    <d v="2025-01-10T00:00:00"/>
    <x v="58"/>
    <x v="0"/>
    <x v="0"/>
    <x v="2"/>
    <x v="60"/>
    <x v="438"/>
    <n v="205.65"/>
    <x v="0"/>
    <n v="-205.65"/>
    <x v="1"/>
  </r>
  <r>
    <d v="2025-01-01T00:00:00"/>
    <d v="2025-01-10T00:00:00"/>
    <x v="58"/>
    <x v="0"/>
    <x v="0"/>
    <x v="1"/>
    <x v="23"/>
    <x v="439"/>
    <n v="240"/>
    <x v="0"/>
    <n v="-240"/>
    <x v="1"/>
  </r>
  <r>
    <d v="2025-01-01T00:00:00"/>
    <d v="2025-01-10T00:00:00"/>
    <x v="58"/>
    <x v="0"/>
    <x v="0"/>
    <x v="4"/>
    <x v="20"/>
    <x v="98"/>
    <n v="270.58"/>
    <x v="0"/>
    <n v="-270.58"/>
    <x v="1"/>
  </r>
  <r>
    <d v="2025-01-01T00:00:00"/>
    <d v="2025-01-10T00:00:00"/>
    <x v="58"/>
    <x v="0"/>
    <x v="0"/>
    <x v="10"/>
    <x v="44"/>
    <x v="258"/>
    <n v="440"/>
    <x v="0"/>
    <n v="-440"/>
    <x v="1"/>
  </r>
  <r>
    <d v="2025-01-01T00:00:00"/>
    <d v="2025-01-10T00:00:00"/>
    <x v="58"/>
    <x v="0"/>
    <x v="0"/>
    <x v="16"/>
    <x v="53"/>
    <x v="217"/>
    <n v="495.94"/>
    <x v="0"/>
    <n v="-495.94"/>
    <x v="1"/>
  </r>
  <r>
    <d v="2025-01-01T00:00:00"/>
    <d v="2025-01-10T00:00:00"/>
    <x v="58"/>
    <x v="0"/>
    <x v="0"/>
    <x v="9"/>
    <x v="22"/>
    <x v="138"/>
    <n v="1561.32"/>
    <x v="0"/>
    <n v="-1561.32"/>
    <x v="1"/>
  </r>
  <r>
    <d v="2025-01-01T00:00:00"/>
    <d v="2025-01-13T00:00:00"/>
    <x v="59"/>
    <x v="0"/>
    <x v="0"/>
    <x v="7"/>
    <x v="13"/>
    <x v="440"/>
    <n v="4"/>
    <x v="0"/>
    <n v="-4"/>
    <x v="1"/>
  </r>
  <r>
    <d v="2025-01-01T00:00:00"/>
    <d v="2025-01-13T00:00:00"/>
    <x v="59"/>
    <x v="0"/>
    <x v="0"/>
    <x v="7"/>
    <x v="13"/>
    <x v="440"/>
    <n v="4"/>
    <x v="0"/>
    <n v="-4"/>
    <x v="1"/>
  </r>
  <r>
    <d v="2025-01-01T00:00:00"/>
    <d v="2025-01-13T00:00:00"/>
    <x v="59"/>
    <x v="0"/>
    <x v="0"/>
    <x v="3"/>
    <x v="9"/>
    <x v="441"/>
    <n v="100"/>
    <x v="0"/>
    <n v="-100"/>
    <x v="1"/>
  </r>
  <r>
    <d v="2025-01-01T00:00:00"/>
    <d v="2025-01-13T00:00:00"/>
    <x v="59"/>
    <x v="0"/>
    <x v="0"/>
    <x v="5"/>
    <x v="10"/>
    <x v="442"/>
    <n v="109.27"/>
    <x v="0"/>
    <n v="-109.27"/>
    <x v="1"/>
  </r>
  <r>
    <d v="2025-01-01T00:00:00"/>
    <d v="2025-01-13T00:00:00"/>
    <x v="59"/>
    <x v="0"/>
    <x v="0"/>
    <x v="10"/>
    <x v="56"/>
    <x v="443"/>
    <n v="150"/>
    <x v="0"/>
    <n v="-150"/>
    <x v="1"/>
  </r>
  <r>
    <d v="2025-01-01T00:00:00"/>
    <d v="2025-01-13T00:00:00"/>
    <x v="59"/>
    <x v="0"/>
    <x v="0"/>
    <x v="4"/>
    <x v="29"/>
    <x v="104"/>
    <n v="182.37"/>
    <x v="0"/>
    <n v="-182.37"/>
    <x v="1"/>
  </r>
  <r>
    <d v="2025-01-01T00:00:00"/>
    <d v="2025-01-14T00:00:00"/>
    <x v="60"/>
    <x v="0"/>
    <x v="0"/>
    <x v="0"/>
    <x v="0"/>
    <x v="444"/>
    <n v="2.34"/>
    <x v="0"/>
    <n v="2.34"/>
    <x v="0"/>
  </r>
  <r>
    <d v="2025-01-01T00:00:00"/>
    <d v="2025-01-14T00:00:00"/>
    <x v="60"/>
    <x v="0"/>
    <x v="0"/>
    <x v="17"/>
    <x v="61"/>
    <x v="445"/>
    <n v="45"/>
    <x v="0"/>
    <n v="-45"/>
    <x v="1"/>
  </r>
  <r>
    <d v="2025-01-01T00:00:00"/>
    <d v="2025-01-14T00:00:00"/>
    <x v="60"/>
    <x v="0"/>
    <x v="0"/>
    <x v="0"/>
    <x v="0"/>
    <x v="446"/>
    <n v="142"/>
    <x v="0"/>
    <n v="142"/>
    <x v="0"/>
  </r>
  <r>
    <d v="2025-01-01T00:00:00"/>
    <d v="2025-01-14T00:00:00"/>
    <x v="60"/>
    <x v="0"/>
    <x v="0"/>
    <x v="0"/>
    <x v="0"/>
    <x v="447"/>
    <n v="144.1"/>
    <x v="0"/>
    <n v="144.1"/>
    <x v="0"/>
  </r>
  <r>
    <d v="2025-01-01T00:00:00"/>
    <d v="2025-01-14T00:00:00"/>
    <x v="60"/>
    <x v="0"/>
    <x v="0"/>
    <x v="11"/>
    <x v="31"/>
    <x v="448"/>
    <n v="400"/>
    <x v="0"/>
    <n v="400"/>
    <x v="0"/>
  </r>
  <r>
    <d v="2025-01-01T00:00:00"/>
    <d v="2025-01-14T00:00:00"/>
    <x v="60"/>
    <x v="0"/>
    <x v="0"/>
    <x v="10"/>
    <x v="37"/>
    <x v="119"/>
    <n v="785"/>
    <x v="0"/>
    <n v="-785"/>
    <x v="1"/>
  </r>
  <r>
    <d v="2025-01-01T00:00:00"/>
    <d v="2025-01-15T00:00:00"/>
    <x v="61"/>
    <x v="0"/>
    <x v="0"/>
    <x v="0"/>
    <x v="0"/>
    <x v="449"/>
    <n v="2"/>
    <x v="0"/>
    <n v="2"/>
    <x v="0"/>
  </r>
  <r>
    <d v="2025-01-01T00:00:00"/>
    <d v="2025-01-15T00:00:00"/>
    <x v="61"/>
    <x v="0"/>
    <x v="0"/>
    <x v="0"/>
    <x v="0"/>
    <x v="450"/>
    <n v="2.2000000000000002"/>
    <x v="0"/>
    <n v="2.2000000000000002"/>
    <x v="0"/>
  </r>
  <r>
    <d v="2025-01-01T00:00:00"/>
    <d v="2025-01-15T00:00:00"/>
    <x v="61"/>
    <x v="0"/>
    <x v="0"/>
    <x v="0"/>
    <x v="0"/>
    <x v="451"/>
    <n v="2.4300000000000002"/>
    <x v="0"/>
    <n v="2.4300000000000002"/>
    <x v="0"/>
  </r>
  <r>
    <d v="2025-01-01T00:00:00"/>
    <d v="2025-01-15T00:00:00"/>
    <x v="61"/>
    <x v="0"/>
    <x v="0"/>
    <x v="0"/>
    <x v="0"/>
    <x v="452"/>
    <n v="6.24"/>
    <x v="0"/>
    <n v="6.24"/>
    <x v="0"/>
  </r>
  <r>
    <d v="2025-01-01T00:00:00"/>
    <d v="2025-01-15T00:00:00"/>
    <x v="61"/>
    <x v="0"/>
    <x v="0"/>
    <x v="0"/>
    <x v="0"/>
    <x v="453"/>
    <n v="8.5"/>
    <x v="0"/>
    <n v="8.5"/>
    <x v="0"/>
  </r>
  <r>
    <d v="2025-01-01T00:00:00"/>
    <d v="2025-01-15T00:00:00"/>
    <x v="61"/>
    <x v="0"/>
    <x v="0"/>
    <x v="0"/>
    <x v="0"/>
    <x v="454"/>
    <n v="31.32"/>
    <x v="0"/>
    <n v="31.32"/>
    <x v="0"/>
  </r>
  <r>
    <d v="2025-01-01T00:00:00"/>
    <d v="2025-01-15T00:00:00"/>
    <x v="61"/>
    <x v="0"/>
    <x v="0"/>
    <x v="0"/>
    <x v="0"/>
    <x v="455"/>
    <n v="47.5"/>
    <x v="0"/>
    <n v="47.5"/>
    <x v="0"/>
  </r>
  <r>
    <d v="2025-01-01T00:00:00"/>
    <d v="2025-01-15T00:00:00"/>
    <x v="61"/>
    <x v="0"/>
    <x v="0"/>
    <x v="7"/>
    <x v="32"/>
    <x v="456"/>
    <n v="1958.74"/>
    <x v="0"/>
    <n v="-1958.74"/>
    <x v="1"/>
  </r>
  <r>
    <d v="2025-01-01T00:00:00"/>
    <d v="2025-01-16T00:00:00"/>
    <x v="62"/>
    <x v="0"/>
    <x v="0"/>
    <x v="11"/>
    <x v="31"/>
    <x v="457"/>
    <n v="2000"/>
    <x v="0"/>
    <n v="2000"/>
    <x v="0"/>
  </r>
  <r>
    <d v="2025-01-01T00:00:00"/>
    <d v="2025-01-17T00:00:00"/>
    <x v="63"/>
    <x v="0"/>
    <x v="0"/>
    <x v="12"/>
    <x v="40"/>
    <x v="134"/>
    <n v="103.04"/>
    <x v="0"/>
    <n v="-103.04"/>
    <x v="1"/>
  </r>
  <r>
    <d v="2025-01-01T00:00:00"/>
    <d v="2025-01-17T00:00:00"/>
    <x v="63"/>
    <x v="0"/>
    <x v="0"/>
    <x v="12"/>
    <x v="40"/>
    <x v="134"/>
    <n v="159.55000000000001"/>
    <x v="0"/>
    <n v="-159.55000000000001"/>
    <x v="1"/>
  </r>
  <r>
    <d v="2025-01-01T00:00:00"/>
    <d v="2025-01-17T00:00:00"/>
    <x v="63"/>
    <x v="0"/>
    <x v="0"/>
    <x v="12"/>
    <x v="40"/>
    <x v="134"/>
    <n v="223.89"/>
    <x v="0"/>
    <n v="-223.89"/>
    <x v="1"/>
  </r>
  <r>
    <d v="2025-01-01T00:00:00"/>
    <d v="2025-01-17T00:00:00"/>
    <x v="63"/>
    <x v="0"/>
    <x v="0"/>
    <x v="12"/>
    <x v="40"/>
    <x v="134"/>
    <n v="226.12"/>
    <x v="0"/>
    <n v="-226.12"/>
    <x v="1"/>
  </r>
  <r>
    <d v="2025-01-01T00:00:00"/>
    <d v="2025-01-17T00:00:00"/>
    <x v="63"/>
    <x v="0"/>
    <x v="0"/>
    <x v="12"/>
    <x v="40"/>
    <x v="134"/>
    <n v="320.72000000000003"/>
    <x v="0"/>
    <n v="-320.72000000000003"/>
    <x v="1"/>
  </r>
  <r>
    <d v="2025-01-01T00:00:00"/>
    <d v="2025-01-17T00:00:00"/>
    <x v="63"/>
    <x v="0"/>
    <x v="0"/>
    <x v="11"/>
    <x v="31"/>
    <x v="458"/>
    <n v="1000"/>
    <x v="0"/>
    <n v="1000"/>
    <x v="0"/>
  </r>
  <r>
    <d v="2025-01-01T00:00:00"/>
    <d v="2025-01-20T00:00:00"/>
    <x v="64"/>
    <x v="0"/>
    <x v="0"/>
    <x v="0"/>
    <x v="0"/>
    <x v="459"/>
    <n v="32.200000000000003"/>
    <x v="0"/>
    <n v="32.200000000000003"/>
    <x v="0"/>
  </r>
  <r>
    <d v="2025-01-01T00:00:00"/>
    <d v="2025-01-20T00:00:00"/>
    <x v="64"/>
    <x v="0"/>
    <x v="0"/>
    <x v="8"/>
    <x v="22"/>
    <x v="137"/>
    <n v="358.67"/>
    <x v="0"/>
    <n v="-358.67"/>
    <x v="1"/>
  </r>
  <r>
    <d v="2025-01-01T00:00:00"/>
    <d v="2025-01-20T00:00:00"/>
    <x v="64"/>
    <x v="0"/>
    <x v="0"/>
    <x v="11"/>
    <x v="31"/>
    <x v="460"/>
    <n v="434.26"/>
    <x v="0"/>
    <n v="434.26"/>
    <x v="0"/>
  </r>
  <r>
    <d v="2025-01-01T00:00:00"/>
    <d v="2025-01-21T00:00:00"/>
    <x v="65"/>
    <x v="0"/>
    <x v="0"/>
    <x v="0"/>
    <x v="0"/>
    <x v="461"/>
    <n v="4.53"/>
    <x v="0"/>
    <n v="4.53"/>
    <x v="0"/>
  </r>
  <r>
    <d v="2025-01-01T00:00:00"/>
    <d v="2025-01-21T00:00:00"/>
    <x v="65"/>
    <x v="0"/>
    <x v="0"/>
    <x v="5"/>
    <x v="10"/>
    <x v="344"/>
    <n v="109.27"/>
    <x v="0"/>
    <n v="-109.27"/>
    <x v="1"/>
  </r>
  <r>
    <d v="2025-01-01T00:00:00"/>
    <d v="2025-01-22T00:00:00"/>
    <x v="66"/>
    <x v="0"/>
    <x v="0"/>
    <x v="0"/>
    <x v="0"/>
    <x v="462"/>
    <n v="59.9"/>
    <x v="0"/>
    <n v="59.9"/>
    <x v="0"/>
  </r>
  <r>
    <d v="2025-01-01T00:00:00"/>
    <d v="2025-01-22T00:00:00"/>
    <x v="66"/>
    <x v="0"/>
    <x v="0"/>
    <x v="11"/>
    <x v="31"/>
    <x v="463"/>
    <n v="400"/>
    <x v="0"/>
    <n v="400"/>
    <x v="0"/>
  </r>
  <r>
    <d v="2025-01-01T00:00:00"/>
    <d v="2025-01-24T00:00:00"/>
    <x v="67"/>
    <x v="0"/>
    <x v="0"/>
    <x v="12"/>
    <x v="41"/>
    <x v="103"/>
    <n v="166.85"/>
    <x v="0"/>
    <n v="-166.85"/>
    <x v="1"/>
  </r>
  <r>
    <d v="2025-01-01T00:00:00"/>
    <d v="2025-01-27T00:00:00"/>
    <x v="68"/>
    <x v="0"/>
    <x v="0"/>
    <x v="1"/>
    <x v="15"/>
    <x v="464"/>
    <n v="1.6"/>
    <x v="0"/>
    <n v="-1.6"/>
    <x v="1"/>
  </r>
  <r>
    <d v="2025-01-01T00:00:00"/>
    <d v="2025-01-27T00:00:00"/>
    <x v="68"/>
    <x v="0"/>
    <x v="0"/>
    <x v="4"/>
    <x v="38"/>
    <x v="142"/>
    <n v="39.99"/>
    <x v="0"/>
    <n v="-39.99"/>
    <x v="1"/>
  </r>
  <r>
    <d v="2025-01-01T00:00:00"/>
    <d v="2025-01-27T00:00:00"/>
    <x v="68"/>
    <x v="0"/>
    <x v="0"/>
    <x v="4"/>
    <x v="38"/>
    <x v="142"/>
    <n v="159.25"/>
    <x v="0"/>
    <n v="-159.25"/>
    <x v="1"/>
  </r>
  <r>
    <d v="2025-01-01T00:00:00"/>
    <d v="2025-01-29T00:00:00"/>
    <x v="69"/>
    <x v="0"/>
    <x v="0"/>
    <x v="0"/>
    <x v="0"/>
    <x v="465"/>
    <n v="79.099999999999994"/>
    <x v="0"/>
    <n v="79.099999999999994"/>
    <x v="0"/>
  </r>
  <r>
    <d v="2025-01-01T00:00:00"/>
    <d v="2025-01-29T00:00:00"/>
    <x v="69"/>
    <x v="0"/>
    <x v="0"/>
    <x v="0"/>
    <x v="0"/>
    <x v="466"/>
    <n v="99.95"/>
    <x v="0"/>
    <n v="99.95"/>
    <x v="0"/>
  </r>
  <r>
    <d v="2025-01-01T00:00:00"/>
    <d v="2025-01-31T00:00:00"/>
    <x v="70"/>
    <x v="0"/>
    <x v="0"/>
    <x v="0"/>
    <x v="0"/>
    <x v="467"/>
    <n v="8.06"/>
    <x v="0"/>
    <n v="8.06"/>
    <x v="0"/>
  </r>
  <r>
    <d v="2025-01-01T00:00:00"/>
    <d v="2025-01-31T00:00:00"/>
    <x v="70"/>
    <x v="0"/>
    <x v="0"/>
    <x v="11"/>
    <x v="31"/>
    <x v="468"/>
    <n v="300"/>
    <x v="0"/>
    <n v="300"/>
    <x v="0"/>
  </r>
  <r>
    <d v="2025-01-01T00:00:00"/>
    <d v="2025-01-31T00:00:00"/>
    <x v="70"/>
    <x v="0"/>
    <x v="0"/>
    <x v="11"/>
    <x v="31"/>
    <x v="469"/>
    <n v="700"/>
    <x v="0"/>
    <n v="700"/>
    <x v="0"/>
  </r>
  <r>
    <d v="2025-01-01T00:00:00"/>
    <d v="2025-01-31T00:00:00"/>
    <x v="70"/>
    <x v="0"/>
    <x v="0"/>
    <x v="1"/>
    <x v="24"/>
    <x v="470"/>
    <n v="1321.4"/>
    <x v="0"/>
    <n v="-1321.4"/>
    <x v="1"/>
  </r>
  <r>
    <d v="2025-02-01T00:00:00"/>
    <d v="2025-02-02T00:00:00"/>
    <x v="71"/>
    <x v="0"/>
    <x v="0"/>
    <x v="1"/>
    <x v="62"/>
    <x v="471"/>
    <n v="19.989999999999998"/>
    <x v="0"/>
    <n v="-19.989999999999998"/>
    <x v="1"/>
  </r>
  <r>
    <d v="2025-02-01T00:00:00"/>
    <d v="2025-02-03T00:00:00"/>
    <x v="72"/>
    <x v="0"/>
    <x v="0"/>
    <x v="0"/>
    <x v="0"/>
    <x v="472"/>
    <n v="0.39"/>
    <x v="0"/>
    <n v="0.39"/>
    <x v="0"/>
  </r>
  <r>
    <d v="2025-02-01T00:00:00"/>
    <d v="2025-02-03T00:00:00"/>
    <x v="72"/>
    <x v="0"/>
    <x v="0"/>
    <x v="9"/>
    <x v="22"/>
    <x v="100"/>
    <n v="7.69"/>
    <x v="0"/>
    <n v="-7.69"/>
    <x v="1"/>
  </r>
  <r>
    <d v="2025-02-01T00:00:00"/>
    <d v="2025-02-03T00:00:00"/>
    <x v="72"/>
    <x v="0"/>
    <x v="0"/>
    <x v="4"/>
    <x v="4"/>
    <x v="364"/>
    <n v="238.41"/>
    <x v="0"/>
    <n v="-238.41"/>
    <x v="1"/>
  </r>
  <r>
    <d v="2025-02-01T00:00:00"/>
    <d v="2025-02-03T00:00:00"/>
    <x v="72"/>
    <x v="0"/>
    <x v="0"/>
    <x v="2"/>
    <x v="33"/>
    <x v="473"/>
    <n v="1042.6400000000001"/>
    <x v="0"/>
    <n v="-1042.6400000000001"/>
    <x v="1"/>
  </r>
  <r>
    <d v="2025-02-01T00:00:00"/>
    <d v="2025-02-04T00:00:00"/>
    <x v="73"/>
    <x v="0"/>
    <x v="0"/>
    <x v="2"/>
    <x v="27"/>
    <x v="474"/>
    <n v="1"/>
    <x v="0"/>
    <n v="-1"/>
    <x v="1"/>
  </r>
  <r>
    <d v="2025-02-01T00:00:00"/>
    <d v="2025-02-04T00:00:00"/>
    <x v="73"/>
    <x v="0"/>
    <x v="0"/>
    <x v="0"/>
    <x v="0"/>
    <x v="475"/>
    <n v="3.54"/>
    <x v="0"/>
    <n v="3.54"/>
    <x v="0"/>
  </r>
  <r>
    <d v="2025-02-01T00:00:00"/>
    <d v="2025-02-04T00:00:00"/>
    <x v="73"/>
    <x v="0"/>
    <x v="0"/>
    <x v="4"/>
    <x v="25"/>
    <x v="476"/>
    <n v="200"/>
    <x v="0"/>
    <n v="-200"/>
    <x v="1"/>
  </r>
  <r>
    <d v="2025-02-01T00:00:00"/>
    <d v="2025-02-04T00:00:00"/>
    <x v="73"/>
    <x v="0"/>
    <x v="0"/>
    <x v="7"/>
    <x v="39"/>
    <x v="477"/>
    <n v="345"/>
    <x v="0"/>
    <n v="-345"/>
    <x v="1"/>
  </r>
  <r>
    <d v="2025-02-01T00:00:00"/>
    <d v="2025-02-04T00:00:00"/>
    <x v="73"/>
    <x v="0"/>
    <x v="0"/>
    <x v="11"/>
    <x v="31"/>
    <x v="478"/>
    <n v="1200"/>
    <x v="0"/>
    <n v="1200"/>
    <x v="0"/>
  </r>
  <r>
    <d v="2025-02-01T00:00:00"/>
    <d v="2025-02-05T00:00:00"/>
    <x v="74"/>
    <x v="0"/>
    <x v="0"/>
    <x v="8"/>
    <x v="22"/>
    <x v="479"/>
    <n v="42.5"/>
    <x v="0"/>
    <n v="-42.5"/>
    <x v="1"/>
  </r>
  <r>
    <d v="2025-02-01T00:00:00"/>
    <d v="2025-02-05T00:00:00"/>
    <x v="74"/>
    <x v="0"/>
    <x v="0"/>
    <x v="2"/>
    <x v="27"/>
    <x v="480"/>
    <n v="180"/>
    <x v="0"/>
    <n v="-180"/>
    <x v="1"/>
  </r>
  <r>
    <d v="2025-02-01T00:00:00"/>
    <d v="2025-02-05T00:00:00"/>
    <x v="74"/>
    <x v="0"/>
    <x v="0"/>
    <x v="10"/>
    <x v="26"/>
    <x v="85"/>
    <n v="909.87"/>
    <x v="0"/>
    <n v="-909.87"/>
    <x v="1"/>
  </r>
  <r>
    <d v="2025-02-01T00:00:00"/>
    <d v="2025-02-05T00:00:00"/>
    <x v="74"/>
    <x v="0"/>
    <x v="0"/>
    <x v="11"/>
    <x v="28"/>
    <x v="481"/>
    <n v="17559.82"/>
    <x v="0"/>
    <n v="17559.82"/>
    <x v="0"/>
  </r>
  <r>
    <d v="2025-02-01T00:00:00"/>
    <d v="2025-02-06T00:00:00"/>
    <x v="75"/>
    <x v="0"/>
    <x v="0"/>
    <x v="10"/>
    <x v="56"/>
    <x v="482"/>
    <n v="5.93"/>
    <x v="0"/>
    <n v="-5.93"/>
    <x v="1"/>
  </r>
  <r>
    <d v="2025-02-01T00:00:00"/>
    <d v="2025-02-06T00:00:00"/>
    <x v="75"/>
    <x v="0"/>
    <x v="0"/>
    <x v="7"/>
    <x v="13"/>
    <x v="483"/>
    <n v="20.190000000000001"/>
    <x v="0"/>
    <n v="-20.190000000000001"/>
    <x v="1"/>
  </r>
  <r>
    <d v="2025-02-01T00:00:00"/>
    <d v="2025-02-06T00:00:00"/>
    <x v="75"/>
    <x v="0"/>
    <x v="0"/>
    <x v="2"/>
    <x v="57"/>
    <x v="484"/>
    <n v="25"/>
    <x v="0"/>
    <n v="-25"/>
    <x v="1"/>
  </r>
  <r>
    <d v="2025-02-01T00:00:00"/>
    <d v="2024-12-24T00:00:00"/>
    <x v="76"/>
    <x v="1"/>
    <x v="1"/>
    <x v="6"/>
    <x v="12"/>
    <x v="266"/>
    <n v="1.58"/>
    <x v="0"/>
    <n v="-1.58"/>
    <x v="1"/>
  </r>
  <r>
    <d v="2025-02-01T00:00:00"/>
    <d v="2025-01-16T00:00:00"/>
    <x v="76"/>
    <x v="1"/>
    <x v="1"/>
    <x v="3"/>
    <x v="9"/>
    <x v="485"/>
    <n v="4"/>
    <x v="0"/>
    <n v="-4"/>
    <x v="1"/>
  </r>
  <r>
    <d v="2025-02-01T00:00:00"/>
    <d v="2025-01-13T00:00:00"/>
    <x v="76"/>
    <x v="1"/>
    <x v="1"/>
    <x v="15"/>
    <x v="47"/>
    <x v="260"/>
    <n v="4.9000000000000004"/>
    <x v="0"/>
    <n v="-4.9000000000000004"/>
    <x v="1"/>
  </r>
  <r>
    <d v="2025-02-01T00:00:00"/>
    <d v="2025-01-13T00:00:00"/>
    <x v="76"/>
    <x v="1"/>
    <x v="1"/>
    <x v="10"/>
    <x v="56"/>
    <x v="264"/>
    <n v="5.6"/>
    <x v="0"/>
    <n v="-5.6"/>
    <x v="1"/>
  </r>
  <r>
    <d v="2025-02-01T00:00:00"/>
    <d v="2024-12-26T00:00:00"/>
    <x v="76"/>
    <x v="1"/>
    <x v="1"/>
    <x v="3"/>
    <x v="9"/>
    <x v="486"/>
    <n v="6"/>
    <x v="0"/>
    <n v="-6"/>
    <x v="1"/>
  </r>
  <r>
    <d v="2025-02-01T00:00:00"/>
    <d v="2024-12-24T00:00:00"/>
    <x v="76"/>
    <x v="1"/>
    <x v="1"/>
    <x v="3"/>
    <x v="9"/>
    <x v="368"/>
    <n v="6.52"/>
    <x v="0"/>
    <n v="-6.52"/>
    <x v="1"/>
  </r>
  <r>
    <d v="2025-02-01T00:00:00"/>
    <d v="2025-01-16T00:00:00"/>
    <x v="76"/>
    <x v="1"/>
    <x v="1"/>
    <x v="6"/>
    <x v="12"/>
    <x v="487"/>
    <n v="7.5"/>
    <x v="0"/>
    <n v="-7.5"/>
    <x v="1"/>
  </r>
  <r>
    <d v="2025-02-01T00:00:00"/>
    <d v="2025-01-07T00:00:00"/>
    <x v="76"/>
    <x v="1"/>
    <x v="1"/>
    <x v="17"/>
    <x v="58"/>
    <x v="488"/>
    <n v="7.9"/>
    <x v="0"/>
    <n v="-7.9"/>
    <x v="1"/>
  </r>
  <r>
    <d v="2025-02-01T00:00:00"/>
    <d v="2024-04-22T00:00:00"/>
    <x v="76"/>
    <x v="1"/>
    <x v="1"/>
    <x v="1"/>
    <x v="1"/>
    <x v="489"/>
    <n v="8.6999999999999993"/>
    <x v="0"/>
    <n v="-8.6999999999999993"/>
    <x v="1"/>
  </r>
  <r>
    <d v="2025-02-01T00:00:00"/>
    <d v="2025-01-11T00:00:00"/>
    <x v="76"/>
    <x v="1"/>
    <x v="1"/>
    <x v="3"/>
    <x v="9"/>
    <x v="490"/>
    <n v="10"/>
    <x v="0"/>
    <n v="-10"/>
    <x v="1"/>
  </r>
  <r>
    <d v="2025-02-01T00:00:00"/>
    <d v="2025-01-09T00:00:00"/>
    <x v="76"/>
    <x v="1"/>
    <x v="1"/>
    <x v="6"/>
    <x v="16"/>
    <x v="491"/>
    <n v="10.88"/>
    <x v="0"/>
    <n v="-10.88"/>
    <x v="1"/>
  </r>
  <r>
    <d v="2025-02-01T00:00:00"/>
    <d v="2025-01-08T00:00:00"/>
    <x v="76"/>
    <x v="1"/>
    <x v="1"/>
    <x v="6"/>
    <x v="11"/>
    <x v="492"/>
    <n v="11.09"/>
    <x v="0"/>
    <n v="-11.09"/>
    <x v="1"/>
  </r>
  <r>
    <d v="2025-02-01T00:00:00"/>
    <d v="2025-02-07T00:00:00"/>
    <x v="76"/>
    <x v="0"/>
    <x v="0"/>
    <x v="3"/>
    <x v="9"/>
    <x v="493"/>
    <n v="11.99"/>
    <x v="0"/>
    <n v="-11.99"/>
    <x v="1"/>
  </r>
  <r>
    <d v="2025-02-01T00:00:00"/>
    <d v="2024-12-24T00:00:00"/>
    <x v="76"/>
    <x v="1"/>
    <x v="1"/>
    <x v="3"/>
    <x v="9"/>
    <x v="494"/>
    <n v="12.99"/>
    <x v="0"/>
    <n v="-12.99"/>
    <x v="1"/>
  </r>
  <r>
    <d v="2025-02-01T00:00:00"/>
    <d v="2024-11-30T00:00:00"/>
    <x v="76"/>
    <x v="1"/>
    <x v="1"/>
    <x v="1"/>
    <x v="1"/>
    <x v="495"/>
    <n v="13.02"/>
    <x v="0"/>
    <n v="-13.02"/>
    <x v="1"/>
  </r>
  <r>
    <d v="2025-02-01T00:00:00"/>
    <d v="2024-05-13T00:00:00"/>
    <x v="76"/>
    <x v="1"/>
    <x v="1"/>
    <x v="1"/>
    <x v="1"/>
    <x v="496"/>
    <n v="13.64"/>
    <x v="0"/>
    <n v="-13.64"/>
    <x v="1"/>
  </r>
  <r>
    <d v="2025-02-01T00:00:00"/>
    <d v="2025-01-03T00:00:00"/>
    <x v="76"/>
    <x v="1"/>
    <x v="1"/>
    <x v="6"/>
    <x v="12"/>
    <x v="266"/>
    <n v="14"/>
    <x v="0"/>
    <n v="-14"/>
    <x v="1"/>
  </r>
  <r>
    <d v="2025-02-01T00:00:00"/>
    <d v="2024-12-27T00:00:00"/>
    <x v="76"/>
    <x v="0"/>
    <x v="1"/>
    <x v="6"/>
    <x v="11"/>
    <x v="272"/>
    <n v="15.9"/>
    <x v="0"/>
    <n v="-15.9"/>
    <x v="1"/>
  </r>
  <r>
    <d v="2025-02-01T00:00:00"/>
    <d v="2025-01-06T00:00:00"/>
    <x v="76"/>
    <x v="1"/>
    <x v="1"/>
    <x v="3"/>
    <x v="9"/>
    <x v="497"/>
    <n v="17"/>
    <x v="0"/>
    <n v="-17"/>
    <x v="1"/>
  </r>
  <r>
    <d v="2025-02-01T00:00:00"/>
    <d v="2024-12-30T00:00:00"/>
    <x v="76"/>
    <x v="1"/>
    <x v="1"/>
    <x v="2"/>
    <x v="46"/>
    <x v="498"/>
    <n v="17.5"/>
    <x v="0"/>
    <n v="-17.5"/>
    <x v="1"/>
  </r>
  <r>
    <d v="2025-02-01T00:00:00"/>
    <d v="2024-12-24T00:00:00"/>
    <x v="76"/>
    <x v="1"/>
    <x v="1"/>
    <x v="6"/>
    <x v="12"/>
    <x v="266"/>
    <n v="18"/>
    <x v="0"/>
    <n v="-18"/>
    <x v="1"/>
  </r>
  <r>
    <d v="2025-02-01T00:00:00"/>
    <d v="2025-01-05T00:00:00"/>
    <x v="76"/>
    <x v="1"/>
    <x v="1"/>
    <x v="2"/>
    <x v="57"/>
    <x v="318"/>
    <n v="20"/>
    <x v="0"/>
    <n v="-20"/>
    <x v="1"/>
  </r>
  <r>
    <d v="2025-02-01T00:00:00"/>
    <d v="2024-03-29T00:00:00"/>
    <x v="76"/>
    <x v="1"/>
    <x v="1"/>
    <x v="3"/>
    <x v="9"/>
    <x v="499"/>
    <n v="20.99"/>
    <x v="0"/>
    <n v="-20.99"/>
    <x v="1"/>
  </r>
  <r>
    <d v="2025-02-01T00:00:00"/>
    <d v="2024-10-09T00:00:00"/>
    <x v="76"/>
    <x v="1"/>
    <x v="1"/>
    <x v="5"/>
    <x v="10"/>
    <x v="500"/>
    <n v="22.2"/>
    <x v="0"/>
    <n v="-22.2"/>
    <x v="1"/>
  </r>
  <r>
    <d v="2025-02-01T00:00:00"/>
    <d v="2025-01-15T00:00:00"/>
    <x v="76"/>
    <x v="1"/>
    <x v="1"/>
    <x v="10"/>
    <x v="56"/>
    <x v="501"/>
    <n v="22.5"/>
    <x v="0"/>
    <n v="-22.5"/>
    <x v="1"/>
  </r>
  <r>
    <d v="2025-02-01T00:00:00"/>
    <d v="2025-01-05T00:00:00"/>
    <x v="76"/>
    <x v="1"/>
    <x v="1"/>
    <x v="6"/>
    <x v="11"/>
    <x v="272"/>
    <n v="23.05"/>
    <x v="0"/>
    <n v="-23.05"/>
    <x v="1"/>
  </r>
  <r>
    <d v="2025-02-01T00:00:00"/>
    <d v="2025-01-08T00:00:00"/>
    <x v="76"/>
    <x v="1"/>
    <x v="1"/>
    <x v="2"/>
    <x v="5"/>
    <x v="502"/>
    <n v="24.81"/>
    <x v="0"/>
    <n v="-24.81"/>
    <x v="1"/>
  </r>
  <r>
    <d v="2025-02-01T00:00:00"/>
    <d v="2025-01-14T00:00:00"/>
    <x v="76"/>
    <x v="1"/>
    <x v="1"/>
    <x v="3"/>
    <x v="9"/>
    <x v="503"/>
    <n v="26"/>
    <x v="0"/>
    <n v="-26"/>
    <x v="1"/>
  </r>
  <r>
    <d v="2025-02-01T00:00:00"/>
    <d v="2025-01-01T00:00:00"/>
    <x v="76"/>
    <x v="1"/>
    <x v="1"/>
    <x v="6"/>
    <x v="11"/>
    <x v="272"/>
    <n v="29.27"/>
    <x v="0"/>
    <n v="-29.27"/>
    <x v="1"/>
  </r>
  <r>
    <d v="2025-02-01T00:00:00"/>
    <d v="2024-12-24T00:00:00"/>
    <x v="76"/>
    <x v="1"/>
    <x v="1"/>
    <x v="7"/>
    <x v="13"/>
    <x v="268"/>
    <n v="29.99"/>
    <x v="0"/>
    <n v="-29.99"/>
    <x v="1"/>
  </r>
  <r>
    <d v="2025-02-01T00:00:00"/>
    <d v="2025-01-07T00:00:00"/>
    <x v="76"/>
    <x v="1"/>
    <x v="1"/>
    <x v="6"/>
    <x v="12"/>
    <x v="283"/>
    <n v="30.28"/>
    <x v="0"/>
    <n v="-30.28"/>
    <x v="1"/>
  </r>
  <r>
    <d v="2025-02-01T00:00:00"/>
    <d v="2025-01-13T00:00:00"/>
    <x v="76"/>
    <x v="1"/>
    <x v="1"/>
    <x v="1"/>
    <x v="1"/>
    <x v="504"/>
    <n v="30.72"/>
    <x v="0"/>
    <n v="-30.72"/>
    <x v="1"/>
  </r>
  <r>
    <d v="2025-02-01T00:00:00"/>
    <d v="2025-01-12T00:00:00"/>
    <x v="76"/>
    <x v="1"/>
    <x v="1"/>
    <x v="6"/>
    <x v="14"/>
    <x v="505"/>
    <n v="30.8"/>
    <x v="0"/>
    <n v="-30.8"/>
    <x v="1"/>
  </r>
  <r>
    <d v="2025-02-01T00:00:00"/>
    <d v="2025-01-11T00:00:00"/>
    <x v="76"/>
    <x v="1"/>
    <x v="1"/>
    <x v="3"/>
    <x v="9"/>
    <x v="506"/>
    <n v="31.9"/>
    <x v="0"/>
    <n v="-31.9"/>
    <x v="1"/>
  </r>
  <r>
    <d v="2025-02-01T00:00:00"/>
    <d v="2025-01-13T00:00:00"/>
    <x v="76"/>
    <x v="1"/>
    <x v="1"/>
    <x v="2"/>
    <x v="5"/>
    <x v="502"/>
    <n v="31.96"/>
    <x v="0"/>
    <n v="-31.96"/>
    <x v="1"/>
  </r>
  <r>
    <d v="2025-02-01T00:00:00"/>
    <d v="2024-10-09T00:00:00"/>
    <x v="76"/>
    <x v="1"/>
    <x v="1"/>
    <x v="5"/>
    <x v="10"/>
    <x v="507"/>
    <n v="35.99"/>
    <x v="0"/>
    <n v="-35.99"/>
    <x v="1"/>
  </r>
  <r>
    <d v="2025-02-01T00:00:00"/>
    <d v="2024-12-24T00:00:00"/>
    <x v="76"/>
    <x v="1"/>
    <x v="1"/>
    <x v="3"/>
    <x v="7"/>
    <x v="508"/>
    <n v="36"/>
    <x v="0"/>
    <n v="-36"/>
    <x v="1"/>
  </r>
  <r>
    <d v="2025-02-01T00:00:00"/>
    <d v="2025-01-06T00:00:00"/>
    <x v="76"/>
    <x v="1"/>
    <x v="1"/>
    <x v="15"/>
    <x v="47"/>
    <x v="288"/>
    <n v="38.99"/>
    <x v="0"/>
    <n v="-38.99"/>
    <x v="1"/>
  </r>
  <r>
    <d v="2025-02-01T00:00:00"/>
    <d v="2024-12-24T00:00:00"/>
    <x v="76"/>
    <x v="1"/>
    <x v="1"/>
    <x v="3"/>
    <x v="7"/>
    <x v="509"/>
    <n v="39"/>
    <x v="0"/>
    <n v="-39"/>
    <x v="1"/>
  </r>
  <r>
    <d v="2025-02-01T00:00:00"/>
    <d v="2024-12-24T00:00:00"/>
    <x v="76"/>
    <x v="1"/>
    <x v="1"/>
    <x v="3"/>
    <x v="9"/>
    <x v="510"/>
    <n v="40"/>
    <x v="0"/>
    <n v="-40"/>
    <x v="1"/>
  </r>
  <r>
    <d v="2025-02-01T00:00:00"/>
    <d v="2025-01-09T00:00:00"/>
    <x v="76"/>
    <x v="1"/>
    <x v="1"/>
    <x v="7"/>
    <x v="13"/>
    <x v="268"/>
    <n v="42"/>
    <x v="0"/>
    <n v="-42"/>
    <x v="1"/>
  </r>
  <r>
    <d v="2025-02-01T00:00:00"/>
    <d v="2024-12-24T00:00:00"/>
    <x v="76"/>
    <x v="1"/>
    <x v="1"/>
    <x v="5"/>
    <x v="10"/>
    <x v="511"/>
    <n v="45"/>
    <x v="0"/>
    <n v="-45"/>
    <x v="1"/>
  </r>
  <r>
    <d v="2025-02-01T00:00:00"/>
    <d v="2024-12-23T00:00:00"/>
    <x v="76"/>
    <x v="1"/>
    <x v="1"/>
    <x v="10"/>
    <x v="56"/>
    <x v="264"/>
    <n v="49.9"/>
    <x v="0"/>
    <n v="-49.9"/>
    <x v="1"/>
  </r>
  <r>
    <d v="2025-02-01T00:00:00"/>
    <d v="2025-01-07T00:00:00"/>
    <x v="76"/>
    <x v="1"/>
    <x v="1"/>
    <x v="3"/>
    <x v="3"/>
    <x v="512"/>
    <n v="51.2"/>
    <x v="0"/>
    <n v="-51.2"/>
    <x v="1"/>
  </r>
  <r>
    <d v="2025-02-01T00:00:00"/>
    <d v="2024-07-22T00:00:00"/>
    <x v="76"/>
    <x v="1"/>
    <x v="1"/>
    <x v="5"/>
    <x v="10"/>
    <x v="513"/>
    <n v="51.83"/>
    <x v="0"/>
    <n v="-51.83"/>
    <x v="1"/>
  </r>
  <r>
    <d v="2025-02-01T00:00:00"/>
    <d v="2025-01-11T00:00:00"/>
    <x v="76"/>
    <x v="0"/>
    <x v="1"/>
    <x v="7"/>
    <x v="13"/>
    <x v="514"/>
    <n v="52.67"/>
    <x v="0"/>
    <n v="-52.67"/>
    <x v="1"/>
  </r>
  <r>
    <d v="2025-02-01T00:00:00"/>
    <d v="2024-12-24T00:00:00"/>
    <x v="76"/>
    <x v="1"/>
    <x v="1"/>
    <x v="3"/>
    <x v="7"/>
    <x v="515"/>
    <n v="54.9"/>
    <x v="0"/>
    <n v="-54.9"/>
    <x v="1"/>
  </r>
  <r>
    <d v="2025-02-01T00:00:00"/>
    <d v="2024-10-31T00:00:00"/>
    <x v="76"/>
    <x v="1"/>
    <x v="1"/>
    <x v="5"/>
    <x v="10"/>
    <x v="516"/>
    <n v="58"/>
    <x v="0"/>
    <n v="-58"/>
    <x v="1"/>
  </r>
  <r>
    <d v="2025-02-01T00:00:00"/>
    <d v="2025-01-15T00:00:00"/>
    <x v="76"/>
    <x v="1"/>
    <x v="1"/>
    <x v="2"/>
    <x v="19"/>
    <x v="318"/>
    <n v="60"/>
    <x v="0"/>
    <n v="-60"/>
    <x v="1"/>
  </r>
  <r>
    <d v="2025-02-01T00:00:00"/>
    <d v="2024-12-28T00:00:00"/>
    <x v="76"/>
    <x v="1"/>
    <x v="1"/>
    <x v="6"/>
    <x v="14"/>
    <x v="286"/>
    <n v="64.260000000000005"/>
    <x v="0"/>
    <n v="-64.260000000000005"/>
    <x v="1"/>
  </r>
  <r>
    <d v="2025-02-01T00:00:00"/>
    <d v="2024-09-27T00:00:00"/>
    <x v="76"/>
    <x v="1"/>
    <x v="1"/>
    <x v="2"/>
    <x v="2"/>
    <x v="517"/>
    <n v="64.75"/>
    <x v="0"/>
    <n v="-64.75"/>
    <x v="1"/>
  </r>
  <r>
    <d v="2025-02-01T00:00:00"/>
    <d v="2025-01-06T00:00:00"/>
    <x v="76"/>
    <x v="1"/>
    <x v="1"/>
    <x v="6"/>
    <x v="14"/>
    <x v="286"/>
    <n v="65.61"/>
    <x v="0"/>
    <n v="-65.61"/>
    <x v="1"/>
  </r>
  <r>
    <d v="2025-02-01T00:00:00"/>
    <d v="2025-01-10T00:00:00"/>
    <x v="76"/>
    <x v="1"/>
    <x v="1"/>
    <x v="6"/>
    <x v="14"/>
    <x v="286"/>
    <n v="67.34"/>
    <x v="0"/>
    <n v="-67.34"/>
    <x v="1"/>
  </r>
  <r>
    <d v="2025-02-01T00:00:00"/>
    <d v="2024-11-06T00:00:00"/>
    <x v="76"/>
    <x v="1"/>
    <x v="1"/>
    <x v="7"/>
    <x v="13"/>
    <x v="518"/>
    <n v="68"/>
    <x v="0"/>
    <n v="-68"/>
    <x v="1"/>
  </r>
  <r>
    <d v="2025-02-01T00:00:00"/>
    <d v="2025-01-16T00:00:00"/>
    <x v="76"/>
    <x v="1"/>
    <x v="1"/>
    <x v="1"/>
    <x v="1"/>
    <x v="519"/>
    <n v="68.739999999999995"/>
    <x v="0"/>
    <n v="-68.739999999999995"/>
    <x v="1"/>
  </r>
  <r>
    <d v="2025-02-01T00:00:00"/>
    <d v="2024-12-30T00:00:00"/>
    <x v="76"/>
    <x v="1"/>
    <x v="1"/>
    <x v="5"/>
    <x v="10"/>
    <x v="520"/>
    <n v="74.03"/>
    <x v="0"/>
    <n v="-74.03"/>
    <x v="1"/>
  </r>
  <r>
    <d v="2025-02-01T00:00:00"/>
    <d v="2024-07-27T00:00:00"/>
    <x v="76"/>
    <x v="1"/>
    <x v="1"/>
    <x v="3"/>
    <x v="7"/>
    <x v="521"/>
    <n v="77.48"/>
    <x v="0"/>
    <n v="-77.48"/>
    <x v="1"/>
  </r>
  <r>
    <d v="2025-02-01T00:00:00"/>
    <d v="2024-10-30T00:00:00"/>
    <x v="76"/>
    <x v="1"/>
    <x v="1"/>
    <x v="10"/>
    <x v="56"/>
    <x v="522"/>
    <n v="77.489999999999995"/>
    <x v="0"/>
    <n v="-77.489999999999995"/>
    <x v="1"/>
  </r>
  <r>
    <d v="2025-02-01T00:00:00"/>
    <d v="2024-12-30T00:00:00"/>
    <x v="76"/>
    <x v="1"/>
    <x v="1"/>
    <x v="7"/>
    <x v="21"/>
    <x v="523"/>
    <n v="92.5"/>
    <x v="0"/>
    <n v="-92.5"/>
    <x v="1"/>
  </r>
  <r>
    <d v="2025-02-01T00:00:00"/>
    <d v="2025-01-03T00:00:00"/>
    <x v="76"/>
    <x v="1"/>
    <x v="1"/>
    <x v="6"/>
    <x v="12"/>
    <x v="283"/>
    <n v="97.25"/>
    <x v="0"/>
    <n v="-97.25"/>
    <x v="1"/>
  </r>
  <r>
    <d v="2025-02-01T00:00:00"/>
    <d v="2025-01-05T00:00:00"/>
    <x v="76"/>
    <x v="1"/>
    <x v="1"/>
    <x v="8"/>
    <x v="22"/>
    <x v="524"/>
    <n v="100"/>
    <x v="0"/>
    <n v="-100"/>
    <x v="1"/>
  </r>
  <r>
    <d v="2025-02-01T00:00:00"/>
    <d v="2025-01-06T00:00:00"/>
    <x v="76"/>
    <x v="0"/>
    <x v="1"/>
    <x v="7"/>
    <x v="13"/>
    <x v="273"/>
    <n v="103.28"/>
    <x v="0"/>
    <n v="-103.28"/>
    <x v="1"/>
  </r>
  <r>
    <d v="2025-02-01T00:00:00"/>
    <d v="2024-12-24T00:00:00"/>
    <x v="76"/>
    <x v="1"/>
    <x v="1"/>
    <x v="6"/>
    <x v="12"/>
    <x v="266"/>
    <n v="104"/>
    <x v="0"/>
    <n v="-104"/>
    <x v="1"/>
  </r>
  <r>
    <d v="2025-02-01T00:00:00"/>
    <d v="2025-01-11T00:00:00"/>
    <x v="76"/>
    <x v="0"/>
    <x v="1"/>
    <x v="7"/>
    <x v="13"/>
    <x v="273"/>
    <n v="107.43"/>
    <x v="0"/>
    <n v="-107.43"/>
    <x v="1"/>
  </r>
  <r>
    <d v="2025-02-01T00:00:00"/>
    <d v="2024-04-15T00:00:00"/>
    <x v="76"/>
    <x v="1"/>
    <x v="1"/>
    <x v="5"/>
    <x v="10"/>
    <x v="525"/>
    <n v="109.48"/>
    <x v="0"/>
    <n v="-109.48"/>
    <x v="1"/>
  </r>
  <r>
    <d v="2025-02-01T00:00:00"/>
    <d v="2024-12-04T00:00:00"/>
    <x v="76"/>
    <x v="1"/>
    <x v="1"/>
    <x v="7"/>
    <x v="13"/>
    <x v="526"/>
    <n v="114.1"/>
    <x v="0"/>
    <n v="-114.1"/>
    <x v="1"/>
  </r>
  <r>
    <d v="2025-02-01T00:00:00"/>
    <d v="2025-01-04T00:00:00"/>
    <x v="76"/>
    <x v="1"/>
    <x v="1"/>
    <x v="3"/>
    <x v="9"/>
    <x v="527"/>
    <n v="115"/>
    <x v="0"/>
    <n v="-115"/>
    <x v="1"/>
  </r>
  <r>
    <d v="2025-02-01T00:00:00"/>
    <d v="2025-01-12T00:00:00"/>
    <x v="76"/>
    <x v="1"/>
    <x v="1"/>
    <x v="3"/>
    <x v="6"/>
    <x v="528"/>
    <n v="121.3"/>
    <x v="0"/>
    <n v="-121.3"/>
    <x v="1"/>
  </r>
  <r>
    <d v="2025-02-01T00:00:00"/>
    <d v="2025-01-03T00:00:00"/>
    <x v="76"/>
    <x v="1"/>
    <x v="1"/>
    <x v="5"/>
    <x v="10"/>
    <x v="529"/>
    <n v="130"/>
    <x v="0"/>
    <n v="-130"/>
    <x v="1"/>
  </r>
  <r>
    <d v="2025-02-01T00:00:00"/>
    <d v="2025-01-10T00:00:00"/>
    <x v="76"/>
    <x v="1"/>
    <x v="1"/>
    <x v="6"/>
    <x v="12"/>
    <x v="266"/>
    <n v="131"/>
    <x v="0"/>
    <n v="-131"/>
    <x v="1"/>
  </r>
  <r>
    <d v="2025-02-01T00:00:00"/>
    <d v="2025-01-05T00:00:00"/>
    <x v="76"/>
    <x v="1"/>
    <x v="1"/>
    <x v="2"/>
    <x v="19"/>
    <x v="530"/>
    <n v="142.88999999999999"/>
    <x v="0"/>
    <n v="-142.88999999999999"/>
    <x v="1"/>
  </r>
  <r>
    <d v="2025-02-01T00:00:00"/>
    <d v="2025-01-13T00:00:00"/>
    <x v="76"/>
    <x v="1"/>
    <x v="1"/>
    <x v="1"/>
    <x v="1"/>
    <x v="531"/>
    <n v="146.09"/>
    <x v="0"/>
    <n v="-146.09"/>
    <x v="1"/>
  </r>
  <r>
    <d v="2025-02-01T00:00:00"/>
    <d v="2024-11-29T00:00:00"/>
    <x v="76"/>
    <x v="1"/>
    <x v="1"/>
    <x v="15"/>
    <x v="54"/>
    <x v="532"/>
    <n v="147.5"/>
    <x v="0"/>
    <n v="-147.5"/>
    <x v="1"/>
  </r>
  <r>
    <d v="2025-02-01T00:00:00"/>
    <d v="2024-12-23T00:00:00"/>
    <x v="76"/>
    <x v="1"/>
    <x v="1"/>
    <x v="3"/>
    <x v="9"/>
    <x v="533"/>
    <n v="149"/>
    <x v="0"/>
    <n v="-149"/>
    <x v="1"/>
  </r>
  <r>
    <d v="2025-02-01T00:00:00"/>
    <d v="2024-12-28T00:00:00"/>
    <x v="76"/>
    <x v="1"/>
    <x v="1"/>
    <x v="6"/>
    <x v="12"/>
    <x v="283"/>
    <n v="153.18"/>
    <x v="0"/>
    <n v="-153.18"/>
    <x v="1"/>
  </r>
  <r>
    <d v="2025-02-01T00:00:00"/>
    <d v="2024-12-23T00:00:00"/>
    <x v="76"/>
    <x v="1"/>
    <x v="1"/>
    <x v="6"/>
    <x v="12"/>
    <x v="487"/>
    <n v="153.52000000000001"/>
    <x v="0"/>
    <n v="-153.52000000000001"/>
    <x v="1"/>
  </r>
  <r>
    <d v="2025-02-01T00:00:00"/>
    <d v="2025-02-07T00:00:00"/>
    <x v="76"/>
    <x v="0"/>
    <x v="0"/>
    <x v="9"/>
    <x v="22"/>
    <x v="74"/>
    <n v="166.98"/>
    <x v="0"/>
    <n v="-166.98"/>
    <x v="1"/>
  </r>
  <r>
    <d v="2025-02-01T00:00:00"/>
    <d v="2025-01-06T00:00:00"/>
    <x v="76"/>
    <x v="1"/>
    <x v="1"/>
    <x v="6"/>
    <x v="12"/>
    <x v="283"/>
    <n v="188"/>
    <x v="0"/>
    <n v="-188"/>
    <x v="1"/>
  </r>
  <r>
    <d v="2025-02-01T00:00:00"/>
    <d v="2025-01-13T00:00:00"/>
    <x v="76"/>
    <x v="1"/>
    <x v="1"/>
    <x v="6"/>
    <x v="12"/>
    <x v="283"/>
    <n v="191.17"/>
    <x v="0"/>
    <n v="-191.17"/>
    <x v="1"/>
  </r>
  <r>
    <d v="2025-02-01T00:00:00"/>
    <d v="2025-01-15T00:00:00"/>
    <x v="76"/>
    <x v="1"/>
    <x v="1"/>
    <x v="2"/>
    <x v="19"/>
    <x v="530"/>
    <n v="197.74"/>
    <x v="0"/>
    <n v="-197.74"/>
    <x v="1"/>
  </r>
  <r>
    <d v="2025-02-01T00:00:00"/>
    <d v="2025-01-10T00:00:00"/>
    <x v="76"/>
    <x v="1"/>
    <x v="1"/>
    <x v="6"/>
    <x v="12"/>
    <x v="283"/>
    <n v="207.4"/>
    <x v="0"/>
    <n v="-207.4"/>
    <x v="1"/>
  </r>
  <r>
    <d v="2025-02-01T00:00:00"/>
    <d v="2025-01-12T00:00:00"/>
    <x v="76"/>
    <x v="1"/>
    <x v="1"/>
    <x v="2"/>
    <x v="19"/>
    <x v="530"/>
    <n v="236.74"/>
    <x v="0"/>
    <n v="-236.74"/>
    <x v="1"/>
  </r>
  <r>
    <d v="2025-02-01T00:00:00"/>
    <d v="2024-12-31T00:00:00"/>
    <x v="76"/>
    <x v="1"/>
    <x v="1"/>
    <x v="6"/>
    <x v="12"/>
    <x v="283"/>
    <n v="237.54"/>
    <x v="0"/>
    <n v="-237.54"/>
    <x v="1"/>
  </r>
  <r>
    <d v="2025-02-01T00:00:00"/>
    <d v="2025-01-03T00:00:00"/>
    <x v="76"/>
    <x v="1"/>
    <x v="1"/>
    <x v="10"/>
    <x v="56"/>
    <x v="534"/>
    <n v="250"/>
    <x v="0"/>
    <n v="-250"/>
    <x v="1"/>
  </r>
  <r>
    <d v="2025-02-01T00:00:00"/>
    <d v="2025-01-01T00:00:00"/>
    <x v="76"/>
    <x v="1"/>
    <x v="1"/>
    <x v="2"/>
    <x v="19"/>
    <x v="535"/>
    <n v="268.94"/>
    <x v="0"/>
    <n v="-268.94"/>
    <x v="1"/>
  </r>
  <r>
    <d v="2025-02-01T00:00:00"/>
    <d v="2025-02-07T00:00:00"/>
    <x v="76"/>
    <x v="0"/>
    <x v="0"/>
    <x v="1"/>
    <x v="24"/>
    <x v="77"/>
    <n v="295.86"/>
    <x v="0"/>
    <n v="-295.86"/>
    <x v="1"/>
  </r>
  <r>
    <d v="2025-02-01T00:00:00"/>
    <d v="2025-02-07T00:00:00"/>
    <x v="76"/>
    <x v="0"/>
    <x v="0"/>
    <x v="1"/>
    <x v="24"/>
    <x v="77"/>
    <n v="320.81"/>
    <x v="0"/>
    <n v="-320.81"/>
    <x v="1"/>
  </r>
  <r>
    <d v="2025-02-01T00:00:00"/>
    <d v="2024-12-30T00:00:00"/>
    <x v="76"/>
    <x v="1"/>
    <x v="1"/>
    <x v="6"/>
    <x v="12"/>
    <x v="266"/>
    <n v="337"/>
    <x v="0"/>
    <n v="-337"/>
    <x v="1"/>
  </r>
  <r>
    <d v="2025-02-01T00:00:00"/>
    <d v="2025-02-07T00:00:00"/>
    <x v="76"/>
    <x v="0"/>
    <x v="0"/>
    <x v="7"/>
    <x v="34"/>
    <x v="536"/>
    <n v="390"/>
    <x v="0"/>
    <n v="-390"/>
    <x v="1"/>
  </r>
  <r>
    <d v="2025-02-01T00:00:00"/>
    <d v="2024-12-27T00:00:00"/>
    <x v="76"/>
    <x v="1"/>
    <x v="1"/>
    <x v="2"/>
    <x v="55"/>
    <x v="537"/>
    <n v="661.95"/>
    <x v="0"/>
    <n v="-661.95"/>
    <x v="1"/>
  </r>
  <r>
    <d v="2025-02-01T00:00:00"/>
    <d v="2025-01-16T00:00:00"/>
    <x v="76"/>
    <x v="1"/>
    <x v="1"/>
    <x v="6"/>
    <x v="12"/>
    <x v="487"/>
    <n v="731.72"/>
    <x v="0"/>
    <n v="-731.72"/>
    <x v="1"/>
  </r>
  <r>
    <d v="2025-02-01T00:00:00"/>
    <d v="2025-02-07T00:00:00"/>
    <x v="76"/>
    <x v="0"/>
    <x v="0"/>
    <x v="1"/>
    <x v="24"/>
    <x v="163"/>
    <n v="935"/>
    <x v="0"/>
    <n v="-935"/>
    <x v="1"/>
  </r>
  <r>
    <d v="2025-02-01T00:00:00"/>
    <d v="2025-02-07T00:00:00"/>
    <x v="76"/>
    <x v="0"/>
    <x v="0"/>
    <x v="9"/>
    <x v="22"/>
    <x v="138"/>
    <n v="1223.25"/>
    <x v="0"/>
    <n v="-1223.25"/>
    <x v="1"/>
  </r>
  <r>
    <d v="2025-02-01T00:00:00"/>
    <d v="2025-02-07T00:00:00"/>
    <x v="76"/>
    <x v="0"/>
    <x v="0"/>
    <x v="1"/>
    <x v="24"/>
    <x v="538"/>
    <n v="1526.4"/>
    <x v="0"/>
    <n v="-1526.4"/>
    <x v="1"/>
  </r>
  <r>
    <d v="2025-02-01T00:00:00"/>
    <d v="2025-02-10T00:00:00"/>
    <x v="77"/>
    <x v="0"/>
    <x v="0"/>
    <x v="9"/>
    <x v="22"/>
    <x v="436"/>
    <n v="7.21"/>
    <x v="0"/>
    <n v="-7.21"/>
    <x v="1"/>
  </r>
  <r>
    <d v="2025-02-01T00:00:00"/>
    <d v="2025-02-10T00:00:00"/>
    <x v="77"/>
    <x v="0"/>
    <x v="0"/>
    <x v="2"/>
    <x v="51"/>
    <x v="94"/>
    <n v="26.9"/>
    <x v="0"/>
    <n v="-26.9"/>
    <x v="1"/>
  </r>
  <r>
    <d v="2025-02-01T00:00:00"/>
    <d v="2025-02-10T00:00:00"/>
    <x v="77"/>
    <x v="0"/>
    <x v="0"/>
    <x v="8"/>
    <x v="22"/>
    <x v="96"/>
    <n v="120"/>
    <x v="0"/>
    <n v="-120"/>
    <x v="1"/>
  </r>
  <r>
    <d v="2025-02-01T00:00:00"/>
    <d v="2025-02-10T00:00:00"/>
    <x v="77"/>
    <x v="0"/>
    <x v="0"/>
    <x v="4"/>
    <x v="20"/>
    <x v="98"/>
    <n v="236.11"/>
    <x v="0"/>
    <n v="-236.11"/>
    <x v="1"/>
  </r>
  <r>
    <d v="2025-02-01T00:00:00"/>
    <d v="2025-02-10T00:00:00"/>
    <x v="77"/>
    <x v="0"/>
    <x v="0"/>
    <x v="1"/>
    <x v="23"/>
    <x v="539"/>
    <n v="240"/>
    <x v="0"/>
    <n v="-240"/>
    <x v="1"/>
  </r>
  <r>
    <d v="2025-02-01T00:00:00"/>
    <d v="2025-02-10T00:00:00"/>
    <x v="77"/>
    <x v="0"/>
    <x v="0"/>
    <x v="5"/>
    <x v="52"/>
    <x v="540"/>
    <n v="360"/>
    <x v="0"/>
    <n v="-360"/>
    <x v="1"/>
  </r>
  <r>
    <d v="2025-02-01T00:00:00"/>
    <d v="2025-02-10T00:00:00"/>
    <x v="77"/>
    <x v="0"/>
    <x v="0"/>
    <x v="16"/>
    <x v="53"/>
    <x v="217"/>
    <n v="499.96"/>
    <x v="0"/>
    <n v="-499.96"/>
    <x v="1"/>
  </r>
  <r>
    <d v="2025-02-01T00:00:00"/>
    <d v="2025-02-11T00:00:00"/>
    <x v="78"/>
    <x v="0"/>
    <x v="0"/>
    <x v="7"/>
    <x v="13"/>
    <x v="541"/>
    <n v="9.49"/>
    <x v="0"/>
    <n v="-9.49"/>
    <x v="1"/>
  </r>
  <r>
    <d v="2025-02-01T00:00:00"/>
    <d v="2025-02-11T00:00:00"/>
    <x v="78"/>
    <x v="0"/>
    <x v="0"/>
    <x v="6"/>
    <x v="11"/>
    <x v="542"/>
    <n v="28.79"/>
    <x v="0"/>
    <n v="-28.79"/>
    <x v="1"/>
  </r>
  <r>
    <d v="2025-02-01T00:00:00"/>
    <d v="2025-02-11T00:00:00"/>
    <x v="78"/>
    <x v="0"/>
    <x v="0"/>
    <x v="4"/>
    <x v="25"/>
    <x v="543"/>
    <n v="100"/>
    <x v="0"/>
    <n v="-100"/>
    <x v="1"/>
  </r>
  <r>
    <d v="2025-02-01T00:00:00"/>
    <d v="2025-02-11T00:00:00"/>
    <x v="78"/>
    <x v="0"/>
    <x v="0"/>
    <x v="7"/>
    <x v="39"/>
    <x v="544"/>
    <n v="200"/>
    <x v="0"/>
    <n v="-200"/>
    <x v="1"/>
  </r>
  <r>
    <d v="2025-02-01T00:00:00"/>
    <d v="2025-02-11T00:00:00"/>
    <x v="78"/>
    <x v="0"/>
    <x v="0"/>
    <x v="4"/>
    <x v="29"/>
    <x v="545"/>
    <n v="326.19"/>
    <x v="0"/>
    <n v="-326.19"/>
    <x v="1"/>
  </r>
  <r>
    <d v="2025-02-01T00:00:00"/>
    <d v="2025-02-13T00:00:00"/>
    <x v="79"/>
    <x v="0"/>
    <x v="0"/>
    <x v="6"/>
    <x v="14"/>
    <x v="546"/>
    <n v="34.44"/>
    <x v="0"/>
    <n v="-34.44"/>
    <x v="1"/>
  </r>
  <r>
    <d v="2025-02-01T00:00:00"/>
    <d v="2025-02-13T00:00:00"/>
    <x v="79"/>
    <x v="0"/>
    <x v="0"/>
    <x v="0"/>
    <x v="0"/>
    <x v="547"/>
    <n v="134.9"/>
    <x v="0"/>
    <n v="134.9"/>
    <x v="0"/>
  </r>
  <r>
    <d v="2025-02-01T00:00:00"/>
    <d v="2025-02-13T00:00:00"/>
    <x v="79"/>
    <x v="0"/>
    <x v="0"/>
    <x v="1"/>
    <x v="1"/>
    <x v="548"/>
    <n v="146.09"/>
    <x v="0"/>
    <n v="-146.09"/>
    <x v="1"/>
  </r>
  <r>
    <d v="2025-02-01T00:00:00"/>
    <d v="2025-02-13T00:00:00"/>
    <x v="79"/>
    <x v="0"/>
    <x v="0"/>
    <x v="0"/>
    <x v="0"/>
    <x v="549"/>
    <n v="157.19999999999999"/>
    <x v="0"/>
    <n v="157.19999999999999"/>
    <x v="0"/>
  </r>
  <r>
    <d v="2025-02-01T00:00:00"/>
    <d v="2025-02-14T00:00:00"/>
    <x v="80"/>
    <x v="0"/>
    <x v="0"/>
    <x v="0"/>
    <x v="0"/>
    <x v="550"/>
    <n v="2"/>
    <x v="0"/>
    <n v="2"/>
    <x v="0"/>
  </r>
  <r>
    <d v="2025-02-01T00:00:00"/>
    <d v="2025-02-14T00:00:00"/>
    <x v="80"/>
    <x v="0"/>
    <x v="0"/>
    <x v="0"/>
    <x v="0"/>
    <x v="551"/>
    <n v="2.2000000000000002"/>
    <x v="0"/>
    <n v="2.2000000000000002"/>
    <x v="0"/>
  </r>
  <r>
    <d v="2025-02-01T00:00:00"/>
    <d v="2025-02-14T00:00:00"/>
    <x v="80"/>
    <x v="0"/>
    <x v="0"/>
    <x v="0"/>
    <x v="0"/>
    <x v="552"/>
    <n v="2.42"/>
    <x v="0"/>
    <n v="2.42"/>
    <x v="0"/>
  </r>
  <r>
    <d v="2025-02-01T00:00:00"/>
    <d v="2025-02-14T00:00:00"/>
    <x v="80"/>
    <x v="0"/>
    <x v="0"/>
    <x v="0"/>
    <x v="0"/>
    <x v="553"/>
    <n v="2.46"/>
    <x v="0"/>
    <n v="2.46"/>
    <x v="0"/>
  </r>
  <r>
    <d v="2025-02-01T00:00:00"/>
    <d v="2025-02-14T00:00:00"/>
    <x v="80"/>
    <x v="0"/>
    <x v="0"/>
    <x v="0"/>
    <x v="0"/>
    <x v="554"/>
    <n v="6.8"/>
    <x v="0"/>
    <n v="6.8"/>
    <x v="0"/>
  </r>
  <r>
    <d v="2025-02-01T00:00:00"/>
    <d v="2025-02-14T00:00:00"/>
    <x v="80"/>
    <x v="0"/>
    <x v="0"/>
    <x v="0"/>
    <x v="0"/>
    <x v="555"/>
    <n v="8.5"/>
    <x v="0"/>
    <n v="8.5"/>
    <x v="0"/>
  </r>
  <r>
    <d v="2025-02-01T00:00:00"/>
    <d v="2025-02-14T00:00:00"/>
    <x v="80"/>
    <x v="0"/>
    <x v="0"/>
    <x v="0"/>
    <x v="0"/>
    <x v="556"/>
    <n v="22.5"/>
    <x v="0"/>
    <n v="22.5"/>
    <x v="0"/>
  </r>
  <r>
    <d v="2025-02-01T00:00:00"/>
    <d v="2025-02-14T00:00:00"/>
    <x v="80"/>
    <x v="0"/>
    <x v="0"/>
    <x v="0"/>
    <x v="0"/>
    <x v="557"/>
    <n v="23.78"/>
    <x v="0"/>
    <n v="23.78"/>
    <x v="0"/>
  </r>
  <r>
    <d v="2025-02-01T00:00:00"/>
    <d v="2025-02-14T00:00:00"/>
    <x v="80"/>
    <x v="0"/>
    <x v="0"/>
    <x v="10"/>
    <x v="37"/>
    <x v="119"/>
    <n v="785"/>
    <x v="0"/>
    <n v="-785"/>
    <x v="1"/>
  </r>
  <r>
    <d v="2025-02-01T00:00:00"/>
    <d v="2025-02-17T00:00:00"/>
    <x v="81"/>
    <x v="0"/>
    <x v="0"/>
    <x v="6"/>
    <x v="16"/>
    <x v="558"/>
    <n v="8"/>
    <x v="0"/>
    <n v="-8"/>
    <x v="1"/>
  </r>
  <r>
    <d v="2025-02-01T00:00:00"/>
    <d v="2025-02-17T00:00:00"/>
    <x v="81"/>
    <x v="0"/>
    <x v="0"/>
    <x v="6"/>
    <x v="12"/>
    <x v="559"/>
    <n v="28"/>
    <x v="0"/>
    <n v="-28"/>
    <x v="1"/>
  </r>
  <r>
    <d v="2025-02-01T00:00:00"/>
    <d v="2025-02-17T00:00:00"/>
    <x v="81"/>
    <x v="0"/>
    <x v="0"/>
    <x v="6"/>
    <x v="12"/>
    <x v="560"/>
    <n v="37"/>
    <x v="0"/>
    <n v="-37"/>
    <x v="1"/>
  </r>
  <r>
    <d v="2025-02-01T00:00:00"/>
    <d v="2025-02-17T00:00:00"/>
    <x v="81"/>
    <x v="0"/>
    <x v="0"/>
    <x v="6"/>
    <x v="12"/>
    <x v="561"/>
    <n v="45"/>
    <x v="0"/>
    <n v="-45"/>
    <x v="1"/>
  </r>
  <r>
    <d v="2025-02-01T00:00:00"/>
    <d v="2025-02-17T00:00:00"/>
    <x v="81"/>
    <x v="0"/>
    <x v="0"/>
    <x v="12"/>
    <x v="40"/>
    <x v="134"/>
    <n v="103.04"/>
    <x v="0"/>
    <n v="-103.04"/>
    <x v="1"/>
  </r>
  <r>
    <d v="2025-02-01T00:00:00"/>
    <d v="2025-02-17T00:00:00"/>
    <x v="81"/>
    <x v="0"/>
    <x v="0"/>
    <x v="12"/>
    <x v="40"/>
    <x v="134"/>
    <n v="159.55000000000001"/>
    <x v="0"/>
    <n v="-159.55000000000001"/>
    <x v="1"/>
  </r>
  <r>
    <d v="2025-02-01T00:00:00"/>
    <d v="2025-02-17T00:00:00"/>
    <x v="81"/>
    <x v="0"/>
    <x v="0"/>
    <x v="4"/>
    <x v="63"/>
    <x v="126"/>
    <n v="174.75"/>
    <x v="0"/>
    <n v="-174.75"/>
    <x v="1"/>
  </r>
  <r>
    <d v="2025-02-01T00:00:00"/>
    <d v="2025-02-17T00:00:00"/>
    <x v="81"/>
    <x v="0"/>
    <x v="0"/>
    <x v="12"/>
    <x v="40"/>
    <x v="134"/>
    <n v="234.84"/>
    <x v="0"/>
    <n v="-234.84"/>
    <x v="1"/>
  </r>
  <r>
    <d v="2025-02-01T00:00:00"/>
    <d v="2025-02-17T00:00:00"/>
    <x v="81"/>
    <x v="0"/>
    <x v="0"/>
    <x v="12"/>
    <x v="40"/>
    <x v="134"/>
    <n v="237.15"/>
    <x v="0"/>
    <n v="-237.15"/>
    <x v="1"/>
  </r>
  <r>
    <d v="2025-02-01T00:00:00"/>
    <d v="2025-02-17T00:00:00"/>
    <x v="81"/>
    <x v="0"/>
    <x v="0"/>
    <x v="4"/>
    <x v="25"/>
    <x v="562"/>
    <n v="300"/>
    <x v="0"/>
    <n v="-300"/>
    <x v="1"/>
  </r>
  <r>
    <d v="2025-02-01T00:00:00"/>
    <d v="2025-02-17T00:00:00"/>
    <x v="81"/>
    <x v="0"/>
    <x v="0"/>
    <x v="12"/>
    <x v="40"/>
    <x v="134"/>
    <n v="320.72000000000003"/>
    <x v="0"/>
    <n v="-320.72000000000003"/>
    <x v="1"/>
  </r>
  <r>
    <d v="2025-02-01T00:00:00"/>
    <d v="2025-02-17T00:00:00"/>
    <x v="81"/>
    <x v="0"/>
    <x v="0"/>
    <x v="11"/>
    <x v="31"/>
    <x v="563"/>
    <n v="600"/>
    <x v="0"/>
    <n v="600"/>
    <x v="0"/>
  </r>
  <r>
    <d v="2025-02-01T00:00:00"/>
    <d v="2025-02-17T00:00:00"/>
    <x v="81"/>
    <x v="0"/>
    <x v="0"/>
    <x v="11"/>
    <x v="31"/>
    <x v="564"/>
    <n v="1000"/>
    <x v="0"/>
    <n v="1000"/>
    <x v="0"/>
  </r>
  <r>
    <d v="2025-02-01T00:00:00"/>
    <d v="2025-02-17T00:00:00"/>
    <x v="81"/>
    <x v="0"/>
    <x v="0"/>
    <x v="7"/>
    <x v="32"/>
    <x v="456"/>
    <n v="2237.36"/>
    <x v="0"/>
    <n v="-2237.36"/>
    <x v="1"/>
  </r>
  <r>
    <d v="2025-02-01T00:00:00"/>
    <d v="2025-02-17T00:00:00"/>
    <x v="81"/>
    <x v="0"/>
    <x v="0"/>
    <x v="11"/>
    <x v="31"/>
    <x v="565"/>
    <n v="2300"/>
    <x v="0"/>
    <n v="2300"/>
    <x v="0"/>
  </r>
  <r>
    <d v="2025-02-01T00:00:00"/>
    <d v="2025-02-18T00:00:00"/>
    <x v="82"/>
    <x v="0"/>
    <x v="0"/>
    <x v="1"/>
    <x v="15"/>
    <x v="566"/>
    <n v="3"/>
    <x v="0"/>
    <n v="-3"/>
    <x v="1"/>
  </r>
  <r>
    <d v="2025-02-01T00:00:00"/>
    <d v="2025-02-18T00:00:00"/>
    <x v="82"/>
    <x v="0"/>
    <x v="0"/>
    <x v="6"/>
    <x v="12"/>
    <x v="567"/>
    <n v="27.99"/>
    <x v="0"/>
    <n v="-27.99"/>
    <x v="1"/>
  </r>
  <r>
    <d v="2025-02-01T00:00:00"/>
    <d v="2025-02-18T00:00:00"/>
    <x v="82"/>
    <x v="0"/>
    <x v="0"/>
    <x v="6"/>
    <x v="12"/>
    <x v="568"/>
    <n v="56"/>
    <x v="0"/>
    <n v="-56"/>
    <x v="1"/>
  </r>
  <r>
    <d v="2025-02-01T00:00:00"/>
    <d v="2025-02-19T00:00:00"/>
    <x v="83"/>
    <x v="0"/>
    <x v="0"/>
    <x v="2"/>
    <x v="27"/>
    <x v="569"/>
    <n v="1"/>
    <x v="0"/>
    <n v="-1"/>
    <x v="1"/>
  </r>
  <r>
    <d v="2025-02-01T00:00:00"/>
    <d v="2025-02-19T00:00:00"/>
    <x v="83"/>
    <x v="0"/>
    <x v="0"/>
    <x v="0"/>
    <x v="0"/>
    <x v="570"/>
    <n v="29.05"/>
    <x v="0"/>
    <n v="29.05"/>
    <x v="0"/>
  </r>
  <r>
    <d v="2025-02-01T00:00:00"/>
    <d v="2025-02-19T00:00:00"/>
    <x v="83"/>
    <x v="0"/>
    <x v="0"/>
    <x v="6"/>
    <x v="12"/>
    <x v="571"/>
    <n v="53.22"/>
    <x v="0"/>
    <n v="-53.22"/>
    <x v="1"/>
  </r>
  <r>
    <d v="2025-02-01T00:00:00"/>
    <d v="2025-02-19T00:00:00"/>
    <x v="83"/>
    <x v="0"/>
    <x v="0"/>
    <x v="4"/>
    <x v="25"/>
    <x v="572"/>
    <n v="100"/>
    <x v="0"/>
    <n v="-100"/>
    <x v="1"/>
  </r>
  <r>
    <d v="2025-02-01T00:00:00"/>
    <d v="2025-02-19T00:00:00"/>
    <x v="83"/>
    <x v="0"/>
    <x v="0"/>
    <x v="3"/>
    <x v="9"/>
    <x v="573"/>
    <n v="110"/>
    <x v="0"/>
    <n v="-110"/>
    <x v="1"/>
  </r>
  <r>
    <d v="2025-02-01T00:00:00"/>
    <d v="2025-02-19T00:00:00"/>
    <x v="83"/>
    <x v="0"/>
    <x v="0"/>
    <x v="11"/>
    <x v="31"/>
    <x v="574"/>
    <n v="600"/>
    <x v="0"/>
    <n v="600"/>
    <x v="0"/>
  </r>
  <r>
    <d v="2025-02-01T00:00:00"/>
    <d v="2025-02-20T00:00:00"/>
    <x v="84"/>
    <x v="0"/>
    <x v="0"/>
    <x v="8"/>
    <x v="22"/>
    <x v="137"/>
    <n v="360.89"/>
    <x v="0"/>
    <n v="-360.89"/>
    <x v="1"/>
  </r>
  <r>
    <d v="2025-02-01T00:00:00"/>
    <d v="2025-02-24T00:00:00"/>
    <x v="85"/>
    <x v="0"/>
    <x v="0"/>
    <x v="6"/>
    <x v="12"/>
    <x v="575"/>
    <n v="15.18"/>
    <x v="0"/>
    <n v="-15.18"/>
    <x v="1"/>
  </r>
  <r>
    <d v="2025-02-01T00:00:00"/>
    <d v="2025-02-24T00:00:00"/>
    <x v="85"/>
    <x v="0"/>
    <x v="0"/>
    <x v="6"/>
    <x v="12"/>
    <x v="575"/>
    <n v="15.18"/>
    <x v="0"/>
    <n v="-15.18"/>
    <x v="1"/>
  </r>
  <r>
    <d v="2025-02-01T00:00:00"/>
    <d v="2025-02-24T00:00:00"/>
    <x v="85"/>
    <x v="0"/>
    <x v="0"/>
    <x v="3"/>
    <x v="9"/>
    <x v="576"/>
    <n v="41.85"/>
    <x v="0"/>
    <n v="-41.85"/>
    <x v="1"/>
  </r>
  <r>
    <d v="2025-02-01T00:00:00"/>
    <d v="2025-02-24T00:00:00"/>
    <x v="85"/>
    <x v="0"/>
    <x v="0"/>
    <x v="7"/>
    <x v="13"/>
    <x v="577"/>
    <n v="66.5"/>
    <x v="0"/>
    <n v="-66.5"/>
    <x v="1"/>
  </r>
  <r>
    <d v="2025-02-01T00:00:00"/>
    <d v="2025-02-24T00:00:00"/>
    <x v="85"/>
    <x v="0"/>
    <x v="0"/>
    <x v="7"/>
    <x v="13"/>
    <x v="578"/>
    <n v="129.38999999999999"/>
    <x v="0"/>
    <n v="-129.38999999999999"/>
    <x v="1"/>
  </r>
  <r>
    <d v="2025-02-01T00:00:00"/>
    <d v="2025-02-24T00:00:00"/>
    <x v="85"/>
    <x v="0"/>
    <x v="0"/>
    <x v="6"/>
    <x v="12"/>
    <x v="579"/>
    <n v="131.36000000000001"/>
    <x v="0"/>
    <n v="-131.36000000000001"/>
    <x v="1"/>
  </r>
  <r>
    <d v="2025-02-01T00:00:00"/>
    <d v="2025-02-24T00:00:00"/>
    <x v="85"/>
    <x v="0"/>
    <x v="0"/>
    <x v="12"/>
    <x v="41"/>
    <x v="103"/>
    <n v="166.85"/>
    <x v="0"/>
    <n v="-166.85"/>
    <x v="1"/>
  </r>
  <r>
    <d v="2025-02-01T00:00:00"/>
    <d v="2025-02-24T00:00:00"/>
    <x v="85"/>
    <x v="0"/>
    <x v="0"/>
    <x v="11"/>
    <x v="31"/>
    <x v="580"/>
    <n v="500"/>
    <x v="0"/>
    <n v="500"/>
    <x v="0"/>
  </r>
  <r>
    <d v="2025-02-01T00:00:00"/>
    <d v="2025-02-25T00:00:00"/>
    <x v="86"/>
    <x v="0"/>
    <x v="0"/>
    <x v="5"/>
    <x v="18"/>
    <x v="581"/>
    <n v="30"/>
    <x v="0"/>
    <n v="-30"/>
    <x v="1"/>
  </r>
  <r>
    <d v="2025-02-01T00:00:00"/>
    <d v="2025-02-25T00:00:00"/>
    <x v="86"/>
    <x v="0"/>
    <x v="0"/>
    <x v="4"/>
    <x v="38"/>
    <x v="142"/>
    <n v="39.99"/>
    <x v="0"/>
    <n v="-39.99"/>
    <x v="1"/>
  </r>
  <r>
    <d v="2025-02-01T00:00:00"/>
    <d v="2025-02-25T00:00:00"/>
    <x v="86"/>
    <x v="0"/>
    <x v="0"/>
    <x v="0"/>
    <x v="0"/>
    <x v="582"/>
    <n v="53.82"/>
    <x v="0"/>
    <n v="53.82"/>
    <x v="0"/>
  </r>
  <r>
    <d v="2025-02-01T00:00:00"/>
    <d v="2025-02-25T00:00:00"/>
    <x v="86"/>
    <x v="0"/>
    <x v="0"/>
    <x v="10"/>
    <x v="56"/>
    <x v="142"/>
    <n v="159.25"/>
    <x v="0"/>
    <n v="-159.25"/>
    <x v="1"/>
  </r>
  <r>
    <d v="2025-02-01T00:00:00"/>
    <d v="2025-02-27T00:00:00"/>
    <x v="87"/>
    <x v="0"/>
    <x v="0"/>
    <x v="7"/>
    <x v="13"/>
    <x v="583"/>
    <n v="60"/>
    <x v="0"/>
    <n v="-60"/>
    <x v="1"/>
  </r>
  <r>
    <d v="2025-02-01T00:00:00"/>
    <d v="2025-02-27T00:00:00"/>
    <x v="87"/>
    <x v="0"/>
    <x v="0"/>
    <x v="3"/>
    <x v="9"/>
    <x v="584"/>
    <n v="61"/>
    <x v="0"/>
    <n v="-61"/>
    <x v="1"/>
  </r>
  <r>
    <d v="2025-02-01T00:00:00"/>
    <d v="2025-02-27T00:00:00"/>
    <x v="87"/>
    <x v="0"/>
    <x v="0"/>
    <x v="11"/>
    <x v="31"/>
    <x v="585"/>
    <n v="100"/>
    <x v="0"/>
    <n v="100"/>
    <x v="0"/>
  </r>
  <r>
    <d v="2025-02-01T00:00:00"/>
    <d v="2025-02-27T00:00:00"/>
    <x v="87"/>
    <x v="0"/>
    <x v="0"/>
    <x v="11"/>
    <x v="31"/>
    <x v="586"/>
    <n v="200"/>
    <x v="0"/>
    <n v="200"/>
    <x v="0"/>
  </r>
  <r>
    <d v="2025-02-01T00:00:00"/>
    <d v="2025-02-27T00:00:00"/>
    <x v="87"/>
    <x v="0"/>
    <x v="0"/>
    <x v="11"/>
    <x v="31"/>
    <x v="587"/>
    <n v="200"/>
    <x v="0"/>
    <n v="200"/>
    <x v="0"/>
  </r>
  <r>
    <d v="2025-02-01T00:00:00"/>
    <d v="2025-02-28T00:00:00"/>
    <x v="88"/>
    <x v="0"/>
    <x v="0"/>
    <x v="3"/>
    <x v="9"/>
    <x v="588"/>
    <n v="30"/>
    <x v="0"/>
    <n v="-30"/>
    <x v="1"/>
  </r>
  <r>
    <d v="2025-02-01T00:00:00"/>
    <d v="2025-02-28T00:00:00"/>
    <x v="88"/>
    <x v="0"/>
    <x v="0"/>
    <x v="1"/>
    <x v="24"/>
    <x v="589"/>
    <n v="106.71"/>
    <x v="0"/>
    <n v="-106.71"/>
    <x v="1"/>
  </r>
  <r>
    <d v="2025-02-01T00:00:00"/>
    <d v="2025-02-28T00:00:00"/>
    <x v="88"/>
    <x v="0"/>
    <x v="0"/>
    <x v="10"/>
    <x v="44"/>
    <x v="590"/>
    <n v="121.96"/>
    <x v="0"/>
    <n v="-121.96"/>
    <x v="1"/>
  </r>
  <r>
    <d v="2025-03-01T00:00:00"/>
    <d v="2025-03-05T00:00:00"/>
    <x v="89"/>
    <x v="0"/>
    <x v="0"/>
    <x v="0"/>
    <x v="0"/>
    <x v="591"/>
    <n v="0.39"/>
    <x v="0"/>
    <n v="0.39"/>
    <x v="0"/>
  </r>
  <r>
    <d v="2025-03-01T00:00:00"/>
    <d v="2025-03-05T00:00:00"/>
    <x v="89"/>
    <x v="0"/>
    <x v="0"/>
    <x v="9"/>
    <x v="22"/>
    <x v="212"/>
    <n v="3.67"/>
    <x v="0"/>
    <n v="-3.67"/>
    <x v="1"/>
  </r>
  <r>
    <d v="2025-03-01T00:00:00"/>
    <d v="2025-03-05T00:00:00"/>
    <x v="89"/>
    <x v="0"/>
    <x v="0"/>
    <x v="9"/>
    <x v="22"/>
    <x v="100"/>
    <n v="3.67"/>
    <x v="0"/>
    <n v="-3.67"/>
    <x v="1"/>
  </r>
  <r>
    <d v="2025-03-01T00:00:00"/>
    <d v="2025-03-05T00:00:00"/>
    <x v="89"/>
    <x v="0"/>
    <x v="0"/>
    <x v="4"/>
    <x v="4"/>
    <x v="364"/>
    <n v="238.41"/>
    <x v="0"/>
    <n v="-238.41"/>
    <x v="1"/>
  </r>
  <r>
    <d v="2025-03-01T00:00:00"/>
    <d v="2025-03-05T00:00:00"/>
    <x v="89"/>
    <x v="0"/>
    <x v="0"/>
    <x v="4"/>
    <x v="25"/>
    <x v="592"/>
    <n v="300"/>
    <x v="0"/>
    <n v="-300"/>
    <x v="1"/>
  </r>
  <r>
    <d v="2025-03-01T00:00:00"/>
    <d v="2025-03-05T00:00:00"/>
    <x v="89"/>
    <x v="0"/>
    <x v="0"/>
    <x v="11"/>
    <x v="31"/>
    <x v="593"/>
    <n v="300"/>
    <x v="0"/>
    <n v="300"/>
    <x v="0"/>
  </r>
  <r>
    <d v="2025-03-01T00:00:00"/>
    <d v="2025-03-06T00:00:00"/>
    <x v="90"/>
    <x v="0"/>
    <x v="0"/>
    <x v="3"/>
    <x v="9"/>
    <x v="594"/>
    <n v="943.61"/>
    <x v="0"/>
    <n v="-943.61"/>
    <x v="1"/>
  </r>
  <r>
    <d v="2025-03-01T00:00:00"/>
    <d v="2025-03-06T00:00:00"/>
    <x v="90"/>
    <x v="0"/>
    <x v="0"/>
    <x v="2"/>
    <x v="33"/>
    <x v="473"/>
    <n v="1007.46"/>
    <x v="0"/>
    <n v="-1007.46"/>
    <x v="1"/>
  </r>
  <r>
    <d v="2025-03-01T00:00:00"/>
    <d v="2025-03-06T00:00:00"/>
    <x v="90"/>
    <x v="0"/>
    <x v="0"/>
    <x v="11"/>
    <x v="28"/>
    <x v="595"/>
    <n v="12937.65"/>
    <x v="0"/>
    <n v="12937.65"/>
    <x v="0"/>
  </r>
  <r>
    <d v="2025-03-01T00:00:00"/>
    <d v="2025-03-07T00:00:00"/>
    <x v="91"/>
    <x v="0"/>
    <x v="0"/>
    <x v="0"/>
    <x v="0"/>
    <x v="596"/>
    <n v="3.56"/>
    <x v="0"/>
    <n v="3.56"/>
    <x v="0"/>
  </r>
  <r>
    <d v="2025-03-01T00:00:00"/>
    <d v="2025-03-07T00:00:00"/>
    <x v="91"/>
    <x v="0"/>
    <x v="0"/>
    <x v="0"/>
    <x v="0"/>
    <x v="596"/>
    <n v="3.56"/>
    <x v="0"/>
    <n v="3.56"/>
    <x v="0"/>
  </r>
  <r>
    <d v="2025-03-01T00:00:00"/>
    <d v="2025-02-15T00:00:00"/>
    <x v="91"/>
    <x v="1"/>
    <x v="1"/>
    <x v="6"/>
    <x v="12"/>
    <x v="283"/>
    <n v="4"/>
    <x v="0"/>
    <n v="-4"/>
    <x v="1"/>
  </r>
  <r>
    <d v="2025-03-01T00:00:00"/>
    <d v="2025-02-13T00:00:00"/>
    <x v="91"/>
    <x v="1"/>
    <x v="1"/>
    <x v="15"/>
    <x v="47"/>
    <x v="260"/>
    <n v="4.9000000000000004"/>
    <x v="0"/>
    <n v="-4.9000000000000004"/>
    <x v="1"/>
  </r>
  <r>
    <d v="2025-03-01T00:00:00"/>
    <d v="2025-01-26T00:00:00"/>
    <x v="91"/>
    <x v="1"/>
    <x v="1"/>
    <x v="17"/>
    <x v="58"/>
    <x v="488"/>
    <n v="6.9"/>
    <x v="0"/>
    <n v="-6.9"/>
    <x v="1"/>
  </r>
  <r>
    <d v="2025-03-01T00:00:00"/>
    <d v="2025-02-02T00:00:00"/>
    <x v="91"/>
    <x v="1"/>
    <x v="1"/>
    <x v="1"/>
    <x v="15"/>
    <x v="597"/>
    <n v="7.9"/>
    <x v="0"/>
    <n v="-7.9"/>
    <x v="1"/>
  </r>
  <r>
    <d v="2025-03-01T00:00:00"/>
    <d v="2025-01-24T00:00:00"/>
    <x v="91"/>
    <x v="1"/>
    <x v="1"/>
    <x v="2"/>
    <x v="46"/>
    <x v="598"/>
    <n v="11.5"/>
    <x v="0"/>
    <n v="-11.5"/>
    <x v="1"/>
  </r>
  <r>
    <d v="2025-03-01T00:00:00"/>
    <d v="2024-11-30T00:00:00"/>
    <x v="91"/>
    <x v="1"/>
    <x v="1"/>
    <x v="1"/>
    <x v="1"/>
    <x v="248"/>
    <n v="13.02"/>
    <x v="0"/>
    <n v="-13.02"/>
    <x v="1"/>
  </r>
  <r>
    <d v="2025-03-01T00:00:00"/>
    <d v="2024-05-13T00:00:00"/>
    <x v="91"/>
    <x v="1"/>
    <x v="1"/>
    <x v="1"/>
    <x v="1"/>
    <x v="599"/>
    <n v="13.64"/>
    <x v="0"/>
    <n v="-13.64"/>
    <x v="1"/>
  </r>
  <r>
    <d v="2025-03-01T00:00:00"/>
    <d v="2025-01-29T00:00:00"/>
    <x v="91"/>
    <x v="1"/>
    <x v="1"/>
    <x v="6"/>
    <x v="11"/>
    <x v="272"/>
    <n v="14.95"/>
    <x v="0"/>
    <n v="-14.95"/>
    <x v="1"/>
  </r>
  <r>
    <d v="2025-03-01T00:00:00"/>
    <d v="2025-02-04T00:00:00"/>
    <x v="91"/>
    <x v="1"/>
    <x v="1"/>
    <x v="6"/>
    <x v="11"/>
    <x v="600"/>
    <n v="16.62"/>
    <x v="0"/>
    <n v="-16.62"/>
    <x v="1"/>
  </r>
  <r>
    <d v="2025-03-01T00:00:00"/>
    <d v="2025-02-04T00:00:00"/>
    <x v="91"/>
    <x v="1"/>
    <x v="1"/>
    <x v="6"/>
    <x v="12"/>
    <x v="601"/>
    <n v="17.899999999999999"/>
    <x v="0"/>
    <n v="-17.899999999999999"/>
    <x v="1"/>
  </r>
  <r>
    <d v="2025-03-01T00:00:00"/>
    <d v="2025-02-06T00:00:00"/>
    <x v="91"/>
    <x v="0"/>
    <x v="1"/>
    <x v="6"/>
    <x v="11"/>
    <x v="272"/>
    <n v="19.68"/>
    <x v="0"/>
    <n v="-19.68"/>
    <x v="1"/>
  </r>
  <r>
    <d v="2025-03-01T00:00:00"/>
    <d v="2025-02-02T00:00:00"/>
    <x v="91"/>
    <x v="1"/>
    <x v="1"/>
    <x v="1"/>
    <x v="62"/>
    <x v="471"/>
    <n v="19.989999999999998"/>
    <x v="0"/>
    <n v="-19.989999999999998"/>
    <x v="1"/>
  </r>
  <r>
    <d v="2025-03-01T00:00:00"/>
    <d v="2024-10-09T00:00:00"/>
    <x v="91"/>
    <x v="1"/>
    <x v="1"/>
    <x v="5"/>
    <x v="10"/>
    <x v="602"/>
    <n v="22.2"/>
    <x v="0"/>
    <n v="-22.2"/>
    <x v="1"/>
  </r>
  <r>
    <d v="2025-03-01T00:00:00"/>
    <d v="2025-01-24T00:00:00"/>
    <x v="91"/>
    <x v="1"/>
    <x v="1"/>
    <x v="3"/>
    <x v="9"/>
    <x v="501"/>
    <n v="22.5"/>
    <x v="0"/>
    <n v="-22.5"/>
    <x v="1"/>
  </r>
  <r>
    <d v="2025-03-01T00:00:00"/>
    <d v="2025-01-29T00:00:00"/>
    <x v="91"/>
    <x v="1"/>
    <x v="1"/>
    <x v="6"/>
    <x v="12"/>
    <x v="266"/>
    <n v="23"/>
    <x v="0"/>
    <n v="-23"/>
    <x v="1"/>
  </r>
  <r>
    <d v="2025-03-01T00:00:00"/>
    <d v="2025-02-01T00:00:00"/>
    <x v="91"/>
    <x v="1"/>
    <x v="1"/>
    <x v="6"/>
    <x v="14"/>
    <x v="286"/>
    <n v="27.83"/>
    <x v="0"/>
    <n v="-27.83"/>
    <x v="1"/>
  </r>
  <r>
    <d v="2025-03-01T00:00:00"/>
    <d v="2025-01-19T00:00:00"/>
    <x v="91"/>
    <x v="1"/>
    <x v="1"/>
    <x v="6"/>
    <x v="12"/>
    <x v="603"/>
    <n v="27.91"/>
    <x v="0"/>
    <n v="-27.91"/>
    <x v="1"/>
  </r>
  <r>
    <d v="2025-03-01T00:00:00"/>
    <d v="2025-01-28T00:00:00"/>
    <x v="91"/>
    <x v="1"/>
    <x v="1"/>
    <x v="3"/>
    <x v="9"/>
    <x v="604"/>
    <n v="30"/>
    <x v="0"/>
    <n v="-30"/>
    <x v="1"/>
  </r>
  <r>
    <d v="2025-03-01T00:00:00"/>
    <d v="2025-01-27T00:00:00"/>
    <x v="91"/>
    <x v="1"/>
    <x v="1"/>
    <x v="6"/>
    <x v="12"/>
    <x v="283"/>
    <n v="30.56"/>
    <x v="0"/>
    <n v="-30.56"/>
    <x v="1"/>
  </r>
  <r>
    <d v="2025-03-01T00:00:00"/>
    <d v="2025-01-13T00:00:00"/>
    <x v="91"/>
    <x v="1"/>
    <x v="1"/>
    <x v="1"/>
    <x v="1"/>
    <x v="605"/>
    <n v="30.72"/>
    <x v="0"/>
    <n v="-30.72"/>
    <x v="1"/>
  </r>
  <r>
    <d v="2025-03-01T00:00:00"/>
    <d v="2025-02-06T00:00:00"/>
    <x v="91"/>
    <x v="0"/>
    <x v="1"/>
    <x v="6"/>
    <x v="14"/>
    <x v="286"/>
    <n v="31.24"/>
    <x v="0"/>
    <n v="-31.24"/>
    <x v="1"/>
  </r>
  <r>
    <d v="2025-03-01T00:00:00"/>
    <d v="2025-02-12T00:00:00"/>
    <x v="91"/>
    <x v="1"/>
    <x v="1"/>
    <x v="3"/>
    <x v="9"/>
    <x v="606"/>
    <n v="31.68"/>
    <x v="0"/>
    <n v="-31.68"/>
    <x v="1"/>
  </r>
  <r>
    <d v="2025-03-01T00:00:00"/>
    <d v="2025-01-11T00:00:00"/>
    <x v="91"/>
    <x v="1"/>
    <x v="1"/>
    <x v="3"/>
    <x v="9"/>
    <x v="607"/>
    <n v="31.88"/>
    <x v="0"/>
    <n v="-31.88"/>
    <x v="1"/>
  </r>
  <r>
    <d v="2025-03-01T00:00:00"/>
    <d v="2025-02-15T00:00:00"/>
    <x v="91"/>
    <x v="1"/>
    <x v="1"/>
    <x v="3"/>
    <x v="9"/>
    <x v="608"/>
    <n v="35"/>
    <x v="0"/>
    <n v="-35"/>
    <x v="1"/>
  </r>
  <r>
    <d v="2025-03-01T00:00:00"/>
    <d v="2025-01-27T00:00:00"/>
    <x v="91"/>
    <x v="1"/>
    <x v="1"/>
    <x v="6"/>
    <x v="14"/>
    <x v="286"/>
    <n v="35.53"/>
    <x v="0"/>
    <n v="-35.53"/>
    <x v="1"/>
  </r>
  <r>
    <d v="2025-03-01T00:00:00"/>
    <d v="2025-02-04T00:00:00"/>
    <x v="91"/>
    <x v="1"/>
    <x v="1"/>
    <x v="6"/>
    <x v="16"/>
    <x v="609"/>
    <n v="35.909999999999997"/>
    <x v="0"/>
    <n v="-35.909999999999997"/>
    <x v="1"/>
  </r>
  <r>
    <d v="2025-03-01T00:00:00"/>
    <d v="2025-02-01T00:00:00"/>
    <x v="91"/>
    <x v="1"/>
    <x v="1"/>
    <x v="6"/>
    <x v="12"/>
    <x v="283"/>
    <n v="37.24"/>
    <x v="0"/>
    <n v="-37.24"/>
    <x v="1"/>
  </r>
  <r>
    <d v="2025-03-01T00:00:00"/>
    <d v="2025-02-06T00:00:00"/>
    <x v="91"/>
    <x v="0"/>
    <x v="1"/>
    <x v="15"/>
    <x v="47"/>
    <x v="288"/>
    <n v="38.99"/>
    <x v="0"/>
    <n v="-38.99"/>
    <x v="1"/>
  </r>
  <r>
    <d v="2025-03-01T00:00:00"/>
    <d v="2025-02-01T00:00:00"/>
    <x v="91"/>
    <x v="1"/>
    <x v="1"/>
    <x v="6"/>
    <x v="11"/>
    <x v="610"/>
    <n v="43.83"/>
    <x v="0"/>
    <n v="-43.83"/>
    <x v="1"/>
  </r>
  <r>
    <d v="2025-03-01T00:00:00"/>
    <d v="2025-02-15T00:00:00"/>
    <x v="91"/>
    <x v="1"/>
    <x v="1"/>
    <x v="6"/>
    <x v="16"/>
    <x v="611"/>
    <n v="48.76"/>
    <x v="0"/>
    <n v="-48.76"/>
    <x v="1"/>
  </r>
  <r>
    <d v="2025-03-01T00:00:00"/>
    <d v="2025-02-09T00:00:00"/>
    <x v="91"/>
    <x v="1"/>
    <x v="1"/>
    <x v="5"/>
    <x v="36"/>
    <x v="612"/>
    <n v="50"/>
    <x v="0"/>
    <n v="-50"/>
    <x v="1"/>
  </r>
  <r>
    <d v="2025-03-01T00:00:00"/>
    <d v="2025-01-11T00:00:00"/>
    <x v="91"/>
    <x v="1"/>
    <x v="1"/>
    <x v="7"/>
    <x v="13"/>
    <x v="613"/>
    <n v="52.67"/>
    <x v="0"/>
    <n v="-52.67"/>
    <x v="1"/>
  </r>
  <r>
    <d v="2025-03-01T00:00:00"/>
    <d v="2025-01-26T00:00:00"/>
    <x v="91"/>
    <x v="1"/>
    <x v="1"/>
    <x v="3"/>
    <x v="6"/>
    <x v="614"/>
    <n v="53"/>
    <x v="0"/>
    <n v="-53"/>
    <x v="1"/>
  </r>
  <r>
    <d v="2025-03-01T00:00:00"/>
    <d v="2025-01-17T00:00:00"/>
    <x v="91"/>
    <x v="1"/>
    <x v="1"/>
    <x v="7"/>
    <x v="13"/>
    <x v="615"/>
    <n v="63.53"/>
    <x v="0"/>
    <n v="-63.53"/>
    <x v="1"/>
  </r>
  <r>
    <d v="2025-03-01T00:00:00"/>
    <d v="2024-09-27T00:00:00"/>
    <x v="91"/>
    <x v="1"/>
    <x v="1"/>
    <x v="2"/>
    <x v="2"/>
    <x v="2"/>
    <n v="64.75"/>
    <x v="0"/>
    <n v="-64.75"/>
    <x v="1"/>
  </r>
  <r>
    <d v="2025-03-01T00:00:00"/>
    <d v="2025-01-28T00:00:00"/>
    <x v="91"/>
    <x v="1"/>
    <x v="1"/>
    <x v="7"/>
    <x v="13"/>
    <x v="268"/>
    <n v="65.959999999999994"/>
    <x v="0"/>
    <n v="-65.959999999999994"/>
    <x v="1"/>
  </r>
  <r>
    <d v="2025-03-01T00:00:00"/>
    <d v="2025-02-01T00:00:00"/>
    <x v="91"/>
    <x v="1"/>
    <x v="1"/>
    <x v="5"/>
    <x v="10"/>
    <x v="616"/>
    <n v="69.989999999999995"/>
    <x v="0"/>
    <n v="-69.989999999999995"/>
    <x v="1"/>
  </r>
  <r>
    <d v="2025-03-01T00:00:00"/>
    <d v="2024-12-30T00:00:00"/>
    <x v="91"/>
    <x v="1"/>
    <x v="1"/>
    <x v="5"/>
    <x v="10"/>
    <x v="617"/>
    <n v="73.989999999999995"/>
    <x v="0"/>
    <n v="-73.989999999999995"/>
    <x v="1"/>
  </r>
  <r>
    <d v="2025-03-01T00:00:00"/>
    <d v="2025-02-15T00:00:00"/>
    <x v="91"/>
    <x v="1"/>
    <x v="1"/>
    <x v="3"/>
    <x v="9"/>
    <x v="618"/>
    <n v="75"/>
    <x v="0"/>
    <n v="-75"/>
    <x v="1"/>
  </r>
  <r>
    <d v="2025-03-01T00:00:00"/>
    <d v="2024-10-30T00:00:00"/>
    <x v="91"/>
    <x v="1"/>
    <x v="1"/>
    <x v="10"/>
    <x v="56"/>
    <x v="619"/>
    <n v="77.489999999999995"/>
    <x v="0"/>
    <n v="-77.489999999999995"/>
    <x v="1"/>
  </r>
  <r>
    <d v="2025-03-01T00:00:00"/>
    <d v="2025-02-16T00:00:00"/>
    <x v="91"/>
    <x v="1"/>
    <x v="1"/>
    <x v="6"/>
    <x v="12"/>
    <x v="283"/>
    <n v="78"/>
    <x v="0"/>
    <n v="-78"/>
    <x v="1"/>
  </r>
  <r>
    <d v="2025-03-01T00:00:00"/>
    <d v="2025-01-26T00:00:00"/>
    <x v="91"/>
    <x v="1"/>
    <x v="1"/>
    <x v="3"/>
    <x v="6"/>
    <x v="620"/>
    <n v="86.79"/>
    <x v="0"/>
    <n v="-86.79"/>
    <x v="1"/>
  </r>
  <r>
    <d v="2025-03-01T00:00:00"/>
    <d v="2025-02-14T00:00:00"/>
    <x v="91"/>
    <x v="1"/>
    <x v="1"/>
    <x v="7"/>
    <x v="13"/>
    <x v="268"/>
    <n v="89.16"/>
    <x v="0"/>
    <n v="-89.16"/>
    <x v="1"/>
  </r>
  <r>
    <d v="2025-03-01T00:00:00"/>
    <d v="2024-12-30T00:00:00"/>
    <x v="91"/>
    <x v="1"/>
    <x v="1"/>
    <x v="7"/>
    <x v="21"/>
    <x v="621"/>
    <n v="92.5"/>
    <x v="0"/>
    <n v="-92.5"/>
    <x v="1"/>
  </r>
  <r>
    <d v="2025-03-01T00:00:00"/>
    <d v="2025-02-02T00:00:00"/>
    <x v="91"/>
    <x v="1"/>
    <x v="1"/>
    <x v="6"/>
    <x v="12"/>
    <x v="622"/>
    <n v="97.46"/>
    <x v="0"/>
    <n v="-97.46"/>
    <x v="1"/>
  </r>
  <r>
    <d v="2025-03-01T00:00:00"/>
    <d v="2025-02-04T00:00:00"/>
    <x v="91"/>
    <x v="1"/>
    <x v="1"/>
    <x v="8"/>
    <x v="22"/>
    <x v="312"/>
    <n v="100"/>
    <x v="0"/>
    <n v="-100"/>
    <x v="1"/>
  </r>
  <r>
    <d v="2025-03-01T00:00:00"/>
    <d v="2025-02-16T00:00:00"/>
    <x v="91"/>
    <x v="1"/>
    <x v="1"/>
    <x v="6"/>
    <x v="12"/>
    <x v="283"/>
    <n v="105.52"/>
    <x v="0"/>
    <n v="-105.52"/>
    <x v="1"/>
  </r>
  <r>
    <d v="2025-03-01T00:00:00"/>
    <d v="2025-01-31T00:00:00"/>
    <x v="91"/>
    <x v="1"/>
    <x v="1"/>
    <x v="1"/>
    <x v="24"/>
    <x v="623"/>
    <n v="106.71"/>
    <x v="0"/>
    <n v="-106.71"/>
    <x v="1"/>
  </r>
  <r>
    <d v="2025-03-01T00:00:00"/>
    <d v="2024-12-04T00:00:00"/>
    <x v="91"/>
    <x v="1"/>
    <x v="1"/>
    <x v="7"/>
    <x v="13"/>
    <x v="518"/>
    <n v="114.1"/>
    <x v="0"/>
    <n v="-114.1"/>
    <x v="1"/>
  </r>
  <r>
    <d v="2025-03-01T00:00:00"/>
    <d v="2025-01-04T00:00:00"/>
    <x v="91"/>
    <x v="1"/>
    <x v="1"/>
    <x v="3"/>
    <x v="9"/>
    <x v="624"/>
    <n v="115"/>
    <x v="0"/>
    <n v="-115"/>
    <x v="1"/>
  </r>
  <r>
    <d v="2025-03-01T00:00:00"/>
    <d v="2025-02-09T00:00:00"/>
    <x v="91"/>
    <x v="1"/>
    <x v="1"/>
    <x v="5"/>
    <x v="36"/>
    <x v="625"/>
    <n v="120"/>
    <x v="0"/>
    <n v="-120"/>
    <x v="1"/>
  </r>
  <r>
    <d v="2025-03-01T00:00:00"/>
    <d v="2025-01-17T00:00:00"/>
    <x v="91"/>
    <x v="1"/>
    <x v="1"/>
    <x v="1"/>
    <x v="24"/>
    <x v="626"/>
    <n v="133.16"/>
    <x v="0"/>
    <n v="-133.16"/>
    <x v="1"/>
  </r>
  <r>
    <d v="2025-03-01T00:00:00"/>
    <d v="2025-02-04T00:00:00"/>
    <x v="91"/>
    <x v="1"/>
    <x v="1"/>
    <x v="6"/>
    <x v="12"/>
    <x v="273"/>
    <n v="137.97"/>
    <x v="0"/>
    <n v="-137.97"/>
    <x v="1"/>
  </r>
  <r>
    <d v="2025-03-01T00:00:00"/>
    <d v="2025-02-13T00:00:00"/>
    <x v="91"/>
    <x v="1"/>
    <x v="1"/>
    <x v="6"/>
    <x v="12"/>
    <x v="601"/>
    <n v="154.63999999999999"/>
    <x v="0"/>
    <n v="-154.63999999999999"/>
    <x v="1"/>
  </r>
  <r>
    <d v="2025-03-01T00:00:00"/>
    <d v="2025-03-07T00:00:00"/>
    <x v="91"/>
    <x v="0"/>
    <x v="0"/>
    <x v="9"/>
    <x v="22"/>
    <x v="74"/>
    <n v="166.98"/>
    <x v="0"/>
    <n v="-166.98"/>
    <x v="1"/>
  </r>
  <r>
    <d v="2025-03-01T00:00:00"/>
    <d v="2025-03-07T00:00:00"/>
    <x v="91"/>
    <x v="0"/>
    <x v="0"/>
    <x v="9"/>
    <x v="22"/>
    <x v="74"/>
    <n v="166.98"/>
    <x v="0"/>
    <n v="-166.98"/>
    <x v="1"/>
  </r>
  <r>
    <d v="2025-03-01T00:00:00"/>
    <d v="2025-02-11T00:00:00"/>
    <x v="91"/>
    <x v="1"/>
    <x v="1"/>
    <x v="6"/>
    <x v="12"/>
    <x v="601"/>
    <n v="171.78"/>
    <x v="0"/>
    <n v="-171.78"/>
    <x v="1"/>
  </r>
  <r>
    <d v="2025-03-01T00:00:00"/>
    <d v="2025-02-18T00:00:00"/>
    <x v="91"/>
    <x v="1"/>
    <x v="1"/>
    <x v="2"/>
    <x v="19"/>
    <x v="530"/>
    <n v="206.3"/>
    <x v="0"/>
    <n v="-206.3"/>
    <x v="1"/>
  </r>
  <r>
    <d v="2025-03-01T00:00:00"/>
    <d v="2025-02-09T00:00:00"/>
    <x v="91"/>
    <x v="1"/>
    <x v="1"/>
    <x v="6"/>
    <x v="12"/>
    <x v="601"/>
    <n v="233.3"/>
    <x v="0"/>
    <n v="-233.3"/>
    <x v="1"/>
  </r>
  <r>
    <d v="2025-03-01T00:00:00"/>
    <d v="2025-01-03T00:00:00"/>
    <x v="91"/>
    <x v="1"/>
    <x v="1"/>
    <x v="10"/>
    <x v="56"/>
    <x v="365"/>
    <n v="250"/>
    <x v="0"/>
    <n v="-250"/>
    <x v="1"/>
  </r>
  <r>
    <d v="2025-03-01T00:00:00"/>
    <d v="2025-02-08T00:00:00"/>
    <x v="91"/>
    <x v="0"/>
    <x v="1"/>
    <x v="2"/>
    <x v="19"/>
    <x v="530"/>
    <n v="274.05"/>
    <x v="0"/>
    <n v="-274.05"/>
    <x v="1"/>
  </r>
  <r>
    <d v="2025-03-01T00:00:00"/>
    <d v="2025-01-29T00:00:00"/>
    <x v="91"/>
    <x v="1"/>
    <x v="1"/>
    <x v="2"/>
    <x v="19"/>
    <x v="627"/>
    <n v="316.18"/>
    <x v="0"/>
    <n v="-316.18"/>
    <x v="1"/>
  </r>
  <r>
    <d v="2025-03-01T00:00:00"/>
    <d v="2025-01-28T00:00:00"/>
    <x v="91"/>
    <x v="1"/>
    <x v="1"/>
    <x v="6"/>
    <x v="12"/>
    <x v="283"/>
    <n v="415.44"/>
    <x v="0"/>
    <n v="-415.44"/>
    <x v="1"/>
  </r>
  <r>
    <d v="2025-03-01T00:00:00"/>
    <d v="2025-01-27T00:00:00"/>
    <x v="91"/>
    <x v="1"/>
    <x v="1"/>
    <x v="2"/>
    <x v="55"/>
    <x v="628"/>
    <n v="661.95"/>
    <x v="0"/>
    <n v="-661.95"/>
    <x v="1"/>
  </r>
  <r>
    <d v="2025-03-01T00:00:00"/>
    <d v="2025-03-07T00:00:00"/>
    <x v="91"/>
    <x v="0"/>
    <x v="0"/>
    <x v="7"/>
    <x v="34"/>
    <x v="629"/>
    <n v="733"/>
    <x v="0"/>
    <n v="-733"/>
    <x v="1"/>
  </r>
  <r>
    <d v="2025-03-01T00:00:00"/>
    <d v="2025-03-07T00:00:00"/>
    <x v="91"/>
    <x v="0"/>
    <x v="0"/>
    <x v="1"/>
    <x v="24"/>
    <x v="163"/>
    <n v="935"/>
    <x v="0"/>
    <n v="-935"/>
    <x v="1"/>
  </r>
  <r>
    <d v="2025-03-01T00:00:00"/>
    <d v="2025-03-07T00:00:00"/>
    <x v="91"/>
    <x v="0"/>
    <x v="0"/>
    <x v="1"/>
    <x v="24"/>
    <x v="538"/>
    <n v="1526.4"/>
    <x v="0"/>
    <n v="-1526.4"/>
    <x v="1"/>
  </r>
  <r>
    <d v="2025-03-01T00:00:00"/>
    <d v="2025-03-10T00:00:00"/>
    <x v="92"/>
    <x v="0"/>
    <x v="0"/>
    <x v="2"/>
    <x v="51"/>
    <x v="94"/>
    <n v="26.9"/>
    <x v="0"/>
    <n v="-26.9"/>
    <x v="1"/>
  </r>
  <r>
    <d v="2025-03-01T00:00:00"/>
    <d v="2025-03-10T00:00:00"/>
    <x v="92"/>
    <x v="0"/>
    <x v="0"/>
    <x v="2"/>
    <x v="27"/>
    <x v="630"/>
    <n v="40"/>
    <x v="0"/>
    <n v="-40"/>
    <x v="1"/>
  </r>
  <r>
    <d v="2025-03-01T00:00:00"/>
    <d v="2025-03-10T00:00:00"/>
    <x v="92"/>
    <x v="0"/>
    <x v="0"/>
    <x v="2"/>
    <x v="27"/>
    <x v="630"/>
    <n v="40"/>
    <x v="0"/>
    <n v="-40"/>
    <x v="1"/>
  </r>
  <r>
    <d v="2025-03-01T00:00:00"/>
    <d v="2025-03-10T00:00:00"/>
    <x v="92"/>
    <x v="0"/>
    <x v="0"/>
    <x v="4"/>
    <x v="20"/>
    <x v="98"/>
    <n v="79.569999999999993"/>
    <x v="0"/>
    <n v="-79.569999999999993"/>
    <x v="1"/>
  </r>
  <r>
    <d v="2025-03-01T00:00:00"/>
    <d v="2025-03-10T00:00:00"/>
    <x v="92"/>
    <x v="0"/>
    <x v="0"/>
    <x v="5"/>
    <x v="10"/>
    <x v="344"/>
    <n v="98.71"/>
    <x v="0"/>
    <n v="-98.71"/>
    <x v="1"/>
  </r>
  <r>
    <d v="2025-03-01T00:00:00"/>
    <d v="2025-03-10T00:00:00"/>
    <x v="92"/>
    <x v="0"/>
    <x v="0"/>
    <x v="8"/>
    <x v="22"/>
    <x v="96"/>
    <n v="120"/>
    <x v="0"/>
    <n v="-120"/>
    <x v="1"/>
  </r>
  <r>
    <d v="2025-03-01T00:00:00"/>
    <d v="2025-03-10T00:00:00"/>
    <x v="92"/>
    <x v="0"/>
    <x v="0"/>
    <x v="6"/>
    <x v="12"/>
    <x v="631"/>
    <n v="124.87"/>
    <x v="0"/>
    <n v="-124.87"/>
    <x v="1"/>
  </r>
  <r>
    <d v="2025-03-01T00:00:00"/>
    <d v="2025-03-10T00:00:00"/>
    <x v="92"/>
    <x v="0"/>
    <x v="0"/>
    <x v="4"/>
    <x v="25"/>
    <x v="632"/>
    <n v="200"/>
    <x v="0"/>
    <n v="-200"/>
    <x v="1"/>
  </r>
  <r>
    <d v="2025-03-01T00:00:00"/>
    <d v="2025-03-10T00:00:00"/>
    <x v="92"/>
    <x v="0"/>
    <x v="0"/>
    <x v="1"/>
    <x v="23"/>
    <x v="633"/>
    <n v="240"/>
    <x v="0"/>
    <n v="-240"/>
    <x v="1"/>
  </r>
  <r>
    <d v="2025-03-01T00:00:00"/>
    <d v="2025-03-10T00:00:00"/>
    <x v="92"/>
    <x v="0"/>
    <x v="0"/>
    <x v="5"/>
    <x v="52"/>
    <x v="540"/>
    <n v="360"/>
    <x v="0"/>
    <n v="-360"/>
    <x v="1"/>
  </r>
  <r>
    <d v="2025-03-01T00:00:00"/>
    <d v="2025-03-10T00:00:00"/>
    <x v="92"/>
    <x v="0"/>
    <x v="0"/>
    <x v="4"/>
    <x v="8"/>
    <x v="634"/>
    <n v="380"/>
    <x v="0"/>
    <n v="-380"/>
    <x v="1"/>
  </r>
  <r>
    <d v="2025-03-01T00:00:00"/>
    <d v="2025-03-10T00:00:00"/>
    <x v="92"/>
    <x v="0"/>
    <x v="0"/>
    <x v="16"/>
    <x v="53"/>
    <x v="217"/>
    <n v="498.31"/>
    <x v="0"/>
    <n v="-498.31"/>
    <x v="1"/>
  </r>
  <r>
    <d v="2025-03-01T00:00:00"/>
    <d v="2025-03-10T00:00:00"/>
    <x v="92"/>
    <x v="0"/>
    <x v="0"/>
    <x v="11"/>
    <x v="31"/>
    <x v="635"/>
    <n v="800"/>
    <x v="0"/>
    <n v="800"/>
    <x v="0"/>
  </r>
  <r>
    <d v="2025-03-01T00:00:00"/>
    <d v="2025-03-10T00:00:00"/>
    <x v="92"/>
    <x v="0"/>
    <x v="0"/>
    <x v="9"/>
    <x v="22"/>
    <x v="138"/>
    <n v="1316.06"/>
    <x v="0"/>
    <n v="-1316.06"/>
    <x v="1"/>
  </r>
  <r>
    <d v="2025-03-01T00:00:00"/>
    <d v="2025-03-10T00:00:00"/>
    <x v="92"/>
    <x v="0"/>
    <x v="0"/>
    <x v="11"/>
    <x v="31"/>
    <x v="636"/>
    <n v="2700"/>
    <x v="0"/>
    <n v="2700"/>
    <x v="0"/>
  </r>
  <r>
    <d v="2025-03-01T00:00:00"/>
    <d v="2025-03-11T00:00:00"/>
    <x v="93"/>
    <x v="0"/>
    <x v="0"/>
    <x v="0"/>
    <x v="0"/>
    <x v="637"/>
    <n v="16.600000000000001"/>
    <x v="0"/>
    <n v="16.600000000000001"/>
    <x v="0"/>
  </r>
  <r>
    <d v="2025-03-01T00:00:00"/>
    <d v="2025-03-11T00:00:00"/>
    <x v="93"/>
    <x v="0"/>
    <x v="0"/>
    <x v="0"/>
    <x v="0"/>
    <x v="638"/>
    <n v="54.6"/>
    <x v="0"/>
    <n v="54.6"/>
    <x v="0"/>
  </r>
  <r>
    <d v="2025-03-01T00:00:00"/>
    <d v="2025-03-11T00:00:00"/>
    <x v="93"/>
    <x v="0"/>
    <x v="0"/>
    <x v="4"/>
    <x v="29"/>
    <x v="104"/>
    <n v="279.52999999999997"/>
    <x v="0"/>
    <n v="-279.52999999999997"/>
    <x v="1"/>
  </r>
  <r>
    <d v="2025-03-01T00:00:00"/>
    <d v="2025-03-11T00:00:00"/>
    <x v="93"/>
    <x v="0"/>
    <x v="0"/>
    <x v="7"/>
    <x v="39"/>
    <x v="639"/>
    <n v="304"/>
    <x v="0"/>
    <n v="-304"/>
    <x v="1"/>
  </r>
  <r>
    <d v="2025-03-01T00:00:00"/>
    <d v="2025-03-11T00:00:00"/>
    <x v="93"/>
    <x v="0"/>
    <x v="0"/>
    <x v="11"/>
    <x v="31"/>
    <x v="640"/>
    <n v="1600"/>
    <x v="0"/>
    <n v="1600"/>
    <x v="0"/>
  </r>
  <r>
    <d v="2025-03-01T00:00:00"/>
    <d v="2025-03-12T00:00:00"/>
    <x v="94"/>
    <x v="0"/>
    <x v="0"/>
    <x v="0"/>
    <x v="0"/>
    <x v="641"/>
    <n v="26.75"/>
    <x v="0"/>
    <n v="26.75"/>
    <x v="0"/>
  </r>
  <r>
    <d v="2025-03-01T00:00:00"/>
    <d v="2025-03-12T00:00:00"/>
    <x v="94"/>
    <x v="0"/>
    <x v="0"/>
    <x v="0"/>
    <x v="0"/>
    <x v="642"/>
    <n v="63.55"/>
    <x v="0"/>
    <n v="63.55"/>
    <x v="0"/>
  </r>
  <r>
    <d v="2025-03-01T00:00:00"/>
    <d v="2025-03-12T00:00:00"/>
    <x v="94"/>
    <x v="0"/>
    <x v="0"/>
    <x v="5"/>
    <x v="10"/>
    <x v="442"/>
    <n v="98.71"/>
    <x v="0"/>
    <n v="-98.71"/>
    <x v="1"/>
  </r>
  <r>
    <d v="2025-03-01T00:00:00"/>
    <d v="2025-03-13T00:00:00"/>
    <x v="95"/>
    <x v="0"/>
    <x v="0"/>
    <x v="1"/>
    <x v="1"/>
    <x v="643"/>
    <n v="146.09"/>
    <x v="0"/>
    <n v="-146.09"/>
    <x v="1"/>
  </r>
  <r>
    <d v="2025-03-01T00:00:00"/>
    <d v="2025-03-13T00:00:00"/>
    <x v="95"/>
    <x v="0"/>
    <x v="0"/>
    <x v="4"/>
    <x v="25"/>
    <x v="644"/>
    <n v="300"/>
    <x v="0"/>
    <n v="-300"/>
    <x v="1"/>
  </r>
  <r>
    <d v="2025-03-01T00:00:00"/>
    <d v="2025-03-14T00:00:00"/>
    <x v="96"/>
    <x v="0"/>
    <x v="0"/>
    <x v="0"/>
    <x v="0"/>
    <x v="645"/>
    <n v="8.5"/>
    <x v="0"/>
    <n v="8.5"/>
    <x v="0"/>
  </r>
  <r>
    <d v="2025-03-01T00:00:00"/>
    <d v="2025-03-14T00:00:00"/>
    <x v="96"/>
    <x v="0"/>
    <x v="0"/>
    <x v="0"/>
    <x v="0"/>
    <x v="646"/>
    <n v="14.6"/>
    <x v="0"/>
    <n v="14.6"/>
    <x v="0"/>
  </r>
  <r>
    <d v="2025-03-01T00:00:00"/>
    <d v="2025-03-14T00:00:00"/>
    <x v="96"/>
    <x v="0"/>
    <x v="0"/>
    <x v="5"/>
    <x v="18"/>
    <x v="647"/>
    <n v="50"/>
    <x v="0"/>
    <n v="-50"/>
    <x v="1"/>
  </r>
  <r>
    <d v="2025-03-01T00:00:00"/>
    <d v="2025-03-14T00:00:00"/>
    <x v="96"/>
    <x v="0"/>
    <x v="0"/>
    <x v="0"/>
    <x v="0"/>
    <x v="648"/>
    <n v="70.680000000000007"/>
    <x v="0"/>
    <n v="70.680000000000007"/>
    <x v="0"/>
  </r>
  <r>
    <d v="2025-03-01T00:00:00"/>
    <d v="2025-03-17T00:00:00"/>
    <x v="97"/>
    <x v="0"/>
    <x v="0"/>
    <x v="12"/>
    <x v="40"/>
    <x v="134"/>
    <n v="103.04"/>
    <x v="0"/>
    <n v="-103.04"/>
    <x v="1"/>
  </r>
  <r>
    <d v="2025-03-01T00:00:00"/>
    <d v="2025-03-17T00:00:00"/>
    <x v="97"/>
    <x v="0"/>
    <x v="0"/>
    <x v="0"/>
    <x v="0"/>
    <x v="649"/>
    <n v="127.8"/>
    <x v="0"/>
    <n v="127.8"/>
    <x v="0"/>
  </r>
  <r>
    <d v="2025-03-01T00:00:00"/>
    <d v="2025-03-17T00:00:00"/>
    <x v="97"/>
    <x v="0"/>
    <x v="0"/>
    <x v="0"/>
    <x v="0"/>
    <x v="650"/>
    <n v="144.1"/>
    <x v="0"/>
    <n v="144.1"/>
    <x v="0"/>
  </r>
  <r>
    <d v="2025-03-01T00:00:00"/>
    <d v="2025-03-17T00:00:00"/>
    <x v="97"/>
    <x v="0"/>
    <x v="0"/>
    <x v="12"/>
    <x v="40"/>
    <x v="134"/>
    <n v="159.55000000000001"/>
    <x v="0"/>
    <n v="-159.55000000000001"/>
    <x v="1"/>
  </r>
  <r>
    <d v="2025-03-01T00:00:00"/>
    <d v="2025-03-17T00:00:00"/>
    <x v="97"/>
    <x v="0"/>
    <x v="0"/>
    <x v="4"/>
    <x v="63"/>
    <x v="126"/>
    <n v="174.72"/>
    <x v="0"/>
    <n v="-174.72"/>
    <x v="1"/>
  </r>
  <r>
    <d v="2025-03-01T00:00:00"/>
    <d v="2025-03-17T00:00:00"/>
    <x v="97"/>
    <x v="0"/>
    <x v="0"/>
    <x v="12"/>
    <x v="40"/>
    <x v="134"/>
    <n v="234.84"/>
    <x v="0"/>
    <n v="-234.84"/>
    <x v="1"/>
  </r>
  <r>
    <d v="2025-03-01T00:00:00"/>
    <d v="2025-03-17T00:00:00"/>
    <x v="97"/>
    <x v="0"/>
    <x v="0"/>
    <x v="12"/>
    <x v="40"/>
    <x v="134"/>
    <n v="237.15"/>
    <x v="0"/>
    <n v="-237.15"/>
    <x v="1"/>
  </r>
  <r>
    <d v="2025-03-01T00:00:00"/>
    <d v="2025-03-17T00:00:00"/>
    <x v="97"/>
    <x v="0"/>
    <x v="0"/>
    <x v="11"/>
    <x v="31"/>
    <x v="651"/>
    <n v="300"/>
    <x v="0"/>
    <n v="300"/>
    <x v="0"/>
  </r>
  <r>
    <d v="2025-03-01T00:00:00"/>
    <d v="2025-03-17T00:00:00"/>
    <x v="97"/>
    <x v="0"/>
    <x v="0"/>
    <x v="12"/>
    <x v="40"/>
    <x v="134"/>
    <n v="320.72000000000003"/>
    <x v="0"/>
    <n v="-320.72000000000003"/>
    <x v="1"/>
  </r>
  <r>
    <d v="2025-03-01T00:00:00"/>
    <d v="2025-03-17T00:00:00"/>
    <x v="97"/>
    <x v="0"/>
    <x v="0"/>
    <x v="1"/>
    <x v="24"/>
    <x v="77"/>
    <n v="328.74"/>
    <x v="0"/>
    <n v="-328.74"/>
    <x v="1"/>
  </r>
  <r>
    <d v="2025-03-01T00:00:00"/>
    <d v="2025-03-17T00:00:00"/>
    <x v="97"/>
    <x v="0"/>
    <x v="0"/>
    <x v="1"/>
    <x v="24"/>
    <x v="77"/>
    <n v="356.46"/>
    <x v="0"/>
    <n v="-356.46"/>
    <x v="1"/>
  </r>
  <r>
    <d v="2025-03-01T00:00:00"/>
    <d v="2025-03-17T00:00:00"/>
    <x v="97"/>
    <x v="0"/>
    <x v="0"/>
    <x v="11"/>
    <x v="31"/>
    <x v="652"/>
    <n v="700"/>
    <x v="0"/>
    <n v="700"/>
    <x v="0"/>
  </r>
  <r>
    <d v="2025-03-01T00:00:00"/>
    <d v="2025-03-17T00:00:00"/>
    <x v="97"/>
    <x v="0"/>
    <x v="0"/>
    <x v="7"/>
    <x v="32"/>
    <x v="456"/>
    <n v="2109.6"/>
    <x v="0"/>
    <n v="-2109.6"/>
    <x v="1"/>
  </r>
  <r>
    <d v="2025-03-01T00:00:00"/>
    <d v="2025-03-18T00:00:00"/>
    <x v="98"/>
    <x v="0"/>
    <x v="0"/>
    <x v="0"/>
    <x v="0"/>
    <x v="653"/>
    <n v="2"/>
    <x v="0"/>
    <n v="2"/>
    <x v="0"/>
  </r>
  <r>
    <d v="2025-03-01T00:00:00"/>
    <d v="2025-03-18T00:00:00"/>
    <x v="98"/>
    <x v="0"/>
    <x v="0"/>
    <x v="0"/>
    <x v="0"/>
    <x v="653"/>
    <n v="2"/>
    <x v="0"/>
    <n v="2"/>
    <x v="0"/>
  </r>
  <r>
    <d v="2025-03-01T00:00:00"/>
    <d v="2025-03-18T00:00:00"/>
    <x v="98"/>
    <x v="0"/>
    <x v="0"/>
    <x v="0"/>
    <x v="0"/>
    <x v="654"/>
    <n v="2.2000000000000002"/>
    <x v="0"/>
    <n v="2.2000000000000002"/>
    <x v="0"/>
  </r>
  <r>
    <d v="2025-03-01T00:00:00"/>
    <d v="2025-03-18T00:00:00"/>
    <x v="98"/>
    <x v="0"/>
    <x v="0"/>
    <x v="0"/>
    <x v="0"/>
    <x v="654"/>
    <n v="2.2000000000000002"/>
    <x v="0"/>
    <n v="2.2000000000000002"/>
    <x v="0"/>
  </r>
  <r>
    <d v="2025-03-01T00:00:00"/>
    <d v="2025-03-18T00:00:00"/>
    <x v="98"/>
    <x v="0"/>
    <x v="0"/>
    <x v="0"/>
    <x v="0"/>
    <x v="655"/>
    <n v="2.2999999999999998"/>
    <x v="0"/>
    <n v="2.2999999999999998"/>
    <x v="0"/>
  </r>
  <r>
    <d v="2025-03-01T00:00:00"/>
    <d v="2025-03-18T00:00:00"/>
    <x v="98"/>
    <x v="0"/>
    <x v="0"/>
    <x v="0"/>
    <x v="0"/>
    <x v="655"/>
    <n v="2.2999999999999998"/>
    <x v="0"/>
    <n v="2.2999999999999998"/>
    <x v="0"/>
  </r>
  <r>
    <d v="2025-03-01T00:00:00"/>
    <d v="2025-03-18T00:00:00"/>
    <x v="98"/>
    <x v="0"/>
    <x v="0"/>
    <x v="0"/>
    <x v="0"/>
    <x v="656"/>
    <n v="2.46"/>
    <x v="0"/>
    <n v="2.46"/>
    <x v="0"/>
  </r>
  <r>
    <d v="2025-03-01T00:00:00"/>
    <d v="2025-03-18T00:00:00"/>
    <x v="98"/>
    <x v="0"/>
    <x v="0"/>
    <x v="0"/>
    <x v="0"/>
    <x v="656"/>
    <n v="2.46"/>
    <x v="0"/>
    <n v="2.46"/>
    <x v="0"/>
  </r>
  <r>
    <d v="2025-03-01T00:00:00"/>
    <d v="2025-03-18T00:00:00"/>
    <x v="98"/>
    <x v="0"/>
    <x v="0"/>
    <x v="0"/>
    <x v="0"/>
    <x v="657"/>
    <n v="6.8"/>
    <x v="0"/>
    <n v="6.8"/>
    <x v="0"/>
  </r>
  <r>
    <d v="2025-03-01T00:00:00"/>
    <d v="2025-03-18T00:00:00"/>
    <x v="98"/>
    <x v="0"/>
    <x v="0"/>
    <x v="0"/>
    <x v="0"/>
    <x v="614"/>
    <n v="22.5"/>
    <x v="0"/>
    <n v="22.5"/>
    <x v="0"/>
  </r>
  <r>
    <d v="2025-03-01T00:00:00"/>
    <d v="2025-03-18T00:00:00"/>
    <x v="98"/>
    <x v="0"/>
    <x v="0"/>
    <x v="0"/>
    <x v="0"/>
    <x v="658"/>
    <n v="22.5"/>
    <x v="0"/>
    <n v="22.5"/>
    <x v="0"/>
  </r>
  <r>
    <d v="2025-03-01T00:00:00"/>
    <d v="2025-03-18T00:00:00"/>
    <x v="98"/>
    <x v="0"/>
    <x v="0"/>
    <x v="0"/>
    <x v="0"/>
    <x v="659"/>
    <n v="23.78"/>
    <x v="0"/>
    <n v="23.78"/>
    <x v="0"/>
  </r>
  <r>
    <d v="2025-03-01T00:00:00"/>
    <d v="2025-03-19T00:00:00"/>
    <x v="99"/>
    <x v="0"/>
    <x v="0"/>
    <x v="6"/>
    <x v="16"/>
    <x v="660"/>
    <n v="21.17"/>
    <x v="0"/>
    <n v="-21.17"/>
    <x v="1"/>
  </r>
  <r>
    <d v="2025-03-01T00:00:00"/>
    <d v="2025-03-20T00:00:00"/>
    <x v="100"/>
    <x v="0"/>
    <x v="0"/>
    <x v="3"/>
    <x v="9"/>
    <x v="661"/>
    <n v="12"/>
    <x v="0"/>
    <n v="-12"/>
    <x v="1"/>
  </r>
  <r>
    <d v="2025-03-01T00:00:00"/>
    <d v="2025-03-20T00:00:00"/>
    <x v="100"/>
    <x v="0"/>
    <x v="0"/>
    <x v="8"/>
    <x v="22"/>
    <x v="137"/>
    <n v="362.12"/>
    <x v="0"/>
    <n v="-362.12"/>
    <x v="1"/>
  </r>
  <r>
    <d v="2025-03-01T00:00:00"/>
    <d v="2025-03-21T00:00:00"/>
    <x v="101"/>
    <x v="0"/>
    <x v="0"/>
    <x v="0"/>
    <x v="0"/>
    <x v="662"/>
    <n v="31.85"/>
    <x v="0"/>
    <n v="31.85"/>
    <x v="0"/>
  </r>
  <r>
    <d v="2025-03-01T00:00:00"/>
    <d v="2025-03-21T00:00:00"/>
    <x v="101"/>
    <x v="0"/>
    <x v="0"/>
    <x v="7"/>
    <x v="39"/>
    <x v="663"/>
    <n v="152"/>
    <x v="0"/>
    <n v="-152"/>
    <x v="1"/>
  </r>
  <r>
    <d v="2025-03-01T00:00:00"/>
    <d v="2025-03-22T00:00:00"/>
    <x v="102"/>
    <x v="0"/>
    <x v="0"/>
    <x v="1"/>
    <x v="1"/>
    <x v="664"/>
    <n v="8.6999999999999993"/>
    <x v="0"/>
    <n v="-8.6999999999999993"/>
    <x v="1"/>
  </r>
  <r>
    <d v="2025-03-01T00:00:00"/>
    <d v="2025-03-24T00:00:00"/>
    <x v="103"/>
    <x v="0"/>
    <x v="0"/>
    <x v="3"/>
    <x v="3"/>
    <x v="665"/>
    <n v="5"/>
    <x v="0"/>
    <n v="-5"/>
    <x v="1"/>
  </r>
  <r>
    <d v="2025-03-01T00:00:00"/>
    <d v="2025-03-24T00:00:00"/>
    <x v="103"/>
    <x v="0"/>
    <x v="0"/>
    <x v="3"/>
    <x v="3"/>
    <x v="666"/>
    <n v="10"/>
    <x v="0"/>
    <n v="-10"/>
    <x v="1"/>
  </r>
  <r>
    <d v="2025-03-01T00:00:00"/>
    <d v="2025-03-24T00:00:00"/>
    <x v="103"/>
    <x v="0"/>
    <x v="0"/>
    <x v="12"/>
    <x v="41"/>
    <x v="103"/>
    <n v="166.85"/>
    <x v="0"/>
    <n v="-166.85"/>
    <x v="1"/>
  </r>
  <r>
    <d v="2025-03-01T00:00:00"/>
    <d v="2025-03-25T00:00:00"/>
    <x v="104"/>
    <x v="0"/>
    <x v="0"/>
    <x v="10"/>
    <x v="56"/>
    <x v="142"/>
    <n v="39.99"/>
    <x v="0"/>
    <n v="-39.99"/>
    <x v="1"/>
  </r>
  <r>
    <d v="2025-03-01T00:00:00"/>
    <d v="2025-03-25T00:00:00"/>
    <x v="104"/>
    <x v="0"/>
    <x v="0"/>
    <x v="0"/>
    <x v="0"/>
    <x v="667"/>
    <n v="53.82"/>
    <x v="0"/>
    <n v="53.82"/>
    <x v="0"/>
  </r>
  <r>
    <d v="2025-03-01T00:00:00"/>
    <d v="2025-03-25T00:00:00"/>
    <x v="104"/>
    <x v="0"/>
    <x v="0"/>
    <x v="4"/>
    <x v="38"/>
    <x v="142"/>
    <n v="159.25"/>
    <x v="0"/>
    <n v="-159.25"/>
    <x v="1"/>
  </r>
  <r>
    <d v="2025-03-01T00:00:00"/>
    <d v="2025-03-25T00:00:00"/>
    <x v="104"/>
    <x v="0"/>
    <x v="0"/>
    <x v="11"/>
    <x v="31"/>
    <x v="668"/>
    <n v="200"/>
    <x v="0"/>
    <n v="200"/>
    <x v="0"/>
  </r>
  <r>
    <d v="2025-03-01T00:00:00"/>
    <d v="2025-03-25T00:00:00"/>
    <x v="104"/>
    <x v="0"/>
    <x v="0"/>
    <x v="11"/>
    <x v="31"/>
    <x v="669"/>
    <n v="600"/>
    <x v="0"/>
    <n v="600"/>
    <x v="0"/>
  </r>
  <r>
    <d v="2025-03-01T00:00:00"/>
    <d v="2025-03-31T00:00:00"/>
    <x v="105"/>
    <x v="0"/>
    <x v="0"/>
    <x v="9"/>
    <x v="22"/>
    <x v="473"/>
    <n v="35.18"/>
    <x v="0"/>
    <n v="-35.18"/>
    <x v="1"/>
  </r>
  <r>
    <d v="2025-03-01T00:00:00"/>
    <d v="2025-03-31T00:00:00"/>
    <x v="105"/>
    <x v="0"/>
    <x v="0"/>
    <x v="7"/>
    <x v="39"/>
    <x v="670"/>
    <n v="200"/>
    <x v="0"/>
    <n v="-200"/>
    <x v="1"/>
  </r>
  <r>
    <d v="2025-04-01T00:00:00"/>
    <d v="2025-04-01T00:00:00"/>
    <x v="106"/>
    <x v="0"/>
    <x v="0"/>
    <x v="0"/>
    <x v="0"/>
    <x v="671"/>
    <n v="0.39"/>
    <x v="0"/>
    <n v="0.39"/>
    <x v="0"/>
  </r>
  <r>
    <d v="2025-04-01T00:00:00"/>
    <d v="2025-04-01T00:00:00"/>
    <x v="106"/>
    <x v="0"/>
    <x v="0"/>
    <x v="9"/>
    <x v="22"/>
    <x v="100"/>
    <n v="1.42"/>
    <x v="0"/>
    <n v="-1.42"/>
    <x v="1"/>
  </r>
  <r>
    <d v="2025-04-01T00:00:00"/>
    <d v="2025-04-02T00:00:00"/>
    <x v="107"/>
    <x v="0"/>
    <x v="0"/>
    <x v="0"/>
    <x v="0"/>
    <x v="672"/>
    <n v="3.37"/>
    <x v="0"/>
    <n v="3.37"/>
    <x v="0"/>
  </r>
  <r>
    <d v="2025-04-01T00:00:00"/>
    <d v="2025-04-02T00:00:00"/>
    <x v="107"/>
    <x v="0"/>
    <x v="0"/>
    <x v="0"/>
    <x v="0"/>
    <x v="673"/>
    <n v="27.57"/>
    <x v="0"/>
    <n v="27.57"/>
    <x v="0"/>
  </r>
  <r>
    <d v="2025-04-01T00:00:00"/>
    <d v="2025-04-02T00:00:00"/>
    <x v="107"/>
    <x v="0"/>
    <x v="0"/>
    <x v="4"/>
    <x v="4"/>
    <x v="364"/>
    <n v="238.41"/>
    <x v="0"/>
    <n v="-238.41"/>
    <x v="1"/>
  </r>
  <r>
    <d v="2025-04-01T00:00:00"/>
    <d v="2025-04-03T00:00:00"/>
    <x v="108"/>
    <x v="0"/>
    <x v="0"/>
    <x v="10"/>
    <x v="56"/>
    <x v="674"/>
    <n v="250"/>
    <x v="0"/>
    <n v="-250"/>
    <x v="1"/>
  </r>
  <r>
    <d v="2025-04-01T00:00:00"/>
    <d v="2025-04-04T00:00:00"/>
    <x v="109"/>
    <x v="0"/>
    <x v="0"/>
    <x v="7"/>
    <x v="13"/>
    <x v="518"/>
    <n v="114.1"/>
    <x v="0"/>
    <n v="-114.1"/>
    <x v="1"/>
  </r>
  <r>
    <d v="2025-04-01T00:00:00"/>
    <d v="2025-04-04T00:00:00"/>
    <x v="109"/>
    <x v="0"/>
    <x v="0"/>
    <x v="0"/>
    <x v="64"/>
    <x v="675"/>
    <n v="3100"/>
    <x v="0"/>
    <n v="3100"/>
    <x v="0"/>
  </r>
  <r>
    <d v="2025-04-01T00:00:00"/>
    <d v="2025-04-05T00:00:00"/>
    <x v="110"/>
    <x v="0"/>
    <x v="0"/>
    <x v="1"/>
    <x v="24"/>
    <x v="676"/>
    <n v="320.81"/>
    <x v="0"/>
    <n v="-320.81"/>
    <x v="1"/>
  </r>
  <r>
    <d v="2025-04-01T00:00:00"/>
    <d v="2025-03-10T00:00:00"/>
    <x v="111"/>
    <x v="1"/>
    <x v="1"/>
    <x v="9"/>
    <x v="22"/>
    <x v="677"/>
    <n v="0.28000000000000003"/>
    <x v="0"/>
    <n v="-0.28000000000000003"/>
    <x v="1"/>
  </r>
  <r>
    <d v="2025-04-01T00:00:00"/>
    <d v="2025-03-10T00:00:00"/>
    <x v="111"/>
    <x v="1"/>
    <x v="1"/>
    <x v="9"/>
    <x v="22"/>
    <x v="678"/>
    <n v="0.47"/>
    <x v="0"/>
    <n v="-0.47"/>
    <x v="1"/>
  </r>
  <r>
    <d v="2025-04-01T00:00:00"/>
    <d v="2025-03-10T00:00:00"/>
    <x v="111"/>
    <x v="1"/>
    <x v="1"/>
    <x v="9"/>
    <x v="22"/>
    <x v="679"/>
    <n v="4.82"/>
    <x v="0"/>
    <n v="-4.82"/>
    <x v="1"/>
  </r>
  <r>
    <d v="2025-04-01T00:00:00"/>
    <d v="2025-02-26T00:00:00"/>
    <x v="111"/>
    <x v="1"/>
    <x v="1"/>
    <x v="3"/>
    <x v="7"/>
    <x v="680"/>
    <n v="4.9000000000000004"/>
    <x v="0"/>
    <n v="-4.9000000000000004"/>
    <x v="1"/>
  </r>
  <r>
    <d v="2025-04-01T00:00:00"/>
    <d v="2025-03-13T00:00:00"/>
    <x v="111"/>
    <x v="1"/>
    <x v="1"/>
    <x v="15"/>
    <x v="47"/>
    <x v="4"/>
    <n v="4.9000000000000004"/>
    <x v="0"/>
    <n v="-4.9000000000000004"/>
    <x v="1"/>
  </r>
  <r>
    <d v="2025-04-01T00:00:00"/>
    <d v="2025-03-21T00:00:00"/>
    <x v="111"/>
    <x v="1"/>
    <x v="1"/>
    <x v="3"/>
    <x v="7"/>
    <x v="681"/>
    <n v="5.6"/>
    <x v="0"/>
    <n v="-5.6"/>
    <x v="1"/>
  </r>
  <r>
    <d v="2025-04-01T00:00:00"/>
    <d v="2025-02-28T00:00:00"/>
    <x v="111"/>
    <x v="1"/>
    <x v="1"/>
    <x v="4"/>
    <x v="8"/>
    <x v="15"/>
    <n v="6"/>
    <x v="0"/>
    <n v="-6"/>
    <x v="1"/>
  </r>
  <r>
    <d v="2025-04-01T00:00:00"/>
    <d v="2025-03-25T00:00:00"/>
    <x v="111"/>
    <x v="1"/>
    <x v="1"/>
    <x v="3"/>
    <x v="6"/>
    <x v="682"/>
    <n v="6.5"/>
    <x v="0"/>
    <n v="-6.5"/>
    <x v="1"/>
  </r>
  <r>
    <d v="2025-04-01T00:00:00"/>
    <d v="2025-02-27T00:00:00"/>
    <x v="111"/>
    <x v="1"/>
    <x v="1"/>
    <x v="7"/>
    <x v="13"/>
    <x v="268"/>
    <n v="6.63"/>
    <x v="0"/>
    <n v="-6.63"/>
    <x v="1"/>
  </r>
  <r>
    <d v="2025-04-01T00:00:00"/>
    <d v="2025-02-27T00:00:00"/>
    <x v="111"/>
    <x v="1"/>
    <x v="1"/>
    <x v="7"/>
    <x v="13"/>
    <x v="19"/>
    <n v="6.63"/>
    <x v="0"/>
    <n v="-6.63"/>
    <x v="1"/>
  </r>
  <r>
    <d v="2025-04-01T00:00:00"/>
    <d v="2024-04-22T00:00:00"/>
    <x v="111"/>
    <x v="1"/>
    <x v="1"/>
    <x v="1"/>
    <x v="1"/>
    <x v="664"/>
    <n v="8.6999999999999993"/>
    <x v="0"/>
    <n v="-8.6999999999999993"/>
    <x v="1"/>
  </r>
  <r>
    <d v="2025-04-01T00:00:00"/>
    <d v="2025-03-08T00:00:00"/>
    <x v="111"/>
    <x v="1"/>
    <x v="1"/>
    <x v="3"/>
    <x v="9"/>
    <x v="683"/>
    <n v="10"/>
    <x v="0"/>
    <n v="-10"/>
    <x v="1"/>
  </r>
  <r>
    <d v="2025-04-01T00:00:00"/>
    <d v="2025-02-26T00:00:00"/>
    <x v="111"/>
    <x v="1"/>
    <x v="1"/>
    <x v="3"/>
    <x v="7"/>
    <x v="684"/>
    <n v="10"/>
    <x v="0"/>
    <n v="-10"/>
    <x v="1"/>
  </r>
  <r>
    <d v="2025-04-01T00:00:00"/>
    <d v="2025-03-16T00:00:00"/>
    <x v="111"/>
    <x v="1"/>
    <x v="1"/>
    <x v="3"/>
    <x v="7"/>
    <x v="685"/>
    <n v="10"/>
    <x v="0"/>
    <n v="-10"/>
    <x v="1"/>
  </r>
  <r>
    <d v="2025-04-01T00:00:00"/>
    <d v="2025-02-27T00:00:00"/>
    <x v="111"/>
    <x v="1"/>
    <x v="1"/>
    <x v="3"/>
    <x v="9"/>
    <x v="375"/>
    <n v="10.62"/>
    <x v="0"/>
    <n v="-10.62"/>
    <x v="1"/>
  </r>
  <r>
    <d v="2025-04-01T00:00:00"/>
    <d v="2025-03-05T00:00:00"/>
    <x v="111"/>
    <x v="1"/>
    <x v="1"/>
    <x v="6"/>
    <x v="12"/>
    <x v="31"/>
    <n v="10.98"/>
    <x v="0"/>
    <n v="-10.98"/>
    <x v="1"/>
  </r>
  <r>
    <d v="2025-04-01T00:00:00"/>
    <d v="2025-03-20T00:00:00"/>
    <x v="111"/>
    <x v="1"/>
    <x v="1"/>
    <x v="2"/>
    <x v="65"/>
    <x v="686"/>
    <n v="11.5"/>
    <x v="0"/>
    <n v="-11.5"/>
    <x v="1"/>
  </r>
  <r>
    <d v="2025-04-01T00:00:00"/>
    <d v="2025-03-20T00:00:00"/>
    <x v="111"/>
    <x v="1"/>
    <x v="1"/>
    <x v="3"/>
    <x v="9"/>
    <x v="687"/>
    <n v="12"/>
    <x v="0"/>
    <n v="-12"/>
    <x v="1"/>
  </r>
  <r>
    <d v="2025-04-01T00:00:00"/>
    <d v="2025-03-20T00:00:00"/>
    <x v="111"/>
    <x v="1"/>
    <x v="1"/>
    <x v="10"/>
    <x v="56"/>
    <x v="688"/>
    <n v="12"/>
    <x v="0"/>
    <n v="-12"/>
    <x v="1"/>
  </r>
  <r>
    <d v="2025-04-01T00:00:00"/>
    <d v="2024-11-30T00:00:00"/>
    <x v="111"/>
    <x v="1"/>
    <x v="1"/>
    <x v="1"/>
    <x v="1"/>
    <x v="689"/>
    <n v="13.02"/>
    <x v="0"/>
    <n v="-13.02"/>
    <x v="1"/>
  </r>
  <r>
    <d v="2025-04-01T00:00:00"/>
    <d v="2024-05-13T00:00:00"/>
    <x v="111"/>
    <x v="1"/>
    <x v="1"/>
    <x v="1"/>
    <x v="23"/>
    <x v="690"/>
    <n v="13.64"/>
    <x v="0"/>
    <n v="-13.64"/>
    <x v="1"/>
  </r>
  <r>
    <d v="2025-04-01T00:00:00"/>
    <d v="2025-03-07T00:00:00"/>
    <x v="111"/>
    <x v="1"/>
    <x v="1"/>
    <x v="6"/>
    <x v="16"/>
    <x v="691"/>
    <n v="14.76"/>
    <x v="0"/>
    <n v="-14.76"/>
    <x v="1"/>
  </r>
  <r>
    <d v="2025-04-01T00:00:00"/>
    <d v="2025-03-16T00:00:00"/>
    <x v="111"/>
    <x v="1"/>
    <x v="1"/>
    <x v="3"/>
    <x v="3"/>
    <x v="692"/>
    <n v="15"/>
    <x v="0"/>
    <n v="-15"/>
    <x v="1"/>
  </r>
  <r>
    <d v="2025-04-01T00:00:00"/>
    <d v="2025-03-13T00:00:00"/>
    <x v="111"/>
    <x v="1"/>
    <x v="1"/>
    <x v="3"/>
    <x v="9"/>
    <x v="693"/>
    <n v="15.48"/>
    <x v="0"/>
    <n v="-15.48"/>
    <x v="1"/>
  </r>
  <r>
    <d v="2025-04-01T00:00:00"/>
    <d v="2025-04-07T00:00:00"/>
    <x v="111"/>
    <x v="0"/>
    <x v="0"/>
    <x v="0"/>
    <x v="0"/>
    <x v="694"/>
    <n v="16.600000000000001"/>
    <x v="0"/>
    <n v="16.600000000000001"/>
    <x v="0"/>
  </r>
  <r>
    <d v="2025-04-01T00:00:00"/>
    <d v="2025-03-25T00:00:00"/>
    <x v="111"/>
    <x v="1"/>
    <x v="1"/>
    <x v="2"/>
    <x v="5"/>
    <x v="177"/>
    <n v="17.2"/>
    <x v="0"/>
    <n v="-17.2"/>
    <x v="1"/>
  </r>
  <r>
    <d v="2025-04-01T00:00:00"/>
    <d v="2025-03-20T00:00:00"/>
    <x v="111"/>
    <x v="1"/>
    <x v="1"/>
    <x v="6"/>
    <x v="11"/>
    <x v="378"/>
    <n v="19.72"/>
    <x v="0"/>
    <n v="-19.72"/>
    <x v="1"/>
  </r>
  <r>
    <d v="2025-04-01T00:00:00"/>
    <d v="2025-02-02T00:00:00"/>
    <x v="111"/>
    <x v="1"/>
    <x v="1"/>
    <x v="1"/>
    <x v="62"/>
    <x v="695"/>
    <n v="20"/>
    <x v="0"/>
    <n v="-20"/>
    <x v="1"/>
  </r>
  <r>
    <d v="2025-04-01T00:00:00"/>
    <d v="2025-03-23T00:00:00"/>
    <x v="111"/>
    <x v="1"/>
    <x v="1"/>
    <x v="3"/>
    <x v="6"/>
    <x v="696"/>
    <n v="20"/>
    <x v="0"/>
    <n v="-20"/>
    <x v="1"/>
  </r>
  <r>
    <d v="2025-04-01T00:00:00"/>
    <d v="2025-03-25T00:00:00"/>
    <x v="111"/>
    <x v="1"/>
    <x v="1"/>
    <x v="2"/>
    <x v="5"/>
    <x v="30"/>
    <n v="21.4"/>
    <x v="0"/>
    <n v="-21.4"/>
    <x v="1"/>
  </r>
  <r>
    <d v="2025-04-01T00:00:00"/>
    <d v="2025-03-18T00:00:00"/>
    <x v="111"/>
    <x v="1"/>
    <x v="1"/>
    <x v="7"/>
    <x v="13"/>
    <x v="19"/>
    <n v="21.99"/>
    <x v="0"/>
    <n v="-21.99"/>
    <x v="1"/>
  </r>
  <r>
    <d v="2025-04-01T00:00:00"/>
    <d v="2024-10-09T00:00:00"/>
    <x v="111"/>
    <x v="1"/>
    <x v="1"/>
    <x v="5"/>
    <x v="10"/>
    <x v="697"/>
    <n v="22.2"/>
    <x v="0"/>
    <n v="-22.2"/>
    <x v="1"/>
  </r>
  <r>
    <d v="2025-04-01T00:00:00"/>
    <d v="2025-03-24T00:00:00"/>
    <x v="111"/>
    <x v="1"/>
    <x v="1"/>
    <x v="2"/>
    <x v="5"/>
    <x v="177"/>
    <n v="23.77"/>
    <x v="0"/>
    <n v="-23.77"/>
    <x v="1"/>
  </r>
  <r>
    <d v="2025-04-01T00:00:00"/>
    <d v="2025-03-24T00:00:00"/>
    <x v="111"/>
    <x v="1"/>
    <x v="1"/>
    <x v="2"/>
    <x v="5"/>
    <x v="177"/>
    <n v="24.06"/>
    <x v="0"/>
    <n v="-24.06"/>
    <x v="1"/>
  </r>
  <r>
    <d v="2025-04-01T00:00:00"/>
    <d v="2025-03-01T00:00:00"/>
    <x v="111"/>
    <x v="1"/>
    <x v="1"/>
    <x v="15"/>
    <x v="47"/>
    <x v="698"/>
    <n v="24.24"/>
    <x v="0"/>
    <n v="-24.24"/>
    <x v="1"/>
  </r>
  <r>
    <d v="2025-04-01T00:00:00"/>
    <d v="2025-02-26T00:00:00"/>
    <x v="111"/>
    <x v="1"/>
    <x v="1"/>
    <x v="3"/>
    <x v="9"/>
    <x v="699"/>
    <n v="25"/>
    <x v="0"/>
    <n v="-25"/>
    <x v="1"/>
  </r>
  <r>
    <d v="2025-04-01T00:00:00"/>
    <d v="2025-02-26T00:00:00"/>
    <x v="111"/>
    <x v="1"/>
    <x v="1"/>
    <x v="3"/>
    <x v="9"/>
    <x v="700"/>
    <n v="25"/>
    <x v="0"/>
    <n v="-25"/>
    <x v="1"/>
  </r>
  <r>
    <d v="2025-04-01T00:00:00"/>
    <d v="2025-03-21T00:00:00"/>
    <x v="111"/>
    <x v="1"/>
    <x v="1"/>
    <x v="3"/>
    <x v="9"/>
    <x v="701"/>
    <n v="25"/>
    <x v="0"/>
    <n v="-25"/>
    <x v="1"/>
  </r>
  <r>
    <d v="2025-04-01T00:00:00"/>
    <d v="2025-02-27T00:00:00"/>
    <x v="111"/>
    <x v="1"/>
    <x v="1"/>
    <x v="6"/>
    <x v="14"/>
    <x v="286"/>
    <n v="28.34"/>
    <x v="0"/>
    <n v="-28.34"/>
    <x v="1"/>
  </r>
  <r>
    <d v="2025-04-01T00:00:00"/>
    <d v="2025-03-16T00:00:00"/>
    <x v="111"/>
    <x v="1"/>
    <x v="1"/>
    <x v="6"/>
    <x v="16"/>
    <x v="702"/>
    <n v="28.5"/>
    <x v="0"/>
    <n v="-28.5"/>
    <x v="1"/>
  </r>
  <r>
    <d v="2025-04-01T00:00:00"/>
    <d v="2024-08-21T00:00:00"/>
    <x v="111"/>
    <x v="1"/>
    <x v="1"/>
    <x v="3"/>
    <x v="7"/>
    <x v="703"/>
    <n v="29.49"/>
    <x v="0"/>
    <n v="-29.49"/>
    <x v="1"/>
  </r>
  <r>
    <d v="2025-04-01T00:00:00"/>
    <d v="2025-01-28T00:00:00"/>
    <x v="111"/>
    <x v="1"/>
    <x v="1"/>
    <x v="3"/>
    <x v="9"/>
    <x v="704"/>
    <n v="29.99"/>
    <x v="0"/>
    <n v="-29.99"/>
    <x v="1"/>
  </r>
  <r>
    <d v="2025-04-01T00:00:00"/>
    <d v="2025-03-24T00:00:00"/>
    <x v="111"/>
    <x v="1"/>
    <x v="1"/>
    <x v="3"/>
    <x v="6"/>
    <x v="682"/>
    <n v="30.15"/>
    <x v="0"/>
    <n v="-30.15"/>
    <x v="1"/>
  </r>
  <r>
    <d v="2025-04-01T00:00:00"/>
    <d v="2025-01-13T00:00:00"/>
    <x v="111"/>
    <x v="1"/>
    <x v="1"/>
    <x v="1"/>
    <x v="1"/>
    <x v="705"/>
    <n v="30.72"/>
    <x v="0"/>
    <n v="-30.72"/>
    <x v="1"/>
  </r>
  <r>
    <d v="2025-04-01T00:00:00"/>
    <d v="2025-02-26T00:00:00"/>
    <x v="111"/>
    <x v="1"/>
    <x v="1"/>
    <x v="3"/>
    <x v="9"/>
    <x v="706"/>
    <n v="30.98"/>
    <x v="0"/>
    <n v="-30.98"/>
    <x v="1"/>
  </r>
  <r>
    <d v="2025-04-01T00:00:00"/>
    <d v="2025-02-12T00:00:00"/>
    <x v="111"/>
    <x v="1"/>
    <x v="1"/>
    <x v="3"/>
    <x v="7"/>
    <x v="707"/>
    <n v="31.66"/>
    <x v="0"/>
    <n v="-31.66"/>
    <x v="1"/>
  </r>
  <r>
    <d v="2025-04-01T00:00:00"/>
    <d v="2025-01-11T00:00:00"/>
    <x v="111"/>
    <x v="1"/>
    <x v="1"/>
    <x v="3"/>
    <x v="9"/>
    <x v="708"/>
    <n v="31.88"/>
    <x v="0"/>
    <n v="-31.88"/>
    <x v="1"/>
  </r>
  <r>
    <d v="2025-04-01T00:00:00"/>
    <d v="2025-03-13T00:00:00"/>
    <x v="111"/>
    <x v="1"/>
    <x v="1"/>
    <x v="6"/>
    <x v="14"/>
    <x v="22"/>
    <n v="31.94"/>
    <x v="0"/>
    <n v="-31.94"/>
    <x v="1"/>
  </r>
  <r>
    <d v="2025-04-01T00:00:00"/>
    <d v="2025-03-09T00:00:00"/>
    <x v="111"/>
    <x v="1"/>
    <x v="1"/>
    <x v="6"/>
    <x v="16"/>
    <x v="709"/>
    <n v="32"/>
    <x v="0"/>
    <n v="-32"/>
    <x v="1"/>
  </r>
  <r>
    <d v="2025-04-01T00:00:00"/>
    <d v="2025-03-01T00:00:00"/>
    <x v="111"/>
    <x v="1"/>
    <x v="1"/>
    <x v="6"/>
    <x v="11"/>
    <x v="710"/>
    <n v="32.5"/>
    <x v="0"/>
    <n v="-32.5"/>
    <x v="1"/>
  </r>
  <r>
    <d v="2025-04-01T00:00:00"/>
    <d v="2025-03-05T00:00:00"/>
    <x v="111"/>
    <x v="1"/>
    <x v="1"/>
    <x v="6"/>
    <x v="12"/>
    <x v="18"/>
    <n v="33.81"/>
    <x v="0"/>
    <n v="-33.81"/>
    <x v="1"/>
  </r>
  <r>
    <d v="2025-04-01T00:00:00"/>
    <d v="2025-03-25T00:00:00"/>
    <x v="111"/>
    <x v="1"/>
    <x v="1"/>
    <x v="3"/>
    <x v="6"/>
    <x v="682"/>
    <n v="33.9"/>
    <x v="0"/>
    <n v="-33.9"/>
    <x v="1"/>
  </r>
  <r>
    <d v="2025-04-01T00:00:00"/>
    <d v="2025-03-02T00:00:00"/>
    <x v="111"/>
    <x v="1"/>
    <x v="1"/>
    <x v="6"/>
    <x v="16"/>
    <x v="711"/>
    <n v="35.71"/>
    <x v="0"/>
    <n v="-35.71"/>
    <x v="1"/>
  </r>
  <r>
    <d v="2025-04-01T00:00:00"/>
    <d v="2025-03-18T00:00:00"/>
    <x v="111"/>
    <x v="1"/>
    <x v="1"/>
    <x v="6"/>
    <x v="14"/>
    <x v="22"/>
    <n v="37.33"/>
    <x v="0"/>
    <n v="-37.33"/>
    <x v="1"/>
  </r>
  <r>
    <d v="2025-04-01T00:00:00"/>
    <d v="2025-03-06T00:00:00"/>
    <x v="111"/>
    <x v="1"/>
    <x v="1"/>
    <x v="15"/>
    <x v="47"/>
    <x v="182"/>
    <n v="38.99"/>
    <x v="0"/>
    <n v="-38.99"/>
    <x v="1"/>
  </r>
  <r>
    <d v="2025-04-01T00:00:00"/>
    <d v="2025-03-18T00:00:00"/>
    <x v="111"/>
    <x v="1"/>
    <x v="1"/>
    <x v="6"/>
    <x v="16"/>
    <x v="415"/>
    <n v="39.99"/>
    <x v="0"/>
    <n v="-39.99"/>
    <x v="1"/>
  </r>
  <r>
    <d v="2025-04-01T00:00:00"/>
    <d v="2025-03-21T00:00:00"/>
    <x v="111"/>
    <x v="1"/>
    <x v="1"/>
    <x v="6"/>
    <x v="12"/>
    <x v="209"/>
    <n v="44.17"/>
    <x v="0"/>
    <n v="-44.17"/>
    <x v="1"/>
  </r>
  <r>
    <d v="2025-04-01T00:00:00"/>
    <d v="2025-03-14T00:00:00"/>
    <x v="111"/>
    <x v="1"/>
    <x v="1"/>
    <x v="6"/>
    <x v="12"/>
    <x v="18"/>
    <n v="44.33"/>
    <x v="0"/>
    <n v="-44.33"/>
    <x v="1"/>
  </r>
  <r>
    <d v="2025-04-01T00:00:00"/>
    <d v="2025-03-08T00:00:00"/>
    <x v="111"/>
    <x v="1"/>
    <x v="1"/>
    <x v="6"/>
    <x v="12"/>
    <x v="18"/>
    <n v="45.25"/>
    <x v="0"/>
    <n v="-45.25"/>
    <x v="1"/>
  </r>
  <r>
    <d v="2025-04-01T00:00:00"/>
    <d v="2025-03-12T00:00:00"/>
    <x v="111"/>
    <x v="1"/>
    <x v="1"/>
    <x v="6"/>
    <x v="11"/>
    <x v="378"/>
    <n v="48.84"/>
    <x v="0"/>
    <n v="-48.84"/>
    <x v="1"/>
  </r>
  <r>
    <d v="2025-04-01T00:00:00"/>
    <d v="2025-01-21T00:00:00"/>
    <x v="111"/>
    <x v="1"/>
    <x v="1"/>
    <x v="3"/>
    <x v="7"/>
    <x v="712"/>
    <n v="50.98"/>
    <x v="0"/>
    <n v="-50.98"/>
    <x v="1"/>
  </r>
  <r>
    <d v="2025-04-01T00:00:00"/>
    <d v="2025-01-11T00:00:00"/>
    <x v="111"/>
    <x v="1"/>
    <x v="1"/>
    <x v="7"/>
    <x v="13"/>
    <x v="713"/>
    <n v="52.67"/>
    <x v="0"/>
    <n v="-52.67"/>
    <x v="1"/>
  </r>
  <r>
    <d v="2025-04-01T00:00:00"/>
    <d v="2025-03-26T00:00:00"/>
    <x v="111"/>
    <x v="1"/>
    <x v="1"/>
    <x v="2"/>
    <x v="5"/>
    <x v="177"/>
    <n v="52.83"/>
    <x v="0"/>
    <n v="-52.83"/>
    <x v="1"/>
  </r>
  <r>
    <d v="2025-04-01T00:00:00"/>
    <d v="2025-03-25T00:00:00"/>
    <x v="111"/>
    <x v="1"/>
    <x v="1"/>
    <x v="2"/>
    <x v="5"/>
    <x v="49"/>
    <n v="54.13"/>
    <x v="0"/>
    <n v="-54.13"/>
    <x v="1"/>
  </r>
  <r>
    <d v="2025-04-01T00:00:00"/>
    <d v="2025-04-07T00:00:00"/>
    <x v="111"/>
    <x v="0"/>
    <x v="0"/>
    <x v="0"/>
    <x v="0"/>
    <x v="714"/>
    <n v="54.6"/>
    <x v="0"/>
    <n v="54.6"/>
    <x v="0"/>
  </r>
  <r>
    <d v="2025-04-01T00:00:00"/>
    <d v="2025-04-07T00:00:00"/>
    <x v="111"/>
    <x v="0"/>
    <x v="0"/>
    <x v="0"/>
    <x v="0"/>
    <x v="714"/>
    <n v="54.6"/>
    <x v="0"/>
    <n v="54.6"/>
    <x v="0"/>
  </r>
  <r>
    <d v="2025-04-01T00:00:00"/>
    <d v="2025-03-22T00:00:00"/>
    <x v="111"/>
    <x v="1"/>
    <x v="1"/>
    <x v="5"/>
    <x v="36"/>
    <x v="715"/>
    <n v="55.55"/>
    <x v="0"/>
    <n v="-55.55"/>
    <x v="1"/>
  </r>
  <r>
    <d v="2025-04-01T00:00:00"/>
    <d v="2025-03-05T00:00:00"/>
    <x v="111"/>
    <x v="1"/>
    <x v="1"/>
    <x v="7"/>
    <x v="13"/>
    <x v="59"/>
    <n v="58.09"/>
    <x v="0"/>
    <n v="-58.09"/>
    <x v="1"/>
  </r>
  <r>
    <d v="2025-04-01T00:00:00"/>
    <d v="2025-03-15T00:00:00"/>
    <x v="111"/>
    <x v="1"/>
    <x v="1"/>
    <x v="6"/>
    <x v="12"/>
    <x v="209"/>
    <n v="59.46"/>
    <x v="0"/>
    <n v="-59.46"/>
    <x v="1"/>
  </r>
  <r>
    <d v="2025-04-01T00:00:00"/>
    <d v="2025-02-26T00:00:00"/>
    <x v="111"/>
    <x v="1"/>
    <x v="1"/>
    <x v="2"/>
    <x v="27"/>
    <x v="716"/>
    <n v="60"/>
    <x v="0"/>
    <n v="-60"/>
    <x v="1"/>
  </r>
  <r>
    <d v="2025-04-01T00:00:00"/>
    <d v="2025-02-27T00:00:00"/>
    <x v="111"/>
    <x v="1"/>
    <x v="1"/>
    <x v="2"/>
    <x v="27"/>
    <x v="618"/>
    <n v="60"/>
    <x v="0"/>
    <n v="-60"/>
    <x v="1"/>
  </r>
  <r>
    <d v="2025-04-01T00:00:00"/>
    <d v="2024-09-27T00:00:00"/>
    <x v="111"/>
    <x v="1"/>
    <x v="1"/>
    <x v="2"/>
    <x v="2"/>
    <x v="717"/>
    <n v="64.75"/>
    <x v="0"/>
    <n v="-64.75"/>
    <x v="1"/>
  </r>
  <r>
    <d v="2025-04-01T00:00:00"/>
    <d v="2025-02-25T00:00:00"/>
    <x v="111"/>
    <x v="1"/>
    <x v="1"/>
    <x v="7"/>
    <x v="13"/>
    <x v="59"/>
    <n v="65.3"/>
    <x v="0"/>
    <n v="-65.3"/>
    <x v="1"/>
  </r>
  <r>
    <d v="2025-04-01T00:00:00"/>
    <d v="2025-02-26T00:00:00"/>
    <x v="111"/>
    <x v="1"/>
    <x v="1"/>
    <x v="2"/>
    <x v="27"/>
    <x v="718"/>
    <n v="66.34"/>
    <x v="0"/>
    <n v="-66.34"/>
    <x v="1"/>
  </r>
  <r>
    <d v="2025-04-01T00:00:00"/>
    <d v="2025-03-23T00:00:00"/>
    <x v="111"/>
    <x v="1"/>
    <x v="1"/>
    <x v="3"/>
    <x v="6"/>
    <x v="696"/>
    <n v="68"/>
    <x v="0"/>
    <n v="-68"/>
    <x v="1"/>
  </r>
  <r>
    <d v="2025-04-01T00:00:00"/>
    <d v="2025-02-28T00:00:00"/>
    <x v="111"/>
    <x v="1"/>
    <x v="1"/>
    <x v="3"/>
    <x v="9"/>
    <x v="719"/>
    <n v="72.86"/>
    <x v="0"/>
    <n v="-72.86"/>
    <x v="1"/>
  </r>
  <r>
    <d v="2025-04-01T00:00:00"/>
    <d v="2024-12-30T00:00:00"/>
    <x v="111"/>
    <x v="1"/>
    <x v="1"/>
    <x v="5"/>
    <x v="10"/>
    <x v="720"/>
    <n v="73.989999999999995"/>
    <x v="0"/>
    <n v="-73.989999999999995"/>
    <x v="1"/>
  </r>
  <r>
    <d v="2025-04-01T00:00:00"/>
    <d v="2025-03-08T00:00:00"/>
    <x v="111"/>
    <x v="1"/>
    <x v="1"/>
    <x v="7"/>
    <x v="13"/>
    <x v="59"/>
    <n v="75.459999999999994"/>
    <x v="0"/>
    <n v="-75.459999999999994"/>
    <x v="1"/>
  </r>
  <r>
    <d v="2025-04-01T00:00:00"/>
    <d v="2025-03-23T00:00:00"/>
    <x v="111"/>
    <x v="1"/>
    <x v="1"/>
    <x v="2"/>
    <x v="5"/>
    <x v="177"/>
    <n v="77.319999999999993"/>
    <x v="0"/>
    <n v="-77.319999999999993"/>
    <x v="1"/>
  </r>
  <r>
    <d v="2025-04-01T00:00:00"/>
    <d v="2025-03-10T00:00:00"/>
    <x v="111"/>
    <x v="1"/>
    <x v="1"/>
    <x v="6"/>
    <x v="12"/>
    <x v="31"/>
    <n v="77.38"/>
    <x v="0"/>
    <n v="-77.38"/>
    <x v="1"/>
  </r>
  <r>
    <d v="2025-04-01T00:00:00"/>
    <d v="2025-03-13T00:00:00"/>
    <x v="111"/>
    <x v="1"/>
    <x v="1"/>
    <x v="10"/>
    <x v="56"/>
    <x v="688"/>
    <n v="77.5"/>
    <x v="0"/>
    <n v="-77.5"/>
    <x v="1"/>
  </r>
  <r>
    <d v="2025-04-01T00:00:00"/>
    <d v="2025-03-24T00:00:00"/>
    <x v="111"/>
    <x v="1"/>
    <x v="1"/>
    <x v="6"/>
    <x v="12"/>
    <x v="31"/>
    <n v="79.8"/>
    <x v="0"/>
    <n v="-79.8"/>
    <x v="1"/>
  </r>
  <r>
    <d v="2025-04-01T00:00:00"/>
    <d v="2025-03-01T00:00:00"/>
    <x v="111"/>
    <x v="1"/>
    <x v="1"/>
    <x v="7"/>
    <x v="13"/>
    <x v="52"/>
    <n v="86.24"/>
    <x v="0"/>
    <n v="-86.24"/>
    <x v="1"/>
  </r>
  <r>
    <d v="2025-04-01T00:00:00"/>
    <d v="2025-03-22T00:00:00"/>
    <x v="111"/>
    <x v="1"/>
    <x v="1"/>
    <x v="3"/>
    <x v="6"/>
    <x v="721"/>
    <n v="89.1"/>
    <x v="0"/>
    <n v="-89.1"/>
    <x v="1"/>
  </r>
  <r>
    <d v="2025-04-01T00:00:00"/>
    <d v="2025-03-06T00:00:00"/>
    <x v="111"/>
    <x v="1"/>
    <x v="1"/>
    <x v="8"/>
    <x v="22"/>
    <x v="66"/>
    <n v="100"/>
    <x v="0"/>
    <n v="-100"/>
    <x v="1"/>
  </r>
  <r>
    <d v="2025-04-01T00:00:00"/>
    <d v="2025-02-27T00:00:00"/>
    <x v="111"/>
    <x v="1"/>
    <x v="1"/>
    <x v="7"/>
    <x v="13"/>
    <x v="268"/>
    <n v="101.19"/>
    <x v="0"/>
    <n v="-101.19"/>
    <x v="1"/>
  </r>
  <r>
    <d v="2025-04-01T00:00:00"/>
    <d v="2025-02-25T00:00:00"/>
    <x v="111"/>
    <x v="1"/>
    <x v="1"/>
    <x v="6"/>
    <x v="16"/>
    <x v="296"/>
    <n v="106.02"/>
    <x v="0"/>
    <n v="-106.02"/>
    <x v="1"/>
  </r>
  <r>
    <d v="2025-04-01T00:00:00"/>
    <d v="2025-01-31T00:00:00"/>
    <x v="111"/>
    <x v="1"/>
    <x v="1"/>
    <x v="1"/>
    <x v="24"/>
    <x v="722"/>
    <n v="106.61"/>
    <x v="0"/>
    <n v="-106.61"/>
    <x v="1"/>
  </r>
  <r>
    <d v="2025-04-01T00:00:00"/>
    <d v="2025-03-08T00:00:00"/>
    <x v="111"/>
    <x v="1"/>
    <x v="1"/>
    <x v="7"/>
    <x v="13"/>
    <x v="723"/>
    <n v="107.82"/>
    <x v="0"/>
    <n v="-107.82"/>
    <x v="1"/>
  </r>
  <r>
    <d v="2025-04-01T00:00:00"/>
    <d v="2025-03-05T00:00:00"/>
    <x v="111"/>
    <x v="1"/>
    <x v="1"/>
    <x v="6"/>
    <x v="12"/>
    <x v="31"/>
    <n v="110.3"/>
    <x v="0"/>
    <n v="-110.3"/>
    <x v="1"/>
  </r>
  <r>
    <d v="2025-04-01T00:00:00"/>
    <d v="2025-03-11T00:00:00"/>
    <x v="111"/>
    <x v="1"/>
    <x v="1"/>
    <x v="6"/>
    <x v="12"/>
    <x v="18"/>
    <n v="112.7"/>
    <x v="0"/>
    <n v="-112.7"/>
    <x v="1"/>
  </r>
  <r>
    <d v="2025-04-01T00:00:00"/>
    <d v="2025-03-23T00:00:00"/>
    <x v="111"/>
    <x v="1"/>
    <x v="1"/>
    <x v="2"/>
    <x v="5"/>
    <x v="30"/>
    <n v="119.28"/>
    <x v="0"/>
    <n v="-119.28"/>
    <x v="1"/>
  </r>
  <r>
    <d v="2025-04-01T00:00:00"/>
    <d v="2025-02-09T00:00:00"/>
    <x v="111"/>
    <x v="1"/>
    <x v="1"/>
    <x v="5"/>
    <x v="36"/>
    <x v="724"/>
    <n v="120"/>
    <x v="0"/>
    <n v="-120"/>
    <x v="1"/>
  </r>
  <r>
    <d v="2025-04-01T00:00:00"/>
    <d v="2025-03-10T00:00:00"/>
    <x v="111"/>
    <x v="1"/>
    <x v="1"/>
    <x v="6"/>
    <x v="12"/>
    <x v="725"/>
    <n v="124.87"/>
    <x v="0"/>
    <n v="-124.87"/>
    <x v="1"/>
  </r>
  <r>
    <d v="2025-04-01T00:00:00"/>
    <d v="2025-01-17T00:00:00"/>
    <x v="111"/>
    <x v="1"/>
    <x v="1"/>
    <x v="1"/>
    <x v="24"/>
    <x v="726"/>
    <n v="133.16"/>
    <x v="0"/>
    <n v="-133.16"/>
    <x v="1"/>
  </r>
  <r>
    <d v="2025-04-01T00:00:00"/>
    <d v="2025-01-13T00:00:00"/>
    <x v="111"/>
    <x v="1"/>
    <x v="1"/>
    <x v="1"/>
    <x v="1"/>
    <x v="727"/>
    <n v="146.05000000000001"/>
    <x v="0"/>
    <n v="-146.05000000000001"/>
    <x v="1"/>
  </r>
  <r>
    <d v="2025-04-01T00:00:00"/>
    <d v="2025-02-26T00:00:00"/>
    <x v="111"/>
    <x v="1"/>
    <x v="1"/>
    <x v="2"/>
    <x v="17"/>
    <x v="728"/>
    <n v="157.05000000000001"/>
    <x v="0"/>
    <n v="-157.05000000000001"/>
    <x v="1"/>
  </r>
  <r>
    <d v="2025-04-01T00:00:00"/>
    <d v="2025-04-07T00:00:00"/>
    <x v="111"/>
    <x v="0"/>
    <x v="0"/>
    <x v="9"/>
    <x v="22"/>
    <x v="74"/>
    <n v="166.98"/>
    <x v="0"/>
    <n v="-166.98"/>
    <x v="1"/>
  </r>
  <r>
    <d v="2025-04-01T00:00:00"/>
    <d v="2025-02-25T00:00:00"/>
    <x v="111"/>
    <x v="1"/>
    <x v="1"/>
    <x v="6"/>
    <x v="12"/>
    <x v="266"/>
    <n v="172.12"/>
    <x v="0"/>
    <n v="-172.12"/>
    <x v="1"/>
  </r>
  <r>
    <d v="2025-04-01T00:00:00"/>
    <d v="2025-02-27T00:00:00"/>
    <x v="111"/>
    <x v="1"/>
    <x v="1"/>
    <x v="6"/>
    <x v="12"/>
    <x v="18"/>
    <n v="189.87"/>
    <x v="0"/>
    <n v="-189.87"/>
    <x v="1"/>
  </r>
  <r>
    <d v="2025-04-01T00:00:00"/>
    <d v="2025-04-07T00:00:00"/>
    <x v="111"/>
    <x v="0"/>
    <x v="0"/>
    <x v="7"/>
    <x v="39"/>
    <x v="729"/>
    <n v="210"/>
    <x v="0"/>
    <n v="-210"/>
    <x v="1"/>
  </r>
  <r>
    <d v="2025-04-01T00:00:00"/>
    <d v="2025-01-03T00:00:00"/>
    <x v="111"/>
    <x v="1"/>
    <x v="1"/>
    <x v="10"/>
    <x v="56"/>
    <x v="730"/>
    <n v="250"/>
    <x v="0"/>
    <n v="-250"/>
    <x v="1"/>
  </r>
  <r>
    <d v="2025-04-01T00:00:00"/>
    <d v="2025-02-25T00:00:00"/>
    <x v="111"/>
    <x v="1"/>
    <x v="1"/>
    <x v="7"/>
    <x v="13"/>
    <x v="59"/>
    <n v="260.5"/>
    <x v="0"/>
    <n v="-260.5"/>
    <x v="1"/>
  </r>
  <r>
    <d v="2025-04-01T00:00:00"/>
    <d v="2025-03-01T00:00:00"/>
    <x v="111"/>
    <x v="1"/>
    <x v="1"/>
    <x v="2"/>
    <x v="19"/>
    <x v="731"/>
    <n v="268.89"/>
    <x v="0"/>
    <n v="-268.89"/>
    <x v="1"/>
  </r>
  <r>
    <d v="2025-04-01T00:00:00"/>
    <d v="2025-03-18T00:00:00"/>
    <x v="111"/>
    <x v="1"/>
    <x v="1"/>
    <x v="2"/>
    <x v="19"/>
    <x v="82"/>
    <n v="269.97000000000003"/>
    <x v="0"/>
    <n v="-269.97000000000003"/>
    <x v="1"/>
  </r>
  <r>
    <d v="2025-04-01T00:00:00"/>
    <d v="2025-03-09T00:00:00"/>
    <x v="111"/>
    <x v="1"/>
    <x v="1"/>
    <x v="2"/>
    <x v="19"/>
    <x v="732"/>
    <n v="272.02"/>
    <x v="0"/>
    <n v="-272.02"/>
    <x v="1"/>
  </r>
  <r>
    <d v="2025-04-01T00:00:00"/>
    <d v="2025-04-07T00:00:00"/>
    <x v="111"/>
    <x v="0"/>
    <x v="0"/>
    <x v="1"/>
    <x v="24"/>
    <x v="733"/>
    <n v="295.86"/>
    <x v="0"/>
    <n v="-295.86"/>
    <x v="1"/>
  </r>
  <r>
    <d v="2025-04-01T00:00:00"/>
    <d v="2025-03-16T00:00:00"/>
    <x v="111"/>
    <x v="1"/>
    <x v="1"/>
    <x v="6"/>
    <x v="12"/>
    <x v="18"/>
    <n v="312.95999999999998"/>
    <x v="0"/>
    <n v="-312.95999999999998"/>
    <x v="1"/>
  </r>
  <r>
    <d v="2025-04-01T00:00:00"/>
    <d v="2025-03-03T00:00:00"/>
    <x v="111"/>
    <x v="1"/>
    <x v="1"/>
    <x v="6"/>
    <x v="12"/>
    <x v="209"/>
    <n v="324"/>
    <x v="0"/>
    <n v="-324"/>
    <x v="1"/>
  </r>
  <r>
    <d v="2025-04-01T00:00:00"/>
    <d v="2025-03-23T00:00:00"/>
    <x v="111"/>
    <x v="1"/>
    <x v="1"/>
    <x v="6"/>
    <x v="12"/>
    <x v="18"/>
    <n v="344.89"/>
    <x v="0"/>
    <n v="-344.89"/>
    <x v="1"/>
  </r>
  <r>
    <d v="2025-04-01T00:00:00"/>
    <d v="2025-04-07T00:00:00"/>
    <x v="111"/>
    <x v="0"/>
    <x v="0"/>
    <x v="7"/>
    <x v="39"/>
    <x v="734"/>
    <n v="456"/>
    <x v="0"/>
    <n v="-456"/>
    <x v="1"/>
  </r>
  <r>
    <d v="2025-04-01T00:00:00"/>
    <d v="2025-02-27T00:00:00"/>
    <x v="111"/>
    <x v="1"/>
    <x v="1"/>
    <x v="2"/>
    <x v="55"/>
    <x v="735"/>
    <n v="661.95"/>
    <x v="0"/>
    <n v="-661.95"/>
    <x v="1"/>
  </r>
  <r>
    <d v="2025-04-01T00:00:00"/>
    <d v="2025-04-07T00:00:00"/>
    <x v="111"/>
    <x v="0"/>
    <x v="0"/>
    <x v="7"/>
    <x v="34"/>
    <x v="736"/>
    <n v="733"/>
    <x v="0"/>
    <n v="-733"/>
    <x v="1"/>
  </r>
  <r>
    <d v="2025-04-01T00:00:00"/>
    <d v="2025-03-23T00:00:00"/>
    <x v="111"/>
    <x v="1"/>
    <x v="1"/>
    <x v="2"/>
    <x v="2"/>
    <x v="737"/>
    <n v="796"/>
    <x v="0"/>
    <n v="-796"/>
    <x v="1"/>
  </r>
  <r>
    <d v="2025-04-01T00:00:00"/>
    <d v="2025-04-07T00:00:00"/>
    <x v="111"/>
    <x v="0"/>
    <x v="0"/>
    <x v="9"/>
    <x v="22"/>
    <x v="138"/>
    <n v="898.59"/>
    <x v="0"/>
    <n v="-898.59"/>
    <x v="1"/>
  </r>
  <r>
    <d v="2025-04-01T00:00:00"/>
    <d v="2025-04-07T00:00:00"/>
    <x v="111"/>
    <x v="0"/>
    <x v="0"/>
    <x v="1"/>
    <x v="24"/>
    <x v="163"/>
    <n v="935"/>
    <x v="0"/>
    <n v="-935"/>
    <x v="1"/>
  </r>
  <r>
    <d v="2025-04-01T00:00:00"/>
    <d v="2025-04-07T00:00:00"/>
    <x v="111"/>
    <x v="0"/>
    <x v="0"/>
    <x v="2"/>
    <x v="33"/>
    <x v="473"/>
    <n v="1007.46"/>
    <x v="0"/>
    <n v="-1007.46"/>
    <x v="1"/>
  </r>
  <r>
    <d v="2025-04-01T00:00:00"/>
    <d v="2025-04-07T00:00:00"/>
    <x v="111"/>
    <x v="0"/>
    <x v="0"/>
    <x v="1"/>
    <x v="24"/>
    <x v="538"/>
    <n v="1370.4"/>
    <x v="0"/>
    <n v="-1370.4"/>
    <x v="1"/>
  </r>
  <r>
    <d v="2025-04-01T00:00:00"/>
    <d v="2025-04-07T00:00:00"/>
    <x v="111"/>
    <x v="0"/>
    <x v="0"/>
    <x v="11"/>
    <x v="28"/>
    <x v="738"/>
    <n v="14238.46"/>
    <x v="0"/>
    <n v="14238.46"/>
    <x v="0"/>
  </r>
  <r>
    <d v="2025-04-01T00:00:00"/>
    <d v="2025-04-08T00:00:00"/>
    <x v="112"/>
    <x v="0"/>
    <x v="0"/>
    <x v="7"/>
    <x v="32"/>
    <x v="739"/>
    <n v="2042.23"/>
    <x v="0"/>
    <n v="-2042.23"/>
    <x v="1"/>
  </r>
  <r>
    <d v="2025-04-01T00:00:00"/>
    <d v="2025-04-09T00:00:00"/>
    <x v="113"/>
    <x v="0"/>
    <x v="0"/>
    <x v="8"/>
    <x v="22"/>
    <x v="740"/>
    <n v="10"/>
    <x v="0"/>
    <n v="-10"/>
    <x v="1"/>
  </r>
  <r>
    <d v="2025-04-01T00:00:00"/>
    <d v="2025-04-10T00:00:00"/>
    <x v="114"/>
    <x v="0"/>
    <x v="0"/>
    <x v="9"/>
    <x v="22"/>
    <x v="95"/>
    <n v="3.11"/>
    <x v="0"/>
    <n v="-3.11"/>
    <x v="1"/>
  </r>
  <r>
    <d v="2025-04-01T00:00:00"/>
    <d v="2025-04-10T00:00:00"/>
    <x v="114"/>
    <x v="0"/>
    <x v="0"/>
    <x v="2"/>
    <x v="51"/>
    <x v="94"/>
    <n v="20.9"/>
    <x v="0"/>
    <n v="-20.9"/>
    <x v="1"/>
  </r>
  <r>
    <d v="2025-04-01T00:00:00"/>
    <d v="2025-04-10T00:00:00"/>
    <x v="114"/>
    <x v="0"/>
    <x v="0"/>
    <x v="8"/>
    <x v="22"/>
    <x v="96"/>
    <n v="120"/>
    <x v="0"/>
    <n v="-120"/>
    <x v="1"/>
  </r>
  <r>
    <d v="2025-04-01T00:00:00"/>
    <d v="2025-04-10T00:00:00"/>
    <x v="114"/>
    <x v="0"/>
    <x v="0"/>
    <x v="4"/>
    <x v="25"/>
    <x v="741"/>
    <n v="200"/>
    <x v="0"/>
    <n v="-200"/>
    <x v="1"/>
  </r>
  <r>
    <d v="2025-04-01T00:00:00"/>
    <d v="2025-04-10T00:00:00"/>
    <x v="114"/>
    <x v="0"/>
    <x v="0"/>
    <x v="1"/>
    <x v="23"/>
    <x v="742"/>
    <n v="240"/>
    <x v="0"/>
    <n v="-240"/>
    <x v="1"/>
  </r>
  <r>
    <d v="2025-04-01T00:00:00"/>
    <d v="2025-04-10T00:00:00"/>
    <x v="114"/>
    <x v="0"/>
    <x v="0"/>
    <x v="1"/>
    <x v="24"/>
    <x v="538"/>
    <n v="255"/>
    <x v="0"/>
    <n v="-255"/>
    <x v="1"/>
  </r>
  <r>
    <d v="2025-04-01T00:00:00"/>
    <d v="2025-04-10T00:00:00"/>
    <x v="114"/>
    <x v="0"/>
    <x v="0"/>
    <x v="16"/>
    <x v="53"/>
    <x v="217"/>
    <n v="496.39"/>
    <x v="0"/>
    <n v="-496.39"/>
    <x v="1"/>
  </r>
  <r>
    <d v="2025-04-01T00:00:00"/>
    <d v="2025-04-10T00:00:00"/>
    <x v="114"/>
    <x v="0"/>
    <x v="0"/>
    <x v="1"/>
    <x v="66"/>
    <x v="743"/>
    <n v="500"/>
    <x v="0"/>
    <n v="-500"/>
    <x v="1"/>
  </r>
  <r>
    <d v="2025-04-01T00:00:00"/>
    <d v="2025-04-10T00:00:00"/>
    <x v="114"/>
    <x v="0"/>
    <x v="0"/>
    <x v="4"/>
    <x v="20"/>
    <x v="98"/>
    <n v="708.09"/>
    <x v="0"/>
    <n v="-708.09"/>
    <x v="1"/>
  </r>
  <r>
    <d v="2025-04-01T00:00:00"/>
    <d v="2025-04-11T00:00:00"/>
    <x v="115"/>
    <x v="0"/>
    <x v="0"/>
    <x v="0"/>
    <x v="0"/>
    <x v="744"/>
    <n v="156.19999999999999"/>
    <x v="0"/>
    <n v="156.19999999999999"/>
    <x v="0"/>
  </r>
  <r>
    <d v="2025-04-01T00:00:00"/>
    <d v="2025-04-11T00:00:00"/>
    <x v="115"/>
    <x v="0"/>
    <x v="0"/>
    <x v="0"/>
    <x v="0"/>
    <x v="745"/>
    <n v="161.13"/>
    <x v="0"/>
    <n v="161.13"/>
    <x v="0"/>
  </r>
  <r>
    <d v="2025-04-01T00:00:00"/>
    <d v="2025-04-11T00:00:00"/>
    <x v="115"/>
    <x v="0"/>
    <x v="0"/>
    <x v="4"/>
    <x v="29"/>
    <x v="104"/>
    <n v="272"/>
    <x v="0"/>
    <n v="-272"/>
    <x v="1"/>
  </r>
  <r>
    <d v="2025-04-01T00:00:00"/>
    <d v="2025-04-11T00:00:00"/>
    <x v="115"/>
    <x v="0"/>
    <x v="0"/>
    <x v="11"/>
    <x v="31"/>
    <x v="746"/>
    <n v="2000"/>
    <x v="0"/>
    <n v="2000"/>
    <x v="0"/>
  </r>
  <r>
    <d v="2025-04-01T00:00:00"/>
    <d v="2025-04-13T00:00:00"/>
    <x v="116"/>
    <x v="0"/>
    <x v="0"/>
    <x v="1"/>
    <x v="1"/>
    <x v="747"/>
    <n v="146.09"/>
    <x v="0"/>
    <n v="-146.09"/>
    <x v="1"/>
  </r>
  <r>
    <d v="2025-04-01T00:00:00"/>
    <d v="2025-04-14T00:00:00"/>
    <x v="117"/>
    <x v="0"/>
    <x v="0"/>
    <x v="0"/>
    <x v="0"/>
    <x v="748"/>
    <n v="2"/>
    <x v="0"/>
    <n v="2"/>
    <x v="0"/>
  </r>
  <r>
    <d v="2025-04-01T00:00:00"/>
    <d v="2025-04-14T00:00:00"/>
    <x v="117"/>
    <x v="0"/>
    <x v="0"/>
    <x v="0"/>
    <x v="0"/>
    <x v="749"/>
    <n v="2.2999999999999998"/>
    <x v="0"/>
    <n v="2.2999999999999998"/>
    <x v="0"/>
  </r>
  <r>
    <d v="2025-04-01T00:00:00"/>
    <d v="2025-04-14T00:00:00"/>
    <x v="117"/>
    <x v="0"/>
    <x v="0"/>
    <x v="0"/>
    <x v="0"/>
    <x v="750"/>
    <n v="2.46"/>
    <x v="0"/>
    <n v="2.46"/>
    <x v="0"/>
  </r>
  <r>
    <d v="2025-04-01T00:00:00"/>
    <d v="2025-04-14T00:00:00"/>
    <x v="117"/>
    <x v="0"/>
    <x v="0"/>
    <x v="0"/>
    <x v="0"/>
    <x v="751"/>
    <n v="6.8"/>
    <x v="0"/>
    <n v="6.8"/>
    <x v="0"/>
  </r>
  <r>
    <d v="2025-04-01T00:00:00"/>
    <d v="2025-04-14T00:00:00"/>
    <x v="117"/>
    <x v="0"/>
    <x v="0"/>
    <x v="0"/>
    <x v="0"/>
    <x v="752"/>
    <n v="22.5"/>
    <x v="0"/>
    <n v="22.5"/>
    <x v="0"/>
  </r>
  <r>
    <d v="2025-04-01T00:00:00"/>
    <d v="2025-04-14T00:00:00"/>
    <x v="117"/>
    <x v="0"/>
    <x v="0"/>
    <x v="0"/>
    <x v="0"/>
    <x v="753"/>
    <n v="23.2"/>
    <x v="0"/>
    <n v="23.2"/>
    <x v="0"/>
  </r>
  <r>
    <d v="2025-04-01T00:00:00"/>
    <d v="2025-04-15T00:00:00"/>
    <x v="118"/>
    <x v="0"/>
    <x v="0"/>
    <x v="0"/>
    <x v="0"/>
    <x v="754"/>
    <n v="8.5"/>
    <x v="0"/>
    <n v="8.5"/>
    <x v="0"/>
  </r>
  <r>
    <d v="2025-04-01T00:00:00"/>
    <d v="2025-04-15T00:00:00"/>
    <x v="118"/>
    <x v="0"/>
    <x v="0"/>
    <x v="4"/>
    <x v="63"/>
    <x v="126"/>
    <n v="174.72"/>
    <x v="0"/>
    <n v="-174.72"/>
    <x v="1"/>
  </r>
  <r>
    <d v="2025-04-01T00:00:00"/>
    <d v="2025-04-15T00:00:00"/>
    <x v="118"/>
    <x v="0"/>
    <x v="0"/>
    <x v="1"/>
    <x v="24"/>
    <x v="77"/>
    <n v="328.73"/>
    <x v="0"/>
    <n v="-328.73"/>
    <x v="1"/>
  </r>
  <r>
    <d v="2025-04-01T00:00:00"/>
    <d v="2025-04-15T00:00:00"/>
    <x v="118"/>
    <x v="0"/>
    <x v="0"/>
    <x v="1"/>
    <x v="24"/>
    <x v="77"/>
    <n v="356.45"/>
    <x v="0"/>
    <n v="-356.45"/>
    <x v="1"/>
  </r>
  <r>
    <d v="2025-04-01T00:00:00"/>
    <d v="2025-04-17T00:00:00"/>
    <x v="119"/>
    <x v="0"/>
    <x v="0"/>
    <x v="0"/>
    <x v="0"/>
    <x v="755"/>
    <n v="25.2"/>
    <x v="0"/>
    <n v="25.2"/>
    <x v="0"/>
  </r>
  <r>
    <d v="2025-04-01T00:00:00"/>
    <d v="2025-04-17T00:00:00"/>
    <x v="119"/>
    <x v="0"/>
    <x v="0"/>
    <x v="12"/>
    <x v="40"/>
    <x v="134"/>
    <n v="103.04"/>
    <x v="0"/>
    <n v="-103.04"/>
    <x v="1"/>
  </r>
  <r>
    <d v="2025-04-01T00:00:00"/>
    <d v="2025-04-17T00:00:00"/>
    <x v="119"/>
    <x v="0"/>
    <x v="0"/>
    <x v="12"/>
    <x v="40"/>
    <x v="134"/>
    <n v="159.55000000000001"/>
    <x v="0"/>
    <n v="-159.55000000000001"/>
    <x v="1"/>
  </r>
  <r>
    <d v="2025-04-01T00:00:00"/>
    <d v="2025-04-17T00:00:00"/>
    <x v="119"/>
    <x v="0"/>
    <x v="0"/>
    <x v="12"/>
    <x v="40"/>
    <x v="134"/>
    <n v="234.84"/>
    <x v="0"/>
    <n v="-234.84"/>
    <x v="1"/>
  </r>
  <r>
    <d v="2025-04-01T00:00:00"/>
    <d v="2025-04-17T00:00:00"/>
    <x v="119"/>
    <x v="0"/>
    <x v="0"/>
    <x v="12"/>
    <x v="40"/>
    <x v="134"/>
    <n v="237.15"/>
    <x v="0"/>
    <n v="-237.15"/>
    <x v="1"/>
  </r>
  <r>
    <d v="2025-04-01T00:00:00"/>
    <d v="2025-04-17T00:00:00"/>
    <x v="119"/>
    <x v="0"/>
    <x v="0"/>
    <x v="12"/>
    <x v="40"/>
    <x v="134"/>
    <n v="320.72000000000003"/>
    <x v="0"/>
    <n v="-320.72000000000003"/>
    <x v="1"/>
  </r>
  <r>
    <d v="2025-04-01T00:00:00"/>
    <d v="2025-04-17T00:00:00"/>
    <x v="119"/>
    <x v="0"/>
    <x v="0"/>
    <x v="11"/>
    <x v="31"/>
    <x v="756"/>
    <n v="1500"/>
    <x v="0"/>
    <n v="1500"/>
    <x v="0"/>
  </r>
  <r>
    <d v="2025-04-01T00:00:00"/>
    <d v="2025-04-22T00:00:00"/>
    <x v="120"/>
    <x v="0"/>
    <x v="0"/>
    <x v="1"/>
    <x v="1"/>
    <x v="757"/>
    <n v="8.6999999999999993"/>
    <x v="0"/>
    <n v="-8.6999999999999993"/>
    <x v="1"/>
  </r>
  <r>
    <d v="2025-04-01T00:00:00"/>
    <d v="2025-04-22T00:00:00"/>
    <x v="120"/>
    <x v="0"/>
    <x v="0"/>
    <x v="4"/>
    <x v="25"/>
    <x v="758"/>
    <n v="220"/>
    <x v="0"/>
    <n v="-220"/>
    <x v="1"/>
  </r>
  <r>
    <d v="2025-04-01T00:00:00"/>
    <d v="2025-04-22T00:00:00"/>
    <x v="120"/>
    <x v="0"/>
    <x v="0"/>
    <x v="8"/>
    <x v="22"/>
    <x v="137"/>
    <n v="362.52"/>
    <x v="0"/>
    <n v="-362.52"/>
    <x v="1"/>
  </r>
  <r>
    <d v="2025-04-01T00:00:00"/>
    <d v="2025-04-22T00:00:00"/>
    <x v="120"/>
    <x v="0"/>
    <x v="0"/>
    <x v="11"/>
    <x v="31"/>
    <x v="759"/>
    <n v="700"/>
    <x v="0"/>
    <n v="700"/>
    <x v="0"/>
  </r>
  <r>
    <d v="2025-04-01T00:00:00"/>
    <d v="2025-04-23T00:00:00"/>
    <x v="121"/>
    <x v="0"/>
    <x v="0"/>
    <x v="1"/>
    <x v="66"/>
    <x v="760"/>
    <n v="70"/>
    <x v="0"/>
    <n v="-70"/>
    <x v="1"/>
  </r>
  <r>
    <d v="2025-04-01T00:00:00"/>
    <d v="2025-04-24T00:00:00"/>
    <x v="122"/>
    <x v="0"/>
    <x v="0"/>
    <x v="12"/>
    <x v="41"/>
    <x v="103"/>
    <n v="166.85"/>
    <x v="0"/>
    <n v="-166.85"/>
    <x v="1"/>
  </r>
  <r>
    <d v="2025-04-01T00:00:00"/>
    <d v="2025-04-25T00:00:00"/>
    <x v="123"/>
    <x v="0"/>
    <x v="0"/>
    <x v="4"/>
    <x v="38"/>
    <x v="142"/>
    <n v="39.99"/>
    <x v="0"/>
    <n v="-39.99"/>
    <x v="1"/>
  </r>
  <r>
    <d v="2025-04-01T00:00:00"/>
    <d v="2025-04-25T00:00:00"/>
    <x v="123"/>
    <x v="0"/>
    <x v="0"/>
    <x v="11"/>
    <x v="31"/>
    <x v="761"/>
    <n v="50"/>
    <x v="0"/>
    <n v="50"/>
    <x v="0"/>
  </r>
  <r>
    <d v="2025-04-01T00:00:00"/>
    <d v="2025-04-25T00:00:00"/>
    <x v="123"/>
    <x v="0"/>
    <x v="0"/>
    <x v="0"/>
    <x v="0"/>
    <x v="762"/>
    <n v="53.82"/>
    <x v="0"/>
    <n v="53.82"/>
    <x v="0"/>
  </r>
  <r>
    <d v="2025-04-01T00:00:00"/>
    <d v="2025-04-25T00:00:00"/>
    <x v="123"/>
    <x v="0"/>
    <x v="0"/>
    <x v="4"/>
    <x v="38"/>
    <x v="142"/>
    <n v="159.25"/>
    <x v="0"/>
    <n v="-159.25"/>
    <x v="1"/>
  </r>
  <r>
    <d v="2025-04-01T00:00:00"/>
    <d v="2025-04-27T00:00:00"/>
    <x v="124"/>
    <x v="0"/>
    <x v="0"/>
    <x v="2"/>
    <x v="2"/>
    <x v="763"/>
    <n v="64.75"/>
    <x v="0"/>
    <n v="-64.75"/>
    <x v="1"/>
  </r>
  <r>
    <d v="2025-04-01T00:00:00"/>
    <d v="2025-04-28T00:00:00"/>
    <x v="125"/>
    <x v="0"/>
    <x v="0"/>
    <x v="11"/>
    <x v="31"/>
    <x v="764"/>
    <n v="210"/>
    <x v="0"/>
    <n v="210"/>
    <x v="0"/>
  </r>
  <r>
    <d v="2025-04-01T00:00:00"/>
    <d v="2025-04-28T00:00:00"/>
    <x v="125"/>
    <x v="0"/>
    <x v="0"/>
    <x v="4"/>
    <x v="25"/>
    <x v="765"/>
    <n v="210"/>
    <x v="0"/>
    <n v="-210"/>
    <x v="1"/>
  </r>
  <r>
    <d v="2025-04-01T00:00:00"/>
    <d v="2025-04-30T00:00:00"/>
    <x v="126"/>
    <x v="0"/>
    <x v="0"/>
    <x v="0"/>
    <x v="0"/>
    <x v="766"/>
    <n v="4.03"/>
    <x v="0"/>
    <n v="4.03"/>
    <x v="0"/>
  </r>
  <r>
    <d v="2025-04-01T00:00:00"/>
    <d v="2025-04-30T00:00:00"/>
    <x v="126"/>
    <x v="0"/>
    <x v="0"/>
    <x v="1"/>
    <x v="1"/>
    <x v="767"/>
    <n v="13.02"/>
    <x v="0"/>
    <n v="-13.02"/>
    <x v="1"/>
  </r>
  <r>
    <d v="2025-04-01T00:00:00"/>
    <d v="2025-04-30T00:00:00"/>
    <x v="126"/>
    <x v="0"/>
    <x v="0"/>
    <x v="3"/>
    <x v="9"/>
    <x v="768"/>
    <n v="56"/>
    <x v="0"/>
    <n v="-56"/>
    <x v="1"/>
  </r>
  <r>
    <d v="2025-04-01T00:00:00"/>
    <d v="2025-04-30T00:00:00"/>
    <x v="126"/>
    <x v="0"/>
    <x v="0"/>
    <x v="5"/>
    <x v="10"/>
    <x v="769"/>
    <n v="73.989999999999995"/>
    <x v="0"/>
    <n v="-73.989999999999995"/>
    <x v="1"/>
  </r>
  <r>
    <d v="2025-04-01T00:00:00"/>
    <d v="2025-04-30T00:00:00"/>
    <x v="126"/>
    <x v="0"/>
    <x v="0"/>
    <x v="1"/>
    <x v="24"/>
    <x v="770"/>
    <n v="106.71"/>
    <x v="0"/>
    <n v="-106.71"/>
    <x v="1"/>
  </r>
  <r>
    <d v="2025-04-01T00:00:00"/>
    <d v="2025-04-30T00:00:00"/>
    <x v="126"/>
    <x v="0"/>
    <x v="0"/>
    <x v="11"/>
    <x v="31"/>
    <x v="771"/>
    <n v="200"/>
    <x v="0"/>
    <n v="200"/>
    <x v="0"/>
  </r>
  <r>
    <d v="2025-05-01T00:00:00"/>
    <d v="2025-05-02T00:00:00"/>
    <x v="127"/>
    <x v="1"/>
    <x v="0"/>
    <x v="0"/>
    <x v="0"/>
    <x v="772"/>
    <n v="0.39"/>
    <x v="0"/>
    <n v="0.39"/>
    <x v="0"/>
  </r>
  <r>
    <d v="2025-05-01T00:00:00"/>
    <d v="2025-05-02T00:00:00"/>
    <x v="127"/>
    <x v="1"/>
    <x v="0"/>
    <x v="9"/>
    <x v="22"/>
    <x v="100"/>
    <n v="7.32"/>
    <x v="0"/>
    <n v="-7.32"/>
    <x v="1"/>
  </r>
  <r>
    <d v="2025-05-01T00:00:00"/>
    <d v="2025-05-02T00:00:00"/>
    <x v="127"/>
    <x v="1"/>
    <x v="0"/>
    <x v="4"/>
    <x v="4"/>
    <x v="364"/>
    <n v="238.41"/>
    <x v="0"/>
    <n v="-238.41"/>
    <x v="1"/>
  </r>
  <r>
    <d v="2025-05-01T00:00:00"/>
    <d v="2025-05-02T00:00:00"/>
    <x v="127"/>
    <x v="1"/>
    <x v="0"/>
    <x v="0"/>
    <x v="64"/>
    <x v="773"/>
    <n v="3100"/>
    <x v="0"/>
    <n v="3100"/>
    <x v="0"/>
  </r>
  <r>
    <d v="2025-05-01T00:00:00"/>
    <d v="2025-05-06T00:00:00"/>
    <x v="128"/>
    <x v="1"/>
    <x v="0"/>
    <x v="0"/>
    <x v="0"/>
    <x v="774"/>
    <n v="3.96"/>
    <x v="0"/>
    <n v="3.96"/>
    <x v="0"/>
  </r>
  <r>
    <d v="2025-05-01T00:00:00"/>
    <d v="2025-05-06T00:00:00"/>
    <x v="128"/>
    <x v="1"/>
    <x v="0"/>
    <x v="11"/>
    <x v="28"/>
    <x v="775"/>
    <n v="9595.2199999999993"/>
    <x v="0"/>
    <n v="9595.2199999999993"/>
    <x v="0"/>
  </r>
  <r>
    <d v="2025-05-01T00:00:00"/>
    <d v="2025-03-27T00:00:00"/>
    <x v="129"/>
    <x v="0"/>
    <x v="1"/>
    <x v="3"/>
    <x v="9"/>
    <x v="374"/>
    <n v="3.99"/>
    <x v="0"/>
    <n v="-3.99"/>
    <x v="1"/>
  </r>
  <r>
    <d v="2025-05-01T00:00:00"/>
    <d v="2025-04-13T00:00:00"/>
    <x v="129"/>
    <x v="0"/>
    <x v="1"/>
    <x v="15"/>
    <x v="47"/>
    <x v="4"/>
    <n v="4.9000000000000004"/>
    <x v="0"/>
    <n v="-4.9000000000000004"/>
    <x v="1"/>
  </r>
  <r>
    <d v="2025-05-01T00:00:00"/>
    <d v="2025-04-01T00:00:00"/>
    <x v="129"/>
    <x v="0"/>
    <x v="1"/>
    <x v="3"/>
    <x v="9"/>
    <x v="374"/>
    <n v="4.99"/>
    <x v="0"/>
    <n v="-4.99"/>
    <x v="1"/>
  </r>
  <r>
    <d v="2025-05-01T00:00:00"/>
    <d v="2025-04-07T00:00:00"/>
    <x v="129"/>
    <x v="0"/>
    <x v="1"/>
    <x v="3"/>
    <x v="3"/>
    <x v="776"/>
    <n v="5"/>
    <x v="0"/>
    <n v="-5"/>
    <x v="1"/>
  </r>
  <r>
    <d v="2025-05-01T00:00:00"/>
    <d v="2025-04-19T00:00:00"/>
    <x v="129"/>
    <x v="0"/>
    <x v="1"/>
    <x v="3"/>
    <x v="3"/>
    <x v="692"/>
    <n v="6"/>
    <x v="0"/>
    <n v="-6"/>
    <x v="1"/>
  </r>
  <r>
    <d v="2025-05-01T00:00:00"/>
    <d v="2025-04-12T00:00:00"/>
    <x v="129"/>
    <x v="0"/>
    <x v="1"/>
    <x v="3"/>
    <x v="3"/>
    <x v="777"/>
    <n v="7"/>
    <x v="0"/>
    <n v="-7"/>
    <x v="1"/>
  </r>
  <r>
    <d v="2025-05-01T00:00:00"/>
    <d v="2024-04-22T00:00:00"/>
    <x v="129"/>
    <x v="0"/>
    <x v="1"/>
    <x v="1"/>
    <x v="1"/>
    <x v="778"/>
    <n v="8.6999999999999993"/>
    <x v="0"/>
    <n v="-8.6999999999999993"/>
    <x v="1"/>
  </r>
  <r>
    <d v="2025-05-01T00:00:00"/>
    <d v="2025-04-21T00:00:00"/>
    <x v="129"/>
    <x v="0"/>
    <x v="1"/>
    <x v="7"/>
    <x v="13"/>
    <x v="19"/>
    <n v="9.99"/>
    <x v="0"/>
    <n v="-9.99"/>
    <x v="1"/>
  </r>
  <r>
    <d v="2025-05-01T00:00:00"/>
    <d v="2025-03-27T00:00:00"/>
    <x v="129"/>
    <x v="1"/>
    <x v="1"/>
    <x v="2"/>
    <x v="5"/>
    <x v="779"/>
    <n v="10"/>
    <x v="0"/>
    <n v="-10"/>
    <x v="1"/>
  </r>
  <r>
    <d v="2025-05-01T00:00:00"/>
    <d v="2025-04-12T00:00:00"/>
    <x v="129"/>
    <x v="0"/>
    <x v="1"/>
    <x v="3"/>
    <x v="3"/>
    <x v="777"/>
    <n v="10"/>
    <x v="0"/>
    <n v="-10"/>
    <x v="1"/>
  </r>
  <r>
    <d v="2025-05-01T00:00:00"/>
    <d v="2025-04-13T00:00:00"/>
    <x v="129"/>
    <x v="0"/>
    <x v="1"/>
    <x v="3"/>
    <x v="3"/>
    <x v="8"/>
    <n v="10"/>
    <x v="0"/>
    <n v="-10"/>
    <x v="1"/>
  </r>
  <r>
    <d v="2025-05-01T00:00:00"/>
    <d v="2025-03-27T00:00:00"/>
    <x v="129"/>
    <x v="0"/>
    <x v="1"/>
    <x v="2"/>
    <x v="5"/>
    <x v="49"/>
    <n v="10"/>
    <x v="0"/>
    <n v="-10"/>
    <x v="1"/>
  </r>
  <r>
    <d v="2025-05-01T00:00:00"/>
    <d v="2025-04-12T00:00:00"/>
    <x v="129"/>
    <x v="0"/>
    <x v="1"/>
    <x v="7"/>
    <x v="13"/>
    <x v="19"/>
    <n v="11.99"/>
    <x v="0"/>
    <n v="-11.99"/>
    <x v="1"/>
  </r>
  <r>
    <d v="2025-05-01T00:00:00"/>
    <d v="2025-04-03T00:00:00"/>
    <x v="129"/>
    <x v="0"/>
    <x v="1"/>
    <x v="6"/>
    <x v="12"/>
    <x v="209"/>
    <n v="12.34"/>
    <x v="0"/>
    <n v="-12.34"/>
    <x v="1"/>
  </r>
  <r>
    <d v="2025-05-01T00:00:00"/>
    <d v="2024-11-30T00:00:00"/>
    <x v="129"/>
    <x v="0"/>
    <x v="1"/>
    <x v="1"/>
    <x v="1"/>
    <x v="780"/>
    <n v="13.02"/>
    <x v="0"/>
    <n v="-13.02"/>
    <x v="1"/>
  </r>
  <r>
    <d v="2025-05-01T00:00:00"/>
    <d v="2024-05-13T00:00:00"/>
    <x v="129"/>
    <x v="0"/>
    <x v="1"/>
    <x v="1"/>
    <x v="1"/>
    <x v="781"/>
    <n v="13.64"/>
    <x v="0"/>
    <n v="-13.64"/>
    <x v="1"/>
  </r>
  <r>
    <d v="2025-05-01T00:00:00"/>
    <d v="2025-03-30T00:00:00"/>
    <x v="129"/>
    <x v="0"/>
    <x v="1"/>
    <x v="3"/>
    <x v="3"/>
    <x v="8"/>
    <n v="16"/>
    <x v="0"/>
    <n v="-16"/>
    <x v="1"/>
  </r>
  <r>
    <d v="2025-05-01T00:00:00"/>
    <d v="2025-04-09T00:00:00"/>
    <x v="129"/>
    <x v="0"/>
    <x v="1"/>
    <x v="3"/>
    <x v="9"/>
    <x v="782"/>
    <n v="16.48"/>
    <x v="0"/>
    <n v="-16.48"/>
    <x v="1"/>
  </r>
  <r>
    <d v="2025-05-01T00:00:00"/>
    <d v="2025-03-26T00:00:00"/>
    <x v="129"/>
    <x v="0"/>
    <x v="1"/>
    <x v="2"/>
    <x v="5"/>
    <x v="30"/>
    <n v="17.100000000000001"/>
    <x v="0"/>
    <n v="-17.100000000000001"/>
    <x v="1"/>
  </r>
  <r>
    <d v="2025-05-01T00:00:00"/>
    <d v="2025-05-07T00:00:00"/>
    <x v="129"/>
    <x v="1"/>
    <x v="0"/>
    <x v="6"/>
    <x v="11"/>
    <x v="783"/>
    <n v="17.2"/>
    <x v="0"/>
    <n v="-17.2"/>
    <x v="1"/>
  </r>
  <r>
    <d v="2025-05-01T00:00:00"/>
    <d v="2025-04-13T00:00:00"/>
    <x v="129"/>
    <x v="0"/>
    <x v="1"/>
    <x v="7"/>
    <x v="13"/>
    <x v="59"/>
    <n v="17.600000000000001"/>
    <x v="0"/>
    <n v="-17.600000000000001"/>
    <x v="1"/>
  </r>
  <r>
    <d v="2025-05-01T00:00:00"/>
    <d v="2025-04-22T00:00:00"/>
    <x v="129"/>
    <x v="0"/>
    <x v="1"/>
    <x v="6"/>
    <x v="12"/>
    <x v="784"/>
    <n v="17.98"/>
    <x v="0"/>
    <n v="-17.98"/>
    <x v="1"/>
  </r>
  <r>
    <d v="2025-05-01T00:00:00"/>
    <d v="2025-04-08T00:00:00"/>
    <x v="129"/>
    <x v="0"/>
    <x v="1"/>
    <x v="3"/>
    <x v="9"/>
    <x v="785"/>
    <n v="18"/>
    <x v="0"/>
    <n v="-18"/>
    <x v="1"/>
  </r>
  <r>
    <d v="2025-05-01T00:00:00"/>
    <d v="2025-03-26T00:00:00"/>
    <x v="129"/>
    <x v="0"/>
    <x v="1"/>
    <x v="2"/>
    <x v="5"/>
    <x v="30"/>
    <n v="19.03"/>
    <x v="0"/>
    <n v="-19.03"/>
    <x v="1"/>
  </r>
  <r>
    <d v="2025-05-01T00:00:00"/>
    <d v="2025-04-07T00:00:00"/>
    <x v="129"/>
    <x v="0"/>
    <x v="1"/>
    <x v="6"/>
    <x v="11"/>
    <x v="378"/>
    <n v="19.489999999999998"/>
    <x v="0"/>
    <n v="-19.489999999999998"/>
    <x v="1"/>
  </r>
  <r>
    <d v="2025-05-01T00:00:00"/>
    <d v="2025-04-05T00:00:00"/>
    <x v="129"/>
    <x v="0"/>
    <x v="1"/>
    <x v="7"/>
    <x v="13"/>
    <x v="19"/>
    <n v="19.98"/>
    <x v="0"/>
    <n v="-19.98"/>
    <x v="1"/>
  </r>
  <r>
    <d v="2025-05-01T00:00:00"/>
    <d v="2025-04-09T00:00:00"/>
    <x v="129"/>
    <x v="0"/>
    <x v="1"/>
    <x v="3"/>
    <x v="9"/>
    <x v="786"/>
    <n v="20"/>
    <x v="0"/>
    <n v="-20"/>
    <x v="1"/>
  </r>
  <r>
    <d v="2025-05-01T00:00:00"/>
    <d v="2025-02-02T00:00:00"/>
    <x v="129"/>
    <x v="0"/>
    <x v="1"/>
    <x v="1"/>
    <x v="62"/>
    <x v="787"/>
    <n v="20"/>
    <x v="0"/>
    <n v="-20"/>
    <x v="1"/>
  </r>
  <r>
    <d v="2025-05-01T00:00:00"/>
    <d v="2025-04-10T00:00:00"/>
    <x v="129"/>
    <x v="0"/>
    <x v="1"/>
    <x v="2"/>
    <x v="5"/>
    <x v="177"/>
    <n v="20.51"/>
    <x v="0"/>
    <n v="-20.51"/>
    <x v="1"/>
  </r>
  <r>
    <d v="2025-05-01T00:00:00"/>
    <d v="2024-10-09T00:00:00"/>
    <x v="129"/>
    <x v="0"/>
    <x v="1"/>
    <x v="5"/>
    <x v="10"/>
    <x v="788"/>
    <n v="22.2"/>
    <x v="0"/>
    <n v="-22.2"/>
    <x v="1"/>
  </r>
  <r>
    <d v="2025-05-01T00:00:00"/>
    <d v="2025-03-01T00:00:00"/>
    <x v="129"/>
    <x v="0"/>
    <x v="1"/>
    <x v="15"/>
    <x v="47"/>
    <x v="789"/>
    <n v="24.16"/>
    <x v="0"/>
    <n v="-24.16"/>
    <x v="1"/>
  </r>
  <r>
    <d v="2025-05-01T00:00:00"/>
    <d v="2025-04-03T00:00:00"/>
    <x v="129"/>
    <x v="0"/>
    <x v="1"/>
    <x v="3"/>
    <x v="9"/>
    <x v="790"/>
    <n v="25.8"/>
    <x v="0"/>
    <n v="-25.8"/>
    <x v="1"/>
  </r>
  <r>
    <d v="2025-05-01T00:00:00"/>
    <d v="2025-04-05T00:00:00"/>
    <x v="129"/>
    <x v="0"/>
    <x v="1"/>
    <x v="5"/>
    <x v="10"/>
    <x v="791"/>
    <n v="26"/>
    <x v="0"/>
    <n v="-26"/>
    <x v="1"/>
  </r>
  <r>
    <d v="2025-05-01T00:00:00"/>
    <d v="2025-03-27T00:00:00"/>
    <x v="129"/>
    <x v="1"/>
    <x v="1"/>
    <x v="2"/>
    <x v="5"/>
    <x v="792"/>
    <n v="26.37"/>
    <x v="0"/>
    <n v="-26.37"/>
    <x v="1"/>
  </r>
  <r>
    <d v="2025-05-01T00:00:00"/>
    <d v="2025-03-27T00:00:00"/>
    <x v="129"/>
    <x v="0"/>
    <x v="1"/>
    <x v="2"/>
    <x v="5"/>
    <x v="30"/>
    <n v="26.37"/>
    <x v="0"/>
    <n v="-26.37"/>
    <x v="1"/>
  </r>
  <r>
    <d v="2025-05-01T00:00:00"/>
    <d v="2025-04-09T00:00:00"/>
    <x v="129"/>
    <x v="0"/>
    <x v="1"/>
    <x v="6"/>
    <x v="11"/>
    <x v="793"/>
    <n v="27.51"/>
    <x v="0"/>
    <n v="-27.51"/>
    <x v="1"/>
  </r>
  <r>
    <d v="2025-05-01T00:00:00"/>
    <d v="2025-04-15T00:00:00"/>
    <x v="129"/>
    <x v="0"/>
    <x v="1"/>
    <x v="6"/>
    <x v="11"/>
    <x v="167"/>
    <n v="27.76"/>
    <x v="0"/>
    <n v="-27.76"/>
    <x v="1"/>
  </r>
  <r>
    <d v="2025-05-01T00:00:00"/>
    <d v="2025-04-09T00:00:00"/>
    <x v="129"/>
    <x v="0"/>
    <x v="1"/>
    <x v="3"/>
    <x v="3"/>
    <x v="794"/>
    <n v="28"/>
    <x v="0"/>
    <n v="-28"/>
    <x v="1"/>
  </r>
  <r>
    <d v="2025-05-01T00:00:00"/>
    <d v="2025-04-01T00:00:00"/>
    <x v="129"/>
    <x v="1"/>
    <x v="1"/>
    <x v="6"/>
    <x v="11"/>
    <x v="282"/>
    <n v="29.16"/>
    <x v="0"/>
    <n v="-29.16"/>
    <x v="1"/>
  </r>
  <r>
    <d v="2025-05-01T00:00:00"/>
    <d v="2025-04-01T00:00:00"/>
    <x v="129"/>
    <x v="0"/>
    <x v="1"/>
    <x v="6"/>
    <x v="11"/>
    <x v="20"/>
    <n v="29.16"/>
    <x v="0"/>
    <n v="-29.16"/>
    <x v="1"/>
  </r>
  <r>
    <d v="2025-05-01T00:00:00"/>
    <d v="2024-08-21T00:00:00"/>
    <x v="129"/>
    <x v="0"/>
    <x v="1"/>
    <x v="3"/>
    <x v="7"/>
    <x v="795"/>
    <n v="29.49"/>
    <x v="0"/>
    <n v="-29.49"/>
    <x v="1"/>
  </r>
  <r>
    <d v="2025-05-01T00:00:00"/>
    <d v="2025-04-12T00:00:00"/>
    <x v="129"/>
    <x v="0"/>
    <x v="1"/>
    <x v="3"/>
    <x v="9"/>
    <x v="796"/>
    <n v="30"/>
    <x v="0"/>
    <n v="-30"/>
    <x v="1"/>
  </r>
  <r>
    <d v="2025-05-01T00:00:00"/>
    <d v="2025-01-13T00:00:00"/>
    <x v="129"/>
    <x v="0"/>
    <x v="1"/>
    <x v="3"/>
    <x v="9"/>
    <x v="797"/>
    <n v="30.72"/>
    <x v="0"/>
    <n v="-30.72"/>
    <x v="1"/>
  </r>
  <r>
    <d v="2025-05-01T00:00:00"/>
    <d v="2025-04-08T00:00:00"/>
    <x v="129"/>
    <x v="0"/>
    <x v="1"/>
    <x v="3"/>
    <x v="3"/>
    <x v="426"/>
    <n v="30.8"/>
    <x v="0"/>
    <n v="-30.8"/>
    <x v="1"/>
  </r>
  <r>
    <d v="2025-05-01T00:00:00"/>
    <d v="2025-02-12T00:00:00"/>
    <x v="129"/>
    <x v="0"/>
    <x v="1"/>
    <x v="3"/>
    <x v="9"/>
    <x v="798"/>
    <n v="31.66"/>
    <x v="0"/>
    <n v="-31.66"/>
    <x v="1"/>
  </r>
  <r>
    <d v="2025-05-01T00:00:00"/>
    <d v="2025-01-11T00:00:00"/>
    <x v="129"/>
    <x v="0"/>
    <x v="1"/>
    <x v="3"/>
    <x v="9"/>
    <x v="799"/>
    <n v="31.88"/>
    <x v="0"/>
    <n v="-31.88"/>
    <x v="1"/>
  </r>
  <r>
    <d v="2025-05-01T00:00:00"/>
    <d v="2025-04-08T00:00:00"/>
    <x v="129"/>
    <x v="0"/>
    <x v="1"/>
    <x v="2"/>
    <x v="5"/>
    <x v="177"/>
    <n v="32.549999999999997"/>
    <x v="0"/>
    <n v="-32.549999999999997"/>
    <x v="1"/>
  </r>
  <r>
    <d v="2025-05-01T00:00:00"/>
    <d v="2025-04-05T00:00:00"/>
    <x v="129"/>
    <x v="0"/>
    <x v="1"/>
    <x v="6"/>
    <x v="12"/>
    <x v="18"/>
    <n v="33.29"/>
    <x v="0"/>
    <n v="-33.29"/>
    <x v="1"/>
  </r>
  <r>
    <d v="2025-05-01T00:00:00"/>
    <d v="2025-04-12T00:00:00"/>
    <x v="129"/>
    <x v="0"/>
    <x v="1"/>
    <x v="1"/>
    <x v="23"/>
    <x v="800"/>
    <n v="33.340000000000003"/>
    <x v="0"/>
    <n v="-33.340000000000003"/>
    <x v="1"/>
  </r>
  <r>
    <d v="2025-05-01T00:00:00"/>
    <d v="2025-03-27T00:00:00"/>
    <x v="129"/>
    <x v="1"/>
    <x v="1"/>
    <x v="3"/>
    <x v="6"/>
    <x v="801"/>
    <n v="37.5"/>
    <x v="0"/>
    <n v="-37.5"/>
    <x v="1"/>
  </r>
  <r>
    <d v="2025-05-01T00:00:00"/>
    <d v="2025-03-27T00:00:00"/>
    <x v="129"/>
    <x v="0"/>
    <x v="1"/>
    <x v="3"/>
    <x v="3"/>
    <x v="802"/>
    <n v="37.5"/>
    <x v="0"/>
    <n v="-37.5"/>
    <x v="1"/>
  </r>
  <r>
    <d v="2025-05-01T00:00:00"/>
    <d v="2025-04-10T00:00:00"/>
    <x v="129"/>
    <x v="0"/>
    <x v="1"/>
    <x v="3"/>
    <x v="3"/>
    <x v="426"/>
    <n v="39.5"/>
    <x v="0"/>
    <n v="-39.5"/>
    <x v="1"/>
  </r>
  <r>
    <d v="2025-05-01T00:00:00"/>
    <d v="2025-04-09T00:00:00"/>
    <x v="129"/>
    <x v="0"/>
    <x v="1"/>
    <x v="2"/>
    <x v="5"/>
    <x v="30"/>
    <n v="41.49"/>
    <x v="0"/>
    <n v="-41.49"/>
    <x v="1"/>
  </r>
  <r>
    <d v="2025-05-01T00:00:00"/>
    <d v="2025-04-09T00:00:00"/>
    <x v="129"/>
    <x v="0"/>
    <x v="1"/>
    <x v="6"/>
    <x v="16"/>
    <x v="803"/>
    <n v="42.43"/>
    <x v="0"/>
    <n v="-42.43"/>
    <x v="1"/>
  </r>
  <r>
    <d v="2025-05-01T00:00:00"/>
    <d v="2025-04-02T00:00:00"/>
    <x v="129"/>
    <x v="1"/>
    <x v="1"/>
    <x v="3"/>
    <x v="9"/>
    <x v="486"/>
    <n v="42.5"/>
    <x v="0"/>
    <n v="-42.5"/>
    <x v="1"/>
  </r>
  <r>
    <d v="2025-05-01T00:00:00"/>
    <d v="2025-04-12T00:00:00"/>
    <x v="129"/>
    <x v="0"/>
    <x v="1"/>
    <x v="3"/>
    <x v="3"/>
    <x v="777"/>
    <n v="44"/>
    <x v="0"/>
    <n v="-44"/>
    <x v="1"/>
  </r>
  <r>
    <d v="2025-05-01T00:00:00"/>
    <d v="2025-04-13T00:00:00"/>
    <x v="129"/>
    <x v="0"/>
    <x v="1"/>
    <x v="3"/>
    <x v="3"/>
    <x v="692"/>
    <n v="45"/>
    <x v="0"/>
    <n v="-45"/>
    <x v="1"/>
  </r>
  <r>
    <d v="2025-05-01T00:00:00"/>
    <d v="2025-03-26T00:00:00"/>
    <x v="129"/>
    <x v="1"/>
    <x v="1"/>
    <x v="3"/>
    <x v="6"/>
    <x v="804"/>
    <n v="45.98"/>
    <x v="0"/>
    <n v="-45.98"/>
    <x v="1"/>
  </r>
  <r>
    <d v="2025-05-01T00:00:00"/>
    <d v="2025-03-27T00:00:00"/>
    <x v="129"/>
    <x v="1"/>
    <x v="1"/>
    <x v="3"/>
    <x v="6"/>
    <x v="805"/>
    <n v="46.4"/>
    <x v="0"/>
    <n v="-46.4"/>
    <x v="1"/>
  </r>
  <r>
    <d v="2025-05-01T00:00:00"/>
    <d v="2025-03-26T00:00:00"/>
    <x v="129"/>
    <x v="1"/>
    <x v="1"/>
    <x v="3"/>
    <x v="6"/>
    <x v="805"/>
    <n v="47.4"/>
    <x v="0"/>
    <n v="-47.4"/>
    <x v="1"/>
  </r>
  <r>
    <d v="2025-05-01T00:00:00"/>
    <d v="2025-03-26T00:00:00"/>
    <x v="129"/>
    <x v="0"/>
    <x v="1"/>
    <x v="5"/>
    <x v="10"/>
    <x v="806"/>
    <n v="48"/>
    <x v="0"/>
    <n v="-48"/>
    <x v="1"/>
  </r>
  <r>
    <d v="2025-05-01T00:00:00"/>
    <d v="2025-04-07T00:00:00"/>
    <x v="129"/>
    <x v="0"/>
    <x v="1"/>
    <x v="15"/>
    <x v="47"/>
    <x v="182"/>
    <n v="49.99"/>
    <x v="0"/>
    <n v="-49.99"/>
    <x v="1"/>
  </r>
  <r>
    <d v="2025-05-01T00:00:00"/>
    <d v="2025-04-02T00:00:00"/>
    <x v="129"/>
    <x v="0"/>
    <x v="1"/>
    <x v="6"/>
    <x v="12"/>
    <x v="18"/>
    <n v="50.36"/>
    <x v="0"/>
    <n v="-50.36"/>
    <x v="1"/>
  </r>
  <r>
    <d v="2025-05-01T00:00:00"/>
    <d v="2025-04-09T00:00:00"/>
    <x v="129"/>
    <x v="0"/>
    <x v="1"/>
    <x v="2"/>
    <x v="5"/>
    <x v="177"/>
    <n v="52.64"/>
    <x v="0"/>
    <n v="-52.64"/>
    <x v="1"/>
  </r>
  <r>
    <d v="2025-05-01T00:00:00"/>
    <d v="2025-03-29T00:00:00"/>
    <x v="129"/>
    <x v="0"/>
    <x v="1"/>
    <x v="5"/>
    <x v="36"/>
    <x v="807"/>
    <n v="55.55"/>
    <x v="0"/>
    <n v="-55.55"/>
    <x v="1"/>
  </r>
  <r>
    <d v="2025-05-01T00:00:00"/>
    <d v="2025-03-29T00:00:00"/>
    <x v="129"/>
    <x v="1"/>
    <x v="1"/>
    <x v="3"/>
    <x v="7"/>
    <x v="808"/>
    <n v="55.92"/>
    <x v="0"/>
    <n v="-55.92"/>
    <x v="1"/>
  </r>
  <r>
    <d v="2025-05-01T00:00:00"/>
    <d v="2025-03-27T00:00:00"/>
    <x v="129"/>
    <x v="0"/>
    <x v="1"/>
    <x v="6"/>
    <x v="16"/>
    <x v="415"/>
    <n v="57.27"/>
    <x v="0"/>
    <n v="-57.27"/>
    <x v="1"/>
  </r>
  <r>
    <d v="2025-05-01T00:00:00"/>
    <d v="2025-04-18T00:00:00"/>
    <x v="129"/>
    <x v="0"/>
    <x v="1"/>
    <x v="7"/>
    <x v="13"/>
    <x v="19"/>
    <n v="58"/>
    <x v="0"/>
    <n v="-58"/>
    <x v="1"/>
  </r>
  <r>
    <d v="2025-05-01T00:00:00"/>
    <d v="2025-04-21T00:00:00"/>
    <x v="129"/>
    <x v="0"/>
    <x v="1"/>
    <x v="6"/>
    <x v="12"/>
    <x v="31"/>
    <n v="62.35"/>
    <x v="0"/>
    <n v="-62.35"/>
    <x v="1"/>
  </r>
  <r>
    <d v="2025-05-01T00:00:00"/>
    <d v="2025-04-03T00:00:00"/>
    <x v="129"/>
    <x v="0"/>
    <x v="1"/>
    <x v="3"/>
    <x v="3"/>
    <x v="809"/>
    <n v="63"/>
    <x v="0"/>
    <n v="-63"/>
    <x v="1"/>
  </r>
  <r>
    <d v="2025-05-01T00:00:00"/>
    <d v="2025-04-01T00:00:00"/>
    <x v="129"/>
    <x v="0"/>
    <x v="1"/>
    <x v="6"/>
    <x v="16"/>
    <x v="415"/>
    <n v="64.17"/>
    <x v="0"/>
    <n v="-64.17"/>
    <x v="1"/>
  </r>
  <r>
    <d v="2025-05-01T00:00:00"/>
    <d v="2025-04-05T00:00:00"/>
    <x v="129"/>
    <x v="0"/>
    <x v="1"/>
    <x v="4"/>
    <x v="25"/>
    <x v="11"/>
    <n v="65.7"/>
    <x v="0"/>
    <n v="-65.7"/>
    <x v="1"/>
  </r>
  <r>
    <d v="2025-05-01T00:00:00"/>
    <d v="2025-02-26T00:00:00"/>
    <x v="129"/>
    <x v="0"/>
    <x v="1"/>
    <x v="2"/>
    <x v="27"/>
    <x v="810"/>
    <n v="66.33"/>
    <x v="0"/>
    <n v="-66.33"/>
    <x v="1"/>
  </r>
  <r>
    <d v="2025-05-01T00:00:00"/>
    <d v="2025-04-06T00:00:00"/>
    <x v="129"/>
    <x v="0"/>
    <x v="1"/>
    <x v="6"/>
    <x v="12"/>
    <x v="31"/>
    <n v="68.260000000000005"/>
    <x v="0"/>
    <n v="-68.260000000000005"/>
    <x v="1"/>
  </r>
  <r>
    <d v="2025-05-01T00:00:00"/>
    <d v="2025-04-05T00:00:00"/>
    <x v="129"/>
    <x v="0"/>
    <x v="1"/>
    <x v="6"/>
    <x v="12"/>
    <x v="18"/>
    <n v="71.040000000000006"/>
    <x v="0"/>
    <n v="-71.040000000000006"/>
    <x v="1"/>
  </r>
  <r>
    <d v="2025-05-01T00:00:00"/>
    <d v="2025-04-14T00:00:00"/>
    <x v="129"/>
    <x v="0"/>
    <x v="1"/>
    <x v="7"/>
    <x v="13"/>
    <x v="811"/>
    <n v="71.97"/>
    <x v="0"/>
    <n v="-71.97"/>
    <x v="1"/>
  </r>
  <r>
    <d v="2025-05-01T00:00:00"/>
    <d v="2025-03-29T00:00:00"/>
    <x v="129"/>
    <x v="0"/>
    <x v="1"/>
    <x v="3"/>
    <x v="9"/>
    <x v="812"/>
    <n v="73.27"/>
    <x v="0"/>
    <n v="-73.27"/>
    <x v="1"/>
  </r>
  <r>
    <d v="2025-05-01T00:00:00"/>
    <d v="2024-12-30T00:00:00"/>
    <x v="129"/>
    <x v="0"/>
    <x v="1"/>
    <x v="5"/>
    <x v="10"/>
    <x v="813"/>
    <n v="73.989999999999995"/>
    <x v="0"/>
    <n v="-73.989999999999995"/>
    <x v="1"/>
  </r>
  <r>
    <d v="2025-05-01T00:00:00"/>
    <d v="2025-04-14T00:00:00"/>
    <x v="129"/>
    <x v="0"/>
    <x v="1"/>
    <x v="7"/>
    <x v="13"/>
    <x v="52"/>
    <n v="74.78"/>
    <x v="0"/>
    <n v="-74.78"/>
    <x v="1"/>
  </r>
  <r>
    <d v="2025-05-01T00:00:00"/>
    <d v="2025-03-27T00:00:00"/>
    <x v="129"/>
    <x v="0"/>
    <x v="1"/>
    <x v="2"/>
    <x v="5"/>
    <x v="177"/>
    <n v="79.69"/>
    <x v="0"/>
    <n v="-79.69"/>
    <x v="1"/>
  </r>
  <r>
    <d v="2025-05-01T00:00:00"/>
    <d v="2025-04-14T00:00:00"/>
    <x v="129"/>
    <x v="0"/>
    <x v="1"/>
    <x v="7"/>
    <x v="13"/>
    <x v="52"/>
    <n v="80.12"/>
    <x v="0"/>
    <n v="-80.12"/>
    <x v="1"/>
  </r>
  <r>
    <d v="2025-05-01T00:00:00"/>
    <d v="2025-04-02T00:00:00"/>
    <x v="129"/>
    <x v="0"/>
    <x v="1"/>
    <x v="6"/>
    <x v="12"/>
    <x v="18"/>
    <n v="80.150000000000006"/>
    <x v="0"/>
    <n v="-80.150000000000006"/>
    <x v="1"/>
  </r>
  <r>
    <d v="2025-05-01T00:00:00"/>
    <d v="2025-04-08T00:00:00"/>
    <x v="129"/>
    <x v="0"/>
    <x v="1"/>
    <x v="7"/>
    <x v="13"/>
    <x v="19"/>
    <n v="81.63"/>
    <x v="0"/>
    <n v="-81.63"/>
    <x v="1"/>
  </r>
  <r>
    <d v="2025-05-01T00:00:00"/>
    <d v="2025-04-09T00:00:00"/>
    <x v="129"/>
    <x v="0"/>
    <x v="1"/>
    <x v="3"/>
    <x v="3"/>
    <x v="814"/>
    <n v="83.5"/>
    <x v="0"/>
    <n v="-83.5"/>
    <x v="1"/>
  </r>
  <r>
    <d v="2025-05-01T00:00:00"/>
    <d v="2025-03-01T00:00:00"/>
    <x v="129"/>
    <x v="0"/>
    <x v="1"/>
    <x v="7"/>
    <x v="13"/>
    <x v="53"/>
    <n v="86.24"/>
    <x v="0"/>
    <n v="-86.24"/>
    <x v="1"/>
  </r>
  <r>
    <d v="2025-05-01T00:00:00"/>
    <d v="2025-04-05T00:00:00"/>
    <x v="129"/>
    <x v="0"/>
    <x v="1"/>
    <x v="8"/>
    <x v="22"/>
    <x v="66"/>
    <n v="100"/>
    <x v="0"/>
    <n v="-100"/>
    <x v="1"/>
  </r>
  <r>
    <d v="2025-05-01T00:00:00"/>
    <d v="2025-01-31T00:00:00"/>
    <x v="129"/>
    <x v="0"/>
    <x v="1"/>
    <x v="1"/>
    <x v="24"/>
    <x v="815"/>
    <n v="106.61"/>
    <x v="0"/>
    <n v="-106.61"/>
    <x v="1"/>
  </r>
  <r>
    <d v="2025-05-01T00:00:00"/>
    <d v="2025-03-08T00:00:00"/>
    <x v="129"/>
    <x v="0"/>
    <x v="1"/>
    <x v="7"/>
    <x v="13"/>
    <x v="816"/>
    <n v="107.81"/>
    <x v="0"/>
    <n v="-107.81"/>
    <x v="1"/>
  </r>
  <r>
    <d v="2025-05-01T00:00:00"/>
    <d v="2025-04-09T00:00:00"/>
    <x v="129"/>
    <x v="0"/>
    <x v="1"/>
    <x v="3"/>
    <x v="3"/>
    <x v="817"/>
    <n v="110.77"/>
    <x v="0"/>
    <n v="-110.77"/>
    <x v="1"/>
  </r>
  <r>
    <d v="2025-05-01T00:00:00"/>
    <d v="2025-03-27T00:00:00"/>
    <x v="129"/>
    <x v="0"/>
    <x v="1"/>
    <x v="2"/>
    <x v="2"/>
    <x v="737"/>
    <n v="113.2"/>
    <x v="0"/>
    <n v="-113.2"/>
    <x v="1"/>
  </r>
  <r>
    <d v="2025-05-01T00:00:00"/>
    <d v="2025-04-15T00:00:00"/>
    <x v="129"/>
    <x v="0"/>
    <x v="1"/>
    <x v="6"/>
    <x v="12"/>
    <x v="818"/>
    <n v="115.85"/>
    <x v="0"/>
    <n v="-115.85"/>
    <x v="1"/>
  </r>
  <r>
    <d v="2025-05-01T00:00:00"/>
    <d v="2025-03-26T00:00:00"/>
    <x v="129"/>
    <x v="0"/>
    <x v="1"/>
    <x v="7"/>
    <x v="13"/>
    <x v="59"/>
    <n v="119"/>
    <x v="0"/>
    <n v="-119"/>
    <x v="1"/>
  </r>
  <r>
    <d v="2025-05-01T00:00:00"/>
    <d v="2025-04-11T00:00:00"/>
    <x v="129"/>
    <x v="0"/>
    <x v="1"/>
    <x v="6"/>
    <x v="12"/>
    <x v="31"/>
    <n v="119.55"/>
    <x v="0"/>
    <n v="-119.55"/>
    <x v="1"/>
  </r>
  <r>
    <d v="2025-05-01T00:00:00"/>
    <d v="2025-02-09T00:00:00"/>
    <x v="129"/>
    <x v="0"/>
    <x v="1"/>
    <x v="5"/>
    <x v="36"/>
    <x v="819"/>
    <n v="120"/>
    <x v="0"/>
    <n v="-120"/>
    <x v="1"/>
  </r>
  <r>
    <d v="2025-05-01T00:00:00"/>
    <d v="2025-04-16T00:00:00"/>
    <x v="129"/>
    <x v="0"/>
    <x v="1"/>
    <x v="6"/>
    <x v="12"/>
    <x v="31"/>
    <n v="125"/>
    <x v="0"/>
    <n v="-125"/>
    <x v="1"/>
  </r>
  <r>
    <d v="2025-05-01T00:00:00"/>
    <d v="2025-01-17T00:00:00"/>
    <x v="129"/>
    <x v="0"/>
    <x v="1"/>
    <x v="1"/>
    <x v="24"/>
    <x v="820"/>
    <n v="133.16"/>
    <x v="0"/>
    <n v="-133.16"/>
    <x v="1"/>
  </r>
  <r>
    <d v="2025-05-01T00:00:00"/>
    <d v="2025-03-28T00:00:00"/>
    <x v="129"/>
    <x v="0"/>
    <x v="1"/>
    <x v="2"/>
    <x v="5"/>
    <x v="177"/>
    <n v="138.66"/>
    <x v="0"/>
    <n v="-138.66"/>
    <x v="1"/>
  </r>
  <r>
    <d v="2025-05-01T00:00:00"/>
    <d v="2025-04-06T00:00:00"/>
    <x v="129"/>
    <x v="0"/>
    <x v="1"/>
    <x v="3"/>
    <x v="9"/>
    <x v="821"/>
    <n v="139"/>
    <x v="0"/>
    <n v="-139"/>
    <x v="1"/>
  </r>
  <r>
    <d v="2025-05-01T00:00:00"/>
    <d v="2025-01-13T00:00:00"/>
    <x v="129"/>
    <x v="0"/>
    <x v="1"/>
    <x v="1"/>
    <x v="1"/>
    <x v="822"/>
    <n v="146.05000000000001"/>
    <x v="0"/>
    <n v="-146.05000000000001"/>
    <x v="1"/>
  </r>
  <r>
    <d v="2025-05-01T00:00:00"/>
    <d v="2025-02-26T00:00:00"/>
    <x v="129"/>
    <x v="0"/>
    <x v="1"/>
    <x v="2"/>
    <x v="17"/>
    <x v="823"/>
    <n v="157.02000000000001"/>
    <x v="0"/>
    <n v="-157.02000000000001"/>
    <x v="1"/>
  </r>
  <r>
    <d v="2025-05-01T00:00:00"/>
    <d v="2025-05-07T00:00:00"/>
    <x v="129"/>
    <x v="1"/>
    <x v="0"/>
    <x v="9"/>
    <x v="22"/>
    <x v="74"/>
    <n v="166.98"/>
    <x v="0"/>
    <n v="-166.98"/>
    <x v="1"/>
  </r>
  <r>
    <d v="2025-05-01T00:00:00"/>
    <d v="2025-03-29T00:00:00"/>
    <x v="129"/>
    <x v="0"/>
    <x v="1"/>
    <x v="6"/>
    <x v="12"/>
    <x v="18"/>
    <n v="220.54"/>
    <x v="0"/>
    <n v="-220.54"/>
    <x v="1"/>
  </r>
  <r>
    <d v="2025-05-01T00:00:00"/>
    <d v="2025-04-08T00:00:00"/>
    <x v="129"/>
    <x v="0"/>
    <x v="1"/>
    <x v="4"/>
    <x v="50"/>
    <x v="824"/>
    <n v="230"/>
    <x v="0"/>
    <n v="-230"/>
    <x v="1"/>
  </r>
  <r>
    <d v="2025-05-01T00:00:00"/>
    <d v="2025-04-09T00:00:00"/>
    <x v="129"/>
    <x v="0"/>
    <x v="1"/>
    <x v="2"/>
    <x v="19"/>
    <x v="825"/>
    <n v="239.6"/>
    <x v="0"/>
    <n v="-239.6"/>
    <x v="1"/>
  </r>
  <r>
    <d v="2025-05-01T00:00:00"/>
    <d v="2025-03-29T00:00:00"/>
    <x v="129"/>
    <x v="1"/>
    <x v="1"/>
    <x v="6"/>
    <x v="12"/>
    <x v="266"/>
    <n v="240"/>
    <x v="0"/>
    <n v="-240"/>
    <x v="1"/>
  </r>
  <r>
    <d v="2025-05-01T00:00:00"/>
    <d v="2025-03-29T00:00:00"/>
    <x v="129"/>
    <x v="0"/>
    <x v="1"/>
    <x v="6"/>
    <x v="12"/>
    <x v="31"/>
    <n v="240"/>
    <x v="0"/>
    <n v="-240"/>
    <x v="1"/>
  </r>
  <r>
    <d v="2025-05-01T00:00:00"/>
    <d v="2025-04-18T00:00:00"/>
    <x v="129"/>
    <x v="0"/>
    <x v="1"/>
    <x v="6"/>
    <x v="12"/>
    <x v="31"/>
    <n v="256"/>
    <x v="0"/>
    <n v="-256"/>
    <x v="1"/>
  </r>
  <r>
    <d v="2025-05-01T00:00:00"/>
    <d v="2025-04-15T00:00:00"/>
    <x v="129"/>
    <x v="0"/>
    <x v="1"/>
    <x v="2"/>
    <x v="19"/>
    <x v="82"/>
    <n v="262.16000000000003"/>
    <x v="0"/>
    <n v="-262.16000000000003"/>
    <x v="1"/>
  </r>
  <r>
    <d v="2025-05-01T00:00:00"/>
    <d v="2025-03-29T00:00:00"/>
    <x v="129"/>
    <x v="0"/>
    <x v="1"/>
    <x v="2"/>
    <x v="19"/>
    <x v="732"/>
    <n v="295.45"/>
    <x v="0"/>
    <n v="-295.45"/>
    <x v="1"/>
  </r>
  <r>
    <d v="2025-05-01T00:00:00"/>
    <d v="2025-05-07T00:00:00"/>
    <x v="129"/>
    <x v="1"/>
    <x v="0"/>
    <x v="1"/>
    <x v="24"/>
    <x v="77"/>
    <n v="295.87"/>
    <x v="0"/>
    <n v="-295.87"/>
    <x v="1"/>
  </r>
  <r>
    <d v="2025-05-01T00:00:00"/>
    <d v="2025-05-07T00:00:00"/>
    <x v="129"/>
    <x v="1"/>
    <x v="0"/>
    <x v="1"/>
    <x v="24"/>
    <x v="77"/>
    <n v="320.81"/>
    <x v="0"/>
    <n v="-320.81"/>
    <x v="1"/>
  </r>
  <r>
    <d v="2025-05-01T00:00:00"/>
    <d v="2025-04-06T00:00:00"/>
    <x v="129"/>
    <x v="0"/>
    <x v="1"/>
    <x v="6"/>
    <x v="12"/>
    <x v="18"/>
    <n v="439.66"/>
    <x v="0"/>
    <n v="-439.66"/>
    <x v="1"/>
  </r>
  <r>
    <d v="2025-05-01T00:00:00"/>
    <d v="2025-04-06T00:00:00"/>
    <x v="129"/>
    <x v="0"/>
    <x v="1"/>
    <x v="7"/>
    <x v="13"/>
    <x v="59"/>
    <n v="632.67999999999995"/>
    <x v="0"/>
    <n v="-632.67999999999995"/>
    <x v="1"/>
  </r>
  <r>
    <d v="2025-05-01T00:00:00"/>
    <d v="2025-04-04T00:00:00"/>
    <x v="129"/>
    <x v="0"/>
    <x v="1"/>
    <x v="2"/>
    <x v="65"/>
    <x v="826"/>
    <n v="635.48"/>
    <x v="0"/>
    <n v="-635.48"/>
    <x v="1"/>
  </r>
  <r>
    <d v="2025-05-01T00:00:00"/>
    <d v="2025-03-27T00:00:00"/>
    <x v="129"/>
    <x v="1"/>
    <x v="1"/>
    <x v="2"/>
    <x v="55"/>
    <x v="827"/>
    <n v="661.98"/>
    <x v="0"/>
    <n v="-661.98"/>
    <x v="1"/>
  </r>
  <r>
    <d v="2025-05-01T00:00:00"/>
    <d v="2025-03-27T00:00:00"/>
    <x v="129"/>
    <x v="0"/>
    <x v="1"/>
    <x v="2"/>
    <x v="55"/>
    <x v="828"/>
    <n v="661.98"/>
    <x v="0"/>
    <n v="-661.98"/>
    <x v="1"/>
  </r>
  <r>
    <d v="2025-05-01T00:00:00"/>
    <d v="2025-05-07T00:00:00"/>
    <x v="129"/>
    <x v="1"/>
    <x v="0"/>
    <x v="7"/>
    <x v="34"/>
    <x v="829"/>
    <n v="733"/>
    <x v="0"/>
    <n v="-733"/>
    <x v="1"/>
  </r>
  <r>
    <d v="2025-05-01T00:00:00"/>
    <d v="2025-05-07T00:00:00"/>
    <x v="129"/>
    <x v="1"/>
    <x v="0"/>
    <x v="1"/>
    <x v="24"/>
    <x v="163"/>
    <n v="935"/>
    <x v="0"/>
    <n v="-935"/>
    <x v="1"/>
  </r>
  <r>
    <d v="2025-05-01T00:00:00"/>
    <d v="2025-05-07T00:00:00"/>
    <x v="129"/>
    <x v="1"/>
    <x v="0"/>
    <x v="11"/>
    <x v="31"/>
    <x v="830"/>
    <n v="1000"/>
    <x v="0"/>
    <n v="1000"/>
    <x v="0"/>
  </r>
  <r>
    <d v="2025-05-01T00:00:00"/>
    <d v="2025-05-07T00:00:00"/>
    <x v="129"/>
    <x v="1"/>
    <x v="0"/>
    <x v="1"/>
    <x v="24"/>
    <x v="538"/>
    <n v="1630.4"/>
    <x v="0"/>
    <n v="-1630.4"/>
    <x v="1"/>
  </r>
  <r>
    <d v="2025-05-01T00:00:00"/>
    <d v="2025-05-07T00:00:00"/>
    <x v="129"/>
    <x v="1"/>
    <x v="0"/>
    <x v="11"/>
    <x v="31"/>
    <x v="831"/>
    <n v="2000"/>
    <x v="0"/>
    <n v="2000"/>
    <x v="0"/>
  </r>
  <r>
    <d v="2025-05-01T00:00:00"/>
    <d v="2025-05-08T00:00:00"/>
    <x v="130"/>
    <x v="1"/>
    <x v="0"/>
    <x v="0"/>
    <x v="0"/>
    <x v="832"/>
    <n v="16.600000000000001"/>
    <x v="0"/>
    <n v="16.600000000000001"/>
    <x v="0"/>
  </r>
  <r>
    <d v="2025-05-01T00:00:00"/>
    <d v="2025-05-08T00:00:00"/>
    <x v="130"/>
    <x v="1"/>
    <x v="0"/>
    <x v="1"/>
    <x v="66"/>
    <x v="833"/>
    <n v="20"/>
    <x v="0"/>
    <n v="-20"/>
    <x v="1"/>
  </r>
  <r>
    <d v="2025-05-01T00:00:00"/>
    <d v="2025-05-08T00:00:00"/>
    <x v="130"/>
    <x v="1"/>
    <x v="0"/>
    <x v="0"/>
    <x v="0"/>
    <x v="834"/>
    <n v="54.6"/>
    <x v="0"/>
    <n v="54.6"/>
    <x v="0"/>
  </r>
  <r>
    <d v="2025-05-01T00:00:00"/>
    <d v="2025-05-09T00:00:00"/>
    <x v="131"/>
    <x v="1"/>
    <x v="0"/>
    <x v="4"/>
    <x v="25"/>
    <x v="835"/>
    <n v="220"/>
    <x v="0"/>
    <n v="-220"/>
    <x v="1"/>
  </r>
  <r>
    <d v="2025-05-01T00:00:00"/>
    <d v="2025-05-12T00:00:00"/>
    <x v="132"/>
    <x v="1"/>
    <x v="0"/>
    <x v="9"/>
    <x v="22"/>
    <x v="95"/>
    <n v="5.07"/>
    <x v="0"/>
    <n v="-5.07"/>
    <x v="1"/>
  </r>
  <r>
    <d v="2025-05-01T00:00:00"/>
    <d v="2025-05-12T00:00:00"/>
    <x v="132"/>
    <x v="1"/>
    <x v="0"/>
    <x v="2"/>
    <x v="51"/>
    <x v="94"/>
    <n v="20.9"/>
    <x v="0"/>
    <n v="-20.9"/>
    <x v="1"/>
  </r>
  <r>
    <d v="2025-05-01T00:00:00"/>
    <d v="2025-05-12T00:00:00"/>
    <x v="132"/>
    <x v="1"/>
    <x v="0"/>
    <x v="8"/>
    <x v="22"/>
    <x v="96"/>
    <n v="120"/>
    <x v="0"/>
    <n v="-120"/>
    <x v="1"/>
  </r>
  <r>
    <d v="2025-05-01T00:00:00"/>
    <d v="2025-05-12T00:00:00"/>
    <x v="132"/>
    <x v="1"/>
    <x v="0"/>
    <x v="9"/>
    <x v="22"/>
    <x v="836"/>
    <n v="161.36000000000001"/>
    <x v="0"/>
    <n v="-161.36000000000001"/>
    <x v="1"/>
  </r>
  <r>
    <d v="2025-05-01T00:00:00"/>
    <d v="2025-05-12T00:00:00"/>
    <x v="132"/>
    <x v="1"/>
    <x v="0"/>
    <x v="4"/>
    <x v="29"/>
    <x v="104"/>
    <n v="230.65"/>
    <x v="0"/>
    <n v="-230.65"/>
    <x v="1"/>
  </r>
  <r>
    <d v="2025-05-01T00:00:00"/>
    <d v="2025-05-12T00:00:00"/>
    <x v="132"/>
    <x v="1"/>
    <x v="0"/>
    <x v="1"/>
    <x v="23"/>
    <x v="837"/>
    <n v="240"/>
    <x v="0"/>
    <n v="-240"/>
    <x v="1"/>
  </r>
  <r>
    <d v="2025-05-01T00:00:00"/>
    <d v="2025-05-12T00:00:00"/>
    <x v="132"/>
    <x v="1"/>
    <x v="0"/>
    <x v="4"/>
    <x v="20"/>
    <x v="98"/>
    <n v="356.36"/>
    <x v="0"/>
    <n v="-356.36"/>
    <x v="1"/>
  </r>
  <r>
    <d v="2025-05-01T00:00:00"/>
    <d v="2025-05-12T00:00:00"/>
    <x v="132"/>
    <x v="1"/>
    <x v="0"/>
    <x v="5"/>
    <x v="52"/>
    <x v="540"/>
    <n v="360"/>
    <x v="0"/>
    <n v="-360"/>
    <x v="1"/>
  </r>
  <r>
    <d v="2025-05-01T00:00:00"/>
    <d v="2025-05-12T00:00:00"/>
    <x v="132"/>
    <x v="1"/>
    <x v="0"/>
    <x v="16"/>
    <x v="53"/>
    <x v="217"/>
    <n v="499.94"/>
    <x v="0"/>
    <n v="-499.94"/>
    <x v="1"/>
  </r>
  <r>
    <d v="2025-05-01T00:00:00"/>
    <d v="2025-05-12T00:00:00"/>
    <x v="132"/>
    <x v="1"/>
    <x v="0"/>
    <x v="11"/>
    <x v="31"/>
    <x v="838"/>
    <n v="800"/>
    <x v="0"/>
    <n v="800"/>
    <x v="0"/>
  </r>
  <r>
    <d v="2025-05-01T00:00:00"/>
    <d v="2025-05-12T00:00:00"/>
    <x v="132"/>
    <x v="1"/>
    <x v="0"/>
    <x v="9"/>
    <x v="22"/>
    <x v="138"/>
    <n v="1000.78"/>
    <x v="0"/>
    <n v="-1000.78"/>
    <x v="1"/>
  </r>
  <r>
    <d v="2025-05-01T00:00:00"/>
    <d v="2025-05-13T00:00:00"/>
    <x v="133"/>
    <x v="0"/>
    <x v="0"/>
    <x v="1"/>
    <x v="1"/>
    <x v="839"/>
    <n v="146.09"/>
    <x v="0"/>
    <n v="-146.09"/>
    <x v="1"/>
  </r>
  <r>
    <d v="2025-05-01T00:00:00"/>
    <d v="2025-05-13T00:00:00"/>
    <x v="133"/>
    <x v="1"/>
    <x v="0"/>
    <x v="7"/>
    <x v="39"/>
    <x v="840"/>
    <n v="456"/>
    <x v="0"/>
    <n v="-456"/>
    <x v="1"/>
  </r>
  <r>
    <d v="2025-05-01T00:00:00"/>
    <d v="2025-05-14T00:00:00"/>
    <x v="134"/>
    <x v="1"/>
    <x v="0"/>
    <x v="0"/>
    <x v="0"/>
    <x v="841"/>
    <n v="177.5"/>
    <x v="0"/>
    <n v="177.5"/>
    <x v="0"/>
  </r>
  <r>
    <d v="2025-05-01T00:00:00"/>
    <d v="2025-05-14T00:00:00"/>
    <x v="134"/>
    <x v="1"/>
    <x v="0"/>
    <x v="0"/>
    <x v="0"/>
    <x v="842"/>
    <n v="183.4"/>
    <x v="0"/>
    <n v="183.4"/>
    <x v="0"/>
  </r>
  <r>
    <d v="2025-05-01T00:00:00"/>
    <d v="2025-05-15T00:00:00"/>
    <x v="135"/>
    <x v="1"/>
    <x v="0"/>
    <x v="9"/>
    <x v="22"/>
    <x v="135"/>
    <n v="0.22"/>
    <x v="0"/>
    <n v="-0.22"/>
    <x v="1"/>
  </r>
  <r>
    <d v="2025-05-01T00:00:00"/>
    <d v="2025-05-15T00:00:00"/>
    <x v="135"/>
    <x v="1"/>
    <x v="0"/>
    <x v="9"/>
    <x v="22"/>
    <x v="135"/>
    <n v="0.89"/>
    <x v="0"/>
    <n v="-0.89"/>
    <x v="1"/>
  </r>
  <r>
    <d v="2025-05-01T00:00:00"/>
    <d v="2025-05-15T00:00:00"/>
    <x v="135"/>
    <x v="1"/>
    <x v="0"/>
    <x v="0"/>
    <x v="0"/>
    <x v="843"/>
    <n v="2"/>
    <x v="0"/>
    <n v="2"/>
    <x v="0"/>
  </r>
  <r>
    <d v="2025-05-01T00:00:00"/>
    <d v="2025-05-15T00:00:00"/>
    <x v="135"/>
    <x v="1"/>
    <x v="0"/>
    <x v="0"/>
    <x v="0"/>
    <x v="844"/>
    <n v="2.2000000000000002"/>
    <x v="0"/>
    <n v="2.2000000000000002"/>
    <x v="0"/>
  </r>
  <r>
    <d v="2025-05-01T00:00:00"/>
    <d v="2025-05-15T00:00:00"/>
    <x v="135"/>
    <x v="1"/>
    <x v="0"/>
    <x v="0"/>
    <x v="0"/>
    <x v="845"/>
    <n v="2.2999999999999998"/>
    <x v="0"/>
    <n v="2.2999999999999998"/>
    <x v="0"/>
  </r>
  <r>
    <d v="2025-05-01T00:00:00"/>
    <d v="2025-05-15T00:00:00"/>
    <x v="135"/>
    <x v="1"/>
    <x v="0"/>
    <x v="0"/>
    <x v="0"/>
    <x v="846"/>
    <n v="2.46"/>
    <x v="0"/>
    <n v="2.46"/>
    <x v="0"/>
  </r>
  <r>
    <d v="2025-05-01T00:00:00"/>
    <d v="2025-05-15T00:00:00"/>
    <x v="135"/>
    <x v="1"/>
    <x v="0"/>
    <x v="0"/>
    <x v="0"/>
    <x v="847"/>
    <n v="6.8"/>
    <x v="0"/>
    <n v="6.8"/>
    <x v="0"/>
  </r>
  <r>
    <d v="2025-05-01T00:00:00"/>
    <d v="2025-05-15T00:00:00"/>
    <x v="135"/>
    <x v="1"/>
    <x v="0"/>
    <x v="0"/>
    <x v="0"/>
    <x v="848"/>
    <n v="8.5"/>
    <x v="0"/>
    <n v="8.5"/>
    <x v="0"/>
  </r>
  <r>
    <d v="2025-05-01T00:00:00"/>
    <d v="2025-05-15T00:00:00"/>
    <x v="135"/>
    <x v="1"/>
    <x v="0"/>
    <x v="0"/>
    <x v="0"/>
    <x v="849"/>
    <n v="22.5"/>
    <x v="0"/>
    <n v="22.5"/>
    <x v="0"/>
  </r>
  <r>
    <d v="2025-05-01T00:00:00"/>
    <d v="2025-05-15T00:00:00"/>
    <x v="135"/>
    <x v="1"/>
    <x v="0"/>
    <x v="0"/>
    <x v="0"/>
    <x v="850"/>
    <n v="23.2"/>
    <x v="0"/>
    <n v="23.2"/>
    <x v="0"/>
  </r>
  <r>
    <d v="2025-05-01T00:00:00"/>
    <d v="2025-05-15T00:00:00"/>
    <x v="135"/>
    <x v="1"/>
    <x v="0"/>
    <x v="4"/>
    <x v="63"/>
    <x v="126"/>
    <n v="174.72"/>
    <x v="0"/>
    <n v="-174.72"/>
    <x v="1"/>
  </r>
  <r>
    <d v="2025-05-01T00:00:00"/>
    <d v="2025-05-15T00:00:00"/>
    <x v="135"/>
    <x v="1"/>
    <x v="0"/>
    <x v="7"/>
    <x v="39"/>
    <x v="851"/>
    <n v="210"/>
    <x v="0"/>
    <n v="-210"/>
    <x v="1"/>
  </r>
  <r>
    <d v="2025-05-01T00:00:00"/>
    <d v="2025-05-15T00:00:00"/>
    <x v="135"/>
    <x v="1"/>
    <x v="0"/>
    <x v="2"/>
    <x v="2"/>
    <x v="852"/>
    <n v="1000"/>
    <x v="0"/>
    <n v="-1000"/>
    <x v="1"/>
  </r>
  <r>
    <d v="2025-05-01T00:00:00"/>
    <d v="2025-05-15T00:00:00"/>
    <x v="135"/>
    <x v="1"/>
    <x v="0"/>
    <x v="7"/>
    <x v="32"/>
    <x v="853"/>
    <n v="2198.8000000000002"/>
    <x v="0"/>
    <n v="-2198.8000000000002"/>
    <x v="1"/>
  </r>
  <r>
    <d v="2025-05-01T00:00:00"/>
    <d v="2025-05-15T00:00:00"/>
    <x v="135"/>
    <x v="1"/>
    <x v="0"/>
    <x v="13"/>
    <x v="22"/>
    <x v="139"/>
    <n v="3571.78"/>
    <x v="0"/>
    <n v="3571.78"/>
    <x v="0"/>
  </r>
  <r>
    <d v="2025-05-01T00:00:00"/>
    <d v="2025-05-19T00:00:00"/>
    <x v="136"/>
    <x v="1"/>
    <x v="0"/>
    <x v="12"/>
    <x v="40"/>
    <x v="134"/>
    <n v="103.04"/>
    <x v="0"/>
    <n v="-103.04"/>
    <x v="1"/>
  </r>
  <r>
    <d v="2025-05-01T00:00:00"/>
    <d v="2025-05-19T00:00:00"/>
    <x v="136"/>
    <x v="1"/>
    <x v="0"/>
    <x v="12"/>
    <x v="40"/>
    <x v="134"/>
    <n v="159.55000000000001"/>
    <x v="0"/>
    <n v="-159.55000000000001"/>
    <x v="1"/>
  </r>
  <r>
    <d v="2025-05-01T00:00:00"/>
    <d v="2025-05-19T00:00:00"/>
    <x v="136"/>
    <x v="1"/>
    <x v="0"/>
    <x v="12"/>
    <x v="40"/>
    <x v="134"/>
    <n v="234.84"/>
    <x v="0"/>
    <n v="-234.84"/>
    <x v="1"/>
  </r>
  <r>
    <d v="2025-05-01T00:00:00"/>
    <d v="2025-05-19T00:00:00"/>
    <x v="136"/>
    <x v="1"/>
    <x v="0"/>
    <x v="12"/>
    <x v="40"/>
    <x v="134"/>
    <n v="237.15"/>
    <x v="0"/>
    <n v="-237.15"/>
    <x v="1"/>
  </r>
  <r>
    <d v="2025-05-01T00:00:00"/>
    <d v="2025-05-19T00:00:00"/>
    <x v="136"/>
    <x v="1"/>
    <x v="0"/>
    <x v="2"/>
    <x v="2"/>
    <x v="854"/>
    <n v="320"/>
    <x v="0"/>
    <n v="-320"/>
    <x v="1"/>
  </r>
  <r>
    <d v="2025-05-01T00:00:00"/>
    <d v="2025-05-19T00:00:00"/>
    <x v="136"/>
    <x v="1"/>
    <x v="0"/>
    <x v="12"/>
    <x v="40"/>
    <x v="134"/>
    <n v="320.72000000000003"/>
    <x v="0"/>
    <n v="-320.72000000000003"/>
    <x v="1"/>
  </r>
  <r>
    <d v="2025-05-01T00:00:00"/>
    <d v="2025-05-19T00:00:00"/>
    <x v="136"/>
    <x v="1"/>
    <x v="0"/>
    <x v="11"/>
    <x v="31"/>
    <x v="855"/>
    <n v="530"/>
    <x v="0"/>
    <n v="530"/>
    <x v="0"/>
  </r>
  <r>
    <d v="2025-05-01T00:00:00"/>
    <d v="2025-05-20T00:00:00"/>
    <x v="137"/>
    <x v="1"/>
    <x v="0"/>
    <x v="3"/>
    <x v="9"/>
    <x v="856"/>
    <n v="5"/>
    <x v="0"/>
    <n v="-5"/>
    <x v="1"/>
  </r>
  <r>
    <d v="2025-05-01T00:00:00"/>
    <d v="2025-05-20T00:00:00"/>
    <x v="137"/>
    <x v="1"/>
    <x v="0"/>
    <x v="0"/>
    <x v="0"/>
    <x v="857"/>
    <n v="39.549999999999997"/>
    <x v="0"/>
    <n v="39.549999999999997"/>
    <x v="0"/>
  </r>
  <r>
    <d v="2025-05-01T00:00:00"/>
    <d v="2025-05-20T00:00:00"/>
    <x v="137"/>
    <x v="1"/>
    <x v="0"/>
    <x v="8"/>
    <x v="22"/>
    <x v="137"/>
    <n v="366.98"/>
    <x v="0"/>
    <n v="-366.98"/>
    <x v="1"/>
  </r>
  <r>
    <d v="2025-05-01T00:00:00"/>
    <d v="2025-05-21T00:00:00"/>
    <x v="138"/>
    <x v="1"/>
    <x v="0"/>
    <x v="3"/>
    <x v="6"/>
    <x v="858"/>
    <n v="47"/>
    <x v="0"/>
    <n v="-47"/>
    <x v="1"/>
  </r>
  <r>
    <d v="2025-05-01T00:00:00"/>
    <d v="2025-05-21T00:00:00"/>
    <x v="138"/>
    <x v="1"/>
    <x v="0"/>
    <x v="11"/>
    <x v="31"/>
    <x v="859"/>
    <n v="1400"/>
    <x v="0"/>
    <n v="1400"/>
    <x v="0"/>
  </r>
  <r>
    <d v="2025-05-01T00:00:00"/>
    <d v="2025-05-23T00:00:00"/>
    <x v="139"/>
    <x v="1"/>
    <x v="0"/>
    <x v="0"/>
    <x v="0"/>
    <x v="860"/>
    <n v="53.82"/>
    <x v="0"/>
    <n v="53.82"/>
    <x v="0"/>
  </r>
  <r>
    <d v="2025-05-01T00:00:00"/>
    <d v="2025-05-23T00:00:00"/>
    <x v="139"/>
    <x v="1"/>
    <x v="0"/>
    <x v="3"/>
    <x v="6"/>
    <x v="861"/>
    <n v="63"/>
    <x v="0"/>
    <n v="-63"/>
    <x v="1"/>
  </r>
  <r>
    <d v="2025-05-01T00:00:00"/>
    <d v="2025-05-23T00:00:00"/>
    <x v="139"/>
    <x v="1"/>
    <x v="0"/>
    <x v="4"/>
    <x v="25"/>
    <x v="862"/>
    <n v="210"/>
    <x v="0"/>
    <n v="-210"/>
    <x v="1"/>
  </r>
  <r>
    <d v="2025-05-01T00:00:00"/>
    <d v="2025-05-23T00:00:00"/>
    <x v="139"/>
    <x v="1"/>
    <x v="0"/>
    <x v="11"/>
    <x v="31"/>
    <x v="863"/>
    <n v="500"/>
    <x v="0"/>
    <n v="500"/>
    <x v="0"/>
  </r>
  <r>
    <d v="2025-05-01T00:00:00"/>
    <d v="2025-05-26T00:00:00"/>
    <x v="140"/>
    <x v="1"/>
    <x v="0"/>
    <x v="6"/>
    <x v="14"/>
    <x v="864"/>
    <n v="34.979999999999997"/>
    <x v="0"/>
    <n v="-34.979999999999997"/>
    <x v="1"/>
  </r>
  <r>
    <d v="2025-05-01T00:00:00"/>
    <d v="2025-05-26T00:00:00"/>
    <x v="140"/>
    <x v="1"/>
    <x v="0"/>
    <x v="4"/>
    <x v="38"/>
    <x v="142"/>
    <n v="39.99"/>
    <x v="0"/>
    <n v="-39.99"/>
    <x v="1"/>
  </r>
  <r>
    <d v="2025-05-01T00:00:00"/>
    <d v="2025-05-26T00:00:00"/>
    <x v="140"/>
    <x v="1"/>
    <x v="0"/>
    <x v="7"/>
    <x v="13"/>
    <x v="865"/>
    <n v="42.04"/>
    <x v="0"/>
    <n v="-42.04"/>
    <x v="1"/>
  </r>
  <r>
    <d v="2025-05-01T00:00:00"/>
    <d v="2025-05-26T00:00:00"/>
    <x v="140"/>
    <x v="1"/>
    <x v="0"/>
    <x v="6"/>
    <x v="12"/>
    <x v="866"/>
    <n v="146.84"/>
    <x v="0"/>
    <n v="-146.84"/>
    <x v="1"/>
  </r>
  <r>
    <d v="2025-05-01T00:00:00"/>
    <d v="2025-05-26T00:00:00"/>
    <x v="140"/>
    <x v="1"/>
    <x v="0"/>
    <x v="4"/>
    <x v="38"/>
    <x v="142"/>
    <n v="159.25"/>
    <x v="0"/>
    <n v="-159.25"/>
    <x v="1"/>
  </r>
  <r>
    <d v="2025-05-01T00:00:00"/>
    <d v="2025-05-26T00:00:00"/>
    <x v="140"/>
    <x v="1"/>
    <x v="0"/>
    <x v="12"/>
    <x v="41"/>
    <x v="103"/>
    <n v="166.85"/>
    <x v="0"/>
    <n v="-166.85"/>
    <x v="1"/>
  </r>
  <r>
    <d v="2025-05-01T00:00:00"/>
    <d v="2025-05-27T00:00:00"/>
    <x v="141"/>
    <x v="1"/>
    <x v="0"/>
    <x v="6"/>
    <x v="12"/>
    <x v="867"/>
    <n v="11"/>
    <x v="0"/>
    <n v="-11"/>
    <x v="1"/>
  </r>
  <r>
    <d v="2025-05-01T00:00:00"/>
    <d v="2025-05-27T00:00:00"/>
    <x v="141"/>
    <x v="1"/>
    <x v="0"/>
    <x v="2"/>
    <x v="19"/>
    <x v="868"/>
    <n v="256.05"/>
    <x v="0"/>
    <n v="-256.05"/>
    <x v="1"/>
  </r>
  <r>
    <d v="2025-05-01T00:00:00"/>
    <d v="2025-05-27T00:00:00"/>
    <x v="141"/>
    <x v="1"/>
    <x v="0"/>
    <x v="11"/>
    <x v="31"/>
    <x v="869"/>
    <n v="500"/>
    <x v="0"/>
    <n v="500"/>
    <x v="0"/>
  </r>
  <r>
    <d v="2025-05-01T00:00:00"/>
    <d v="2025-05-28T00:00:00"/>
    <x v="142"/>
    <x v="1"/>
    <x v="0"/>
    <x v="6"/>
    <x v="12"/>
    <x v="870"/>
    <n v="15.14"/>
    <x v="0"/>
    <n v="-15.14"/>
    <x v="1"/>
  </r>
  <r>
    <d v="2025-05-01T00:00:00"/>
    <d v="2025-05-28T00:00:00"/>
    <x v="142"/>
    <x v="1"/>
    <x v="0"/>
    <x v="1"/>
    <x v="66"/>
    <x v="871"/>
    <n v="20"/>
    <x v="0"/>
    <n v="-20"/>
    <x v="1"/>
  </r>
  <r>
    <d v="2025-05-01T00:00:00"/>
    <d v="2025-05-28T00:00:00"/>
    <x v="142"/>
    <x v="1"/>
    <x v="0"/>
    <x v="7"/>
    <x v="13"/>
    <x v="872"/>
    <n v="28.79"/>
    <x v="0"/>
    <n v="-28.79"/>
    <x v="1"/>
  </r>
  <r>
    <d v="2025-05-01T00:00:00"/>
    <d v="2025-05-28T00:00:00"/>
    <x v="142"/>
    <x v="1"/>
    <x v="0"/>
    <x v="6"/>
    <x v="12"/>
    <x v="873"/>
    <n v="81.53"/>
    <x v="0"/>
    <n v="-81.53"/>
    <x v="1"/>
  </r>
  <r>
    <d v="2025-05-01T00:00:00"/>
    <d v="2025-05-28T00:00:00"/>
    <x v="142"/>
    <x v="1"/>
    <x v="0"/>
    <x v="7"/>
    <x v="13"/>
    <x v="874"/>
    <n v="107.47"/>
    <x v="0"/>
    <n v="-107.47"/>
    <x v="1"/>
  </r>
  <r>
    <d v="2025-05-01T00:00:00"/>
    <d v="2025-05-28T00:00:00"/>
    <x v="142"/>
    <x v="1"/>
    <x v="0"/>
    <x v="0"/>
    <x v="0"/>
    <x v="875"/>
    <n v="162.66999999999999"/>
    <x v="0"/>
    <n v="162.66999999999999"/>
    <x v="0"/>
  </r>
  <r>
    <d v="2025-05-01T00:00:00"/>
    <d v="2025-05-28T00:00:00"/>
    <x v="142"/>
    <x v="1"/>
    <x v="0"/>
    <x v="4"/>
    <x v="25"/>
    <x v="876"/>
    <n v="210"/>
    <x v="0"/>
    <n v="-210"/>
    <x v="1"/>
  </r>
  <r>
    <d v="2025-05-01T00:00:00"/>
    <d v="2025-05-28T00:00:00"/>
    <x v="142"/>
    <x v="1"/>
    <x v="0"/>
    <x v="11"/>
    <x v="31"/>
    <x v="877"/>
    <n v="300"/>
    <x v="0"/>
    <n v="300"/>
    <x v="0"/>
  </r>
  <r>
    <d v="2025-05-01T00:00:00"/>
    <d v="2025-05-29T00:00:00"/>
    <x v="143"/>
    <x v="1"/>
    <x v="0"/>
    <x v="3"/>
    <x v="9"/>
    <x v="878"/>
    <n v="29.06"/>
    <x v="0"/>
    <n v="-29.06"/>
    <x v="1"/>
  </r>
  <r>
    <d v="2025-05-01T00:00:00"/>
    <d v="2025-05-29T00:00:00"/>
    <x v="143"/>
    <x v="1"/>
    <x v="0"/>
    <x v="6"/>
    <x v="12"/>
    <x v="879"/>
    <n v="38.049999999999997"/>
    <x v="0"/>
    <n v="-38.049999999999997"/>
    <x v="1"/>
  </r>
  <r>
    <d v="2025-05-01T00:00:00"/>
    <d v="2025-05-30T00:00:00"/>
    <x v="144"/>
    <x v="1"/>
    <x v="0"/>
    <x v="7"/>
    <x v="13"/>
    <x v="880"/>
    <n v="18.36"/>
    <x v="0"/>
    <n v="-18.36"/>
    <x v="1"/>
  </r>
  <r>
    <d v="2025-05-01T00:00:00"/>
    <d v="2025-05-30T00:00:00"/>
    <x v="144"/>
    <x v="0"/>
    <x v="0"/>
    <x v="5"/>
    <x v="10"/>
    <x v="881"/>
    <n v="73.989999999999995"/>
    <x v="0"/>
    <n v="-73.989999999999995"/>
    <x v="1"/>
  </r>
  <r>
    <d v="2025-05-01T00:00:00"/>
    <d v="2025-05-30T00:00:00"/>
    <x v="144"/>
    <x v="1"/>
    <x v="0"/>
    <x v="6"/>
    <x v="12"/>
    <x v="882"/>
    <n v="80.959999999999994"/>
    <x v="0"/>
    <n v="-80.959999999999994"/>
    <x v="1"/>
  </r>
  <r>
    <d v="2025-05-01T00:00:00"/>
    <d v="2025-05-30T00:00:00"/>
    <x v="144"/>
    <x v="1"/>
    <x v="0"/>
    <x v="3"/>
    <x v="9"/>
    <x v="883"/>
    <n v="150"/>
    <x v="0"/>
    <n v="-150"/>
    <x v="1"/>
  </r>
  <r>
    <d v="2025-05-01T00:00:00"/>
    <d v="2025-05-30T00:00:00"/>
    <x v="144"/>
    <x v="1"/>
    <x v="0"/>
    <x v="15"/>
    <x v="54"/>
    <x v="884"/>
    <n v="220"/>
    <x v="0"/>
    <n v="-220"/>
    <x v="1"/>
  </r>
  <r>
    <d v="2025-05-01T00:00:00"/>
    <d v="2025-05-31T00:00:00"/>
    <x v="145"/>
    <x v="0"/>
    <x v="0"/>
    <x v="1"/>
    <x v="24"/>
    <x v="885"/>
    <n v="106.71"/>
    <x v="0"/>
    <n v="-106.71"/>
    <x v="1"/>
  </r>
  <r>
    <d v="2025-06-01T00:00:00"/>
    <d v="2025-06-02T00:00:00"/>
    <x v="146"/>
    <x v="0"/>
    <x v="0"/>
    <x v="0"/>
    <x v="0"/>
    <x v="886"/>
    <n v="0.39"/>
    <x v="0"/>
    <n v="0.39"/>
    <x v="0"/>
  </r>
  <r>
    <d v="2025-06-01T00:00:00"/>
    <d v="2025-06-02T00:00:00"/>
    <x v="146"/>
    <x v="1"/>
    <x v="0"/>
    <x v="0"/>
    <x v="0"/>
    <x v="886"/>
    <n v="0.39"/>
    <x v="0"/>
    <n v="0.39"/>
    <x v="0"/>
  </r>
  <r>
    <d v="2025-06-01T00:00:00"/>
    <d v="2025-06-02T00:00:00"/>
    <x v="146"/>
    <x v="0"/>
    <x v="0"/>
    <x v="9"/>
    <x v="22"/>
    <x v="100"/>
    <n v="6.92"/>
    <x v="0"/>
    <n v="-6.92"/>
    <x v="1"/>
  </r>
  <r>
    <d v="2025-06-01T00:00:00"/>
    <d v="2025-06-02T00:00:00"/>
    <x v="146"/>
    <x v="0"/>
    <x v="0"/>
    <x v="3"/>
    <x v="3"/>
    <x v="887"/>
    <n v="16"/>
    <x v="0"/>
    <n v="-16"/>
    <x v="1"/>
  </r>
  <r>
    <d v="2025-06-01T00:00:00"/>
    <d v="2025-06-02T00:00:00"/>
    <x v="146"/>
    <x v="0"/>
    <x v="0"/>
    <x v="6"/>
    <x v="12"/>
    <x v="888"/>
    <n v="58.91"/>
    <x v="0"/>
    <n v="-58.91"/>
    <x v="1"/>
  </r>
  <r>
    <d v="2025-06-01T00:00:00"/>
    <d v="2025-06-02T00:00:00"/>
    <x v="146"/>
    <x v="0"/>
    <x v="0"/>
    <x v="6"/>
    <x v="12"/>
    <x v="889"/>
    <n v="66.819999999999993"/>
    <x v="0"/>
    <n v="-66.819999999999993"/>
    <x v="1"/>
  </r>
  <r>
    <d v="2025-06-01T00:00:00"/>
    <d v="2025-06-02T00:00:00"/>
    <x v="146"/>
    <x v="1"/>
    <x v="0"/>
    <x v="6"/>
    <x v="12"/>
    <x v="889"/>
    <n v="66.819999999999993"/>
    <x v="0"/>
    <n v="-66.819999999999993"/>
    <x v="1"/>
  </r>
  <r>
    <d v="2025-06-01T00:00:00"/>
    <d v="2025-06-02T00:00:00"/>
    <x v="146"/>
    <x v="0"/>
    <x v="0"/>
    <x v="4"/>
    <x v="4"/>
    <x v="890"/>
    <n v="238.41"/>
    <x v="0"/>
    <n v="-238.41"/>
    <x v="1"/>
  </r>
  <r>
    <d v="2025-06-01T00:00:00"/>
    <d v="2025-06-03T00:00:00"/>
    <x v="147"/>
    <x v="0"/>
    <x v="0"/>
    <x v="6"/>
    <x v="14"/>
    <x v="891"/>
    <n v="42.44"/>
    <x v="0"/>
    <n v="-42.44"/>
    <x v="1"/>
  </r>
  <r>
    <d v="2025-06-01T00:00:00"/>
    <d v="2025-06-03T00:00:00"/>
    <x v="147"/>
    <x v="0"/>
    <x v="0"/>
    <x v="3"/>
    <x v="9"/>
    <x v="892"/>
    <n v="100"/>
    <x v="0"/>
    <n v="-100"/>
    <x v="1"/>
  </r>
  <r>
    <d v="2025-06-01T00:00:00"/>
    <d v="2025-06-03T00:00:00"/>
    <x v="147"/>
    <x v="0"/>
    <x v="0"/>
    <x v="11"/>
    <x v="31"/>
    <x v="893"/>
    <n v="1000"/>
    <x v="0"/>
    <n v="1000"/>
    <x v="0"/>
  </r>
  <r>
    <d v="2025-06-01T00:00:00"/>
    <d v="2025-06-04T00:00:00"/>
    <x v="148"/>
    <x v="0"/>
    <x v="0"/>
    <x v="6"/>
    <x v="11"/>
    <x v="894"/>
    <n v="34.93"/>
    <x v="0"/>
    <n v="-34.93"/>
    <x v="1"/>
  </r>
  <r>
    <d v="2025-06-01T00:00:00"/>
    <d v="2025-06-04T00:00:00"/>
    <x v="148"/>
    <x v="0"/>
    <x v="0"/>
    <x v="1"/>
    <x v="66"/>
    <x v="895"/>
    <n v="219"/>
    <x v="0"/>
    <n v="-219"/>
    <x v="1"/>
  </r>
  <r>
    <d v="2025-06-01T00:00:00"/>
    <d v="2025-06-04T00:00:00"/>
    <x v="148"/>
    <x v="0"/>
    <x v="0"/>
    <x v="7"/>
    <x v="39"/>
    <x v="896"/>
    <n v="456"/>
    <x v="0"/>
    <n v="-456"/>
    <x v="1"/>
  </r>
  <r>
    <d v="2025-06-01T00:00:00"/>
    <d v="2025-06-04T00:00:00"/>
    <x v="148"/>
    <x v="0"/>
    <x v="0"/>
    <x v="1"/>
    <x v="66"/>
    <x v="897"/>
    <n v="500"/>
    <x v="0"/>
    <n v="-500"/>
    <x v="1"/>
  </r>
  <r>
    <d v="2025-06-01T00:00:00"/>
    <d v="2025-06-04T00:00:00"/>
    <x v="148"/>
    <x v="0"/>
    <x v="0"/>
    <x v="0"/>
    <x v="64"/>
    <x v="898"/>
    <n v="3100"/>
    <x v="0"/>
    <n v="3100"/>
    <x v="0"/>
  </r>
  <r>
    <d v="2025-06-01T00:00:00"/>
    <d v="2025-06-05T00:00:00"/>
    <x v="149"/>
    <x v="1"/>
    <x v="0"/>
    <x v="7"/>
    <x v="13"/>
    <x v="899"/>
    <n v="36.590000000000003"/>
    <x v="0"/>
    <n v="-36.590000000000003"/>
    <x v="1"/>
  </r>
  <r>
    <d v="2025-06-01T00:00:00"/>
    <d v="2025-06-05T00:00:00"/>
    <x v="149"/>
    <x v="1"/>
    <x v="0"/>
    <x v="3"/>
    <x v="6"/>
    <x v="900"/>
    <n v="83"/>
    <x v="0"/>
    <n v="-83"/>
    <x v="1"/>
  </r>
  <r>
    <d v="2025-06-01T00:00:00"/>
    <d v="2025-06-05T00:00:00"/>
    <x v="149"/>
    <x v="1"/>
    <x v="0"/>
    <x v="6"/>
    <x v="12"/>
    <x v="901"/>
    <n v="107"/>
    <x v="0"/>
    <n v="-107"/>
    <x v="1"/>
  </r>
  <r>
    <d v="2025-06-01T00:00:00"/>
    <d v="2025-06-05T00:00:00"/>
    <x v="149"/>
    <x v="0"/>
    <x v="0"/>
    <x v="5"/>
    <x v="52"/>
    <x v="902"/>
    <n v="360"/>
    <x v="0"/>
    <n v="-360"/>
    <x v="1"/>
  </r>
  <r>
    <d v="2025-06-01T00:00:00"/>
    <d v="2025-06-05T00:00:00"/>
    <x v="149"/>
    <x v="0"/>
    <x v="0"/>
    <x v="11"/>
    <x v="28"/>
    <x v="903"/>
    <n v="22500"/>
    <x v="0"/>
    <n v="22500"/>
    <x v="0"/>
  </r>
  <r>
    <d v="2025-06-01T00:00:00"/>
    <d v="2025-06-06T00:00:00"/>
    <x v="150"/>
    <x v="1"/>
    <x v="0"/>
    <x v="0"/>
    <x v="0"/>
    <x v="904"/>
    <n v="16.600000000000001"/>
    <x v="0"/>
    <n v="16.600000000000001"/>
    <x v="0"/>
  </r>
  <r>
    <d v="2025-06-01T00:00:00"/>
    <d v="2025-06-06T00:00:00"/>
    <x v="150"/>
    <x v="1"/>
    <x v="0"/>
    <x v="0"/>
    <x v="0"/>
    <x v="905"/>
    <n v="54.6"/>
    <x v="0"/>
    <n v="54.6"/>
    <x v="0"/>
  </r>
  <r>
    <d v="2025-06-01T00:00:00"/>
    <d v="2025-06-06T00:00:00"/>
    <x v="150"/>
    <x v="1"/>
    <x v="0"/>
    <x v="4"/>
    <x v="25"/>
    <x v="906"/>
    <n v="220"/>
    <x v="0"/>
    <n v="-220"/>
    <x v="1"/>
  </r>
  <r>
    <d v="2025-06-01T00:00:00"/>
    <d v="2025-06-06T00:00:00"/>
    <x v="150"/>
    <x v="1"/>
    <x v="0"/>
    <x v="2"/>
    <x v="19"/>
    <x v="907"/>
    <n v="256.05"/>
    <x v="0"/>
    <n v="-256.05"/>
    <x v="1"/>
  </r>
  <r>
    <d v="2025-06-01T00:00:00"/>
    <d v="2025-06-06T00:00:00"/>
    <x v="150"/>
    <x v="1"/>
    <x v="0"/>
    <x v="9"/>
    <x v="22"/>
    <x v="138"/>
    <n v="663.82"/>
    <x v="0"/>
    <n v="-663.82"/>
    <x v="1"/>
  </r>
  <r>
    <d v="2025-06-01T00:00:00"/>
    <d v="2025-02-07T00:00:00"/>
    <x v="151"/>
    <x v="0"/>
    <x v="0"/>
    <x v="4"/>
    <x v="63"/>
    <x v="908"/>
    <n v="175"/>
    <x v="0"/>
    <n v="-175"/>
    <x v="1"/>
  </r>
  <r>
    <d v="2025-06-01T00:00:00"/>
    <d v="2025-06-07T00:00:00"/>
    <x v="151"/>
    <x v="0"/>
    <x v="0"/>
    <x v="1"/>
    <x v="24"/>
    <x v="909"/>
    <n v="295.86"/>
    <x v="0"/>
    <n v="-295.86"/>
    <x v="1"/>
  </r>
  <r>
    <d v="2025-06-01T00:00:00"/>
    <d v="2025-05-17T00:00:00"/>
    <x v="152"/>
    <x v="0"/>
    <x v="1"/>
    <x v="3"/>
    <x v="7"/>
    <x v="684"/>
    <n v="1.5"/>
    <x v="0"/>
    <n v="-1.5"/>
    <x v="1"/>
  </r>
  <r>
    <d v="2025-06-01T00:00:00"/>
    <d v="2025-05-13T00:00:00"/>
    <x v="152"/>
    <x v="0"/>
    <x v="1"/>
    <x v="15"/>
    <x v="47"/>
    <x v="4"/>
    <n v="4.9000000000000004"/>
    <x v="0"/>
    <n v="-4.9000000000000004"/>
    <x v="1"/>
  </r>
  <r>
    <d v="2025-06-01T00:00:00"/>
    <d v="2025-04-24T00:00:00"/>
    <x v="152"/>
    <x v="0"/>
    <x v="1"/>
    <x v="7"/>
    <x v="13"/>
    <x v="19"/>
    <n v="5.09"/>
    <x v="0"/>
    <n v="-5.09"/>
    <x v="1"/>
  </r>
  <r>
    <d v="2025-06-01T00:00:00"/>
    <d v="2025-05-20T00:00:00"/>
    <x v="152"/>
    <x v="0"/>
    <x v="1"/>
    <x v="3"/>
    <x v="9"/>
    <x v="910"/>
    <n v="6"/>
    <x v="0"/>
    <n v="-6"/>
    <x v="1"/>
  </r>
  <r>
    <d v="2025-06-01T00:00:00"/>
    <d v="2025-05-01T00:00:00"/>
    <x v="152"/>
    <x v="0"/>
    <x v="1"/>
    <x v="3"/>
    <x v="9"/>
    <x v="911"/>
    <n v="7.5"/>
    <x v="0"/>
    <n v="-7.5"/>
    <x v="1"/>
  </r>
  <r>
    <d v="2025-06-01T00:00:00"/>
    <d v="2025-05-04T00:00:00"/>
    <x v="152"/>
    <x v="0"/>
    <x v="1"/>
    <x v="3"/>
    <x v="9"/>
    <x v="8"/>
    <n v="8"/>
    <x v="0"/>
    <n v="-8"/>
    <x v="1"/>
  </r>
  <r>
    <d v="2025-06-01T00:00:00"/>
    <d v="2025-05-09T00:00:00"/>
    <x v="152"/>
    <x v="0"/>
    <x v="1"/>
    <x v="3"/>
    <x v="6"/>
    <x v="912"/>
    <n v="8"/>
    <x v="0"/>
    <n v="-8"/>
    <x v="1"/>
  </r>
  <r>
    <d v="2025-06-01T00:00:00"/>
    <d v="2025-04-27T00:00:00"/>
    <x v="152"/>
    <x v="0"/>
    <x v="1"/>
    <x v="3"/>
    <x v="3"/>
    <x v="8"/>
    <n v="8"/>
    <x v="0"/>
    <n v="-8"/>
    <x v="1"/>
  </r>
  <r>
    <d v="2025-06-01T00:00:00"/>
    <d v="2025-06-09T00:00:00"/>
    <x v="152"/>
    <x v="1"/>
    <x v="0"/>
    <x v="3"/>
    <x v="3"/>
    <x v="913"/>
    <n v="8"/>
    <x v="0"/>
    <n v="-8"/>
    <x v="1"/>
  </r>
  <r>
    <d v="2025-06-01T00:00:00"/>
    <d v="2025-05-20T00:00:00"/>
    <x v="152"/>
    <x v="0"/>
    <x v="1"/>
    <x v="6"/>
    <x v="16"/>
    <x v="415"/>
    <n v="10.98"/>
    <x v="0"/>
    <n v="-10.98"/>
    <x v="1"/>
  </r>
  <r>
    <d v="2025-06-01T00:00:00"/>
    <d v="2025-04-26T00:00:00"/>
    <x v="152"/>
    <x v="0"/>
    <x v="1"/>
    <x v="3"/>
    <x v="3"/>
    <x v="375"/>
    <n v="11.27"/>
    <x v="0"/>
    <n v="-11.27"/>
    <x v="1"/>
  </r>
  <r>
    <d v="2025-06-01T00:00:00"/>
    <d v="2025-04-29T00:00:00"/>
    <x v="152"/>
    <x v="0"/>
    <x v="1"/>
    <x v="2"/>
    <x v="65"/>
    <x v="686"/>
    <n v="11.5"/>
    <x v="0"/>
    <n v="-11.5"/>
    <x v="1"/>
  </r>
  <r>
    <d v="2025-06-01T00:00:00"/>
    <d v="2025-05-09T00:00:00"/>
    <x v="152"/>
    <x v="0"/>
    <x v="1"/>
    <x v="3"/>
    <x v="3"/>
    <x v="386"/>
    <n v="12.5"/>
    <x v="0"/>
    <n v="-12.5"/>
    <x v="1"/>
  </r>
  <r>
    <d v="2025-06-01T00:00:00"/>
    <d v="2025-04-30T00:00:00"/>
    <x v="152"/>
    <x v="0"/>
    <x v="1"/>
    <x v="3"/>
    <x v="9"/>
    <x v="914"/>
    <n v="14"/>
    <x v="0"/>
    <n v="-14"/>
    <x v="1"/>
  </r>
  <r>
    <d v="2025-06-01T00:00:00"/>
    <d v="2025-04-28T00:00:00"/>
    <x v="152"/>
    <x v="0"/>
    <x v="1"/>
    <x v="7"/>
    <x v="13"/>
    <x v="19"/>
    <n v="15.38"/>
    <x v="0"/>
    <n v="-15.38"/>
    <x v="1"/>
  </r>
  <r>
    <d v="2025-06-01T00:00:00"/>
    <d v="2025-04-23T00:00:00"/>
    <x v="152"/>
    <x v="0"/>
    <x v="1"/>
    <x v="3"/>
    <x v="6"/>
    <x v="915"/>
    <n v="16"/>
    <x v="0"/>
    <n v="-16"/>
    <x v="1"/>
  </r>
  <r>
    <d v="2025-06-01T00:00:00"/>
    <d v="2025-05-09T00:00:00"/>
    <x v="152"/>
    <x v="0"/>
    <x v="1"/>
    <x v="7"/>
    <x v="13"/>
    <x v="916"/>
    <n v="17.78"/>
    <x v="0"/>
    <n v="-17.78"/>
    <x v="1"/>
  </r>
  <r>
    <d v="2025-06-01T00:00:00"/>
    <d v="2025-05-12T00:00:00"/>
    <x v="152"/>
    <x v="0"/>
    <x v="1"/>
    <x v="3"/>
    <x v="9"/>
    <x v="917"/>
    <n v="18.829999999999998"/>
    <x v="0"/>
    <n v="-18.829999999999998"/>
    <x v="1"/>
  </r>
  <r>
    <d v="2025-06-01T00:00:00"/>
    <d v="2025-05-24T00:00:00"/>
    <x v="152"/>
    <x v="0"/>
    <x v="1"/>
    <x v="3"/>
    <x v="9"/>
    <x v="918"/>
    <n v="19.989999999999998"/>
    <x v="0"/>
    <n v="-19.989999999999998"/>
    <x v="1"/>
  </r>
  <r>
    <d v="2025-06-01T00:00:00"/>
    <d v="2025-02-02T00:00:00"/>
    <x v="152"/>
    <x v="0"/>
    <x v="1"/>
    <x v="3"/>
    <x v="9"/>
    <x v="919"/>
    <n v="20"/>
    <x v="0"/>
    <n v="-20"/>
    <x v="1"/>
  </r>
  <r>
    <d v="2025-06-01T00:00:00"/>
    <d v="2025-06-09T00:00:00"/>
    <x v="152"/>
    <x v="1"/>
    <x v="0"/>
    <x v="6"/>
    <x v="11"/>
    <x v="920"/>
    <n v="20.399999999999999"/>
    <x v="0"/>
    <n v="-20.399999999999999"/>
    <x v="1"/>
  </r>
  <r>
    <d v="2025-06-01T00:00:00"/>
    <d v="2025-05-16T00:00:00"/>
    <x v="152"/>
    <x v="0"/>
    <x v="1"/>
    <x v="2"/>
    <x v="46"/>
    <x v="397"/>
    <n v="22"/>
    <x v="0"/>
    <n v="-22"/>
    <x v="1"/>
  </r>
  <r>
    <d v="2025-06-01T00:00:00"/>
    <d v="2024-10-09T00:00:00"/>
    <x v="152"/>
    <x v="0"/>
    <x v="1"/>
    <x v="5"/>
    <x v="10"/>
    <x v="921"/>
    <n v="22.2"/>
    <x v="0"/>
    <n v="-22.2"/>
    <x v="1"/>
  </r>
  <r>
    <d v="2025-06-01T00:00:00"/>
    <d v="2025-03-01T00:00:00"/>
    <x v="152"/>
    <x v="0"/>
    <x v="1"/>
    <x v="15"/>
    <x v="47"/>
    <x v="922"/>
    <n v="24.16"/>
    <x v="0"/>
    <n v="-24.16"/>
    <x v="1"/>
  </r>
  <r>
    <d v="2025-06-01T00:00:00"/>
    <d v="2025-04-23T00:00:00"/>
    <x v="152"/>
    <x v="0"/>
    <x v="1"/>
    <x v="3"/>
    <x v="9"/>
    <x v="684"/>
    <n v="25"/>
    <x v="0"/>
    <n v="-25"/>
    <x v="1"/>
  </r>
  <r>
    <d v="2025-06-01T00:00:00"/>
    <d v="2025-04-26T00:00:00"/>
    <x v="152"/>
    <x v="0"/>
    <x v="1"/>
    <x v="6"/>
    <x v="11"/>
    <x v="378"/>
    <n v="26.88"/>
    <x v="0"/>
    <n v="-26.88"/>
    <x v="1"/>
  </r>
  <r>
    <d v="2025-06-01T00:00:00"/>
    <d v="2025-04-29T00:00:00"/>
    <x v="152"/>
    <x v="0"/>
    <x v="1"/>
    <x v="2"/>
    <x v="5"/>
    <x v="30"/>
    <n v="26.99"/>
    <x v="0"/>
    <n v="-26.99"/>
    <x v="1"/>
  </r>
  <r>
    <d v="2025-06-01T00:00:00"/>
    <d v="2024-08-21T00:00:00"/>
    <x v="152"/>
    <x v="0"/>
    <x v="1"/>
    <x v="3"/>
    <x v="7"/>
    <x v="923"/>
    <n v="29.49"/>
    <x v="0"/>
    <n v="-29.49"/>
    <x v="1"/>
  </r>
  <r>
    <d v="2025-06-01T00:00:00"/>
    <d v="2025-04-29T00:00:00"/>
    <x v="152"/>
    <x v="0"/>
    <x v="1"/>
    <x v="3"/>
    <x v="3"/>
    <x v="924"/>
    <n v="30"/>
    <x v="0"/>
    <n v="-30"/>
    <x v="1"/>
  </r>
  <r>
    <d v="2025-06-01T00:00:00"/>
    <d v="2025-05-08T00:00:00"/>
    <x v="152"/>
    <x v="0"/>
    <x v="1"/>
    <x v="5"/>
    <x v="18"/>
    <x v="389"/>
    <n v="30"/>
    <x v="0"/>
    <n v="-30"/>
    <x v="1"/>
  </r>
  <r>
    <d v="2025-06-01T00:00:00"/>
    <d v="2025-04-28T00:00:00"/>
    <x v="152"/>
    <x v="0"/>
    <x v="1"/>
    <x v="3"/>
    <x v="9"/>
    <x v="925"/>
    <n v="30.55"/>
    <x v="0"/>
    <n v="-30.55"/>
    <x v="1"/>
  </r>
  <r>
    <d v="2025-06-01T00:00:00"/>
    <d v="2025-05-19T00:00:00"/>
    <x v="152"/>
    <x v="0"/>
    <x v="1"/>
    <x v="6"/>
    <x v="11"/>
    <x v="26"/>
    <n v="30.92"/>
    <x v="0"/>
    <n v="-30.92"/>
    <x v="1"/>
  </r>
  <r>
    <d v="2025-06-01T00:00:00"/>
    <d v="2025-04-12T00:00:00"/>
    <x v="152"/>
    <x v="0"/>
    <x v="1"/>
    <x v="1"/>
    <x v="23"/>
    <x v="926"/>
    <n v="33.33"/>
    <x v="0"/>
    <n v="-33.33"/>
    <x v="1"/>
  </r>
  <r>
    <d v="2025-06-01T00:00:00"/>
    <d v="2025-04-26T00:00:00"/>
    <x v="152"/>
    <x v="0"/>
    <x v="1"/>
    <x v="2"/>
    <x v="5"/>
    <x v="30"/>
    <n v="36.04"/>
    <x v="0"/>
    <n v="-36.04"/>
    <x v="1"/>
  </r>
  <r>
    <d v="2025-06-01T00:00:00"/>
    <d v="2025-05-19T00:00:00"/>
    <x v="152"/>
    <x v="0"/>
    <x v="1"/>
    <x v="7"/>
    <x v="13"/>
    <x v="19"/>
    <n v="36.56"/>
    <x v="0"/>
    <n v="-36.56"/>
    <x v="1"/>
  </r>
  <r>
    <d v="2025-06-01T00:00:00"/>
    <d v="2025-05-13T00:00:00"/>
    <x v="152"/>
    <x v="0"/>
    <x v="1"/>
    <x v="2"/>
    <x v="5"/>
    <x v="49"/>
    <n v="36.880000000000003"/>
    <x v="0"/>
    <n v="-36.880000000000003"/>
    <x v="1"/>
  </r>
  <r>
    <d v="2025-06-01T00:00:00"/>
    <d v="2025-05-16T00:00:00"/>
    <x v="152"/>
    <x v="0"/>
    <x v="1"/>
    <x v="2"/>
    <x v="27"/>
    <x v="927"/>
    <n v="37"/>
    <x v="0"/>
    <n v="-37"/>
    <x v="1"/>
  </r>
  <r>
    <d v="2025-06-01T00:00:00"/>
    <d v="2025-04-29T00:00:00"/>
    <x v="152"/>
    <x v="0"/>
    <x v="1"/>
    <x v="2"/>
    <x v="5"/>
    <x v="49"/>
    <n v="37.86"/>
    <x v="0"/>
    <n v="-37.86"/>
    <x v="1"/>
  </r>
  <r>
    <d v="2025-06-01T00:00:00"/>
    <d v="2025-04-26T00:00:00"/>
    <x v="152"/>
    <x v="0"/>
    <x v="1"/>
    <x v="7"/>
    <x v="13"/>
    <x v="928"/>
    <n v="39.99"/>
    <x v="0"/>
    <n v="-39.99"/>
    <x v="1"/>
  </r>
  <r>
    <d v="2025-06-01T00:00:00"/>
    <d v="2025-05-15T00:00:00"/>
    <x v="152"/>
    <x v="0"/>
    <x v="1"/>
    <x v="2"/>
    <x v="19"/>
    <x v="929"/>
    <n v="40"/>
    <x v="0"/>
    <n v="-40"/>
    <x v="1"/>
  </r>
  <r>
    <d v="2025-06-01T00:00:00"/>
    <d v="2025-04-28T00:00:00"/>
    <x v="152"/>
    <x v="0"/>
    <x v="1"/>
    <x v="3"/>
    <x v="6"/>
    <x v="809"/>
    <n v="41"/>
    <x v="0"/>
    <n v="-41"/>
    <x v="1"/>
  </r>
  <r>
    <d v="2025-06-01T00:00:00"/>
    <d v="2025-05-11T00:00:00"/>
    <x v="152"/>
    <x v="0"/>
    <x v="1"/>
    <x v="3"/>
    <x v="6"/>
    <x v="930"/>
    <n v="44"/>
    <x v="0"/>
    <n v="-44"/>
    <x v="1"/>
  </r>
  <r>
    <d v="2025-06-01T00:00:00"/>
    <d v="2025-05-01T00:00:00"/>
    <x v="152"/>
    <x v="0"/>
    <x v="1"/>
    <x v="7"/>
    <x v="13"/>
    <x v="19"/>
    <n v="47.58"/>
    <x v="0"/>
    <n v="-47.58"/>
    <x v="1"/>
  </r>
  <r>
    <d v="2025-06-01T00:00:00"/>
    <d v="2025-04-26T00:00:00"/>
    <x v="152"/>
    <x v="0"/>
    <x v="1"/>
    <x v="3"/>
    <x v="6"/>
    <x v="931"/>
    <n v="48"/>
    <x v="0"/>
    <n v="-48"/>
    <x v="1"/>
  </r>
  <r>
    <d v="2025-06-01T00:00:00"/>
    <d v="2025-05-06T00:00:00"/>
    <x v="152"/>
    <x v="0"/>
    <x v="1"/>
    <x v="15"/>
    <x v="47"/>
    <x v="182"/>
    <n v="49.99"/>
    <x v="0"/>
    <n v="-49.99"/>
    <x v="1"/>
  </r>
  <r>
    <d v="2025-06-01T00:00:00"/>
    <d v="2025-04-29T00:00:00"/>
    <x v="152"/>
    <x v="0"/>
    <x v="1"/>
    <x v="3"/>
    <x v="9"/>
    <x v="932"/>
    <n v="57.46"/>
    <x v="0"/>
    <n v="-57.46"/>
    <x v="1"/>
  </r>
  <r>
    <d v="2025-06-01T00:00:00"/>
    <d v="2025-06-09T00:00:00"/>
    <x v="152"/>
    <x v="1"/>
    <x v="0"/>
    <x v="3"/>
    <x v="9"/>
    <x v="933"/>
    <n v="58"/>
    <x v="0"/>
    <n v="-58"/>
    <x v="1"/>
  </r>
  <r>
    <d v="2025-06-01T00:00:00"/>
    <d v="2025-02-26T00:00:00"/>
    <x v="152"/>
    <x v="0"/>
    <x v="1"/>
    <x v="2"/>
    <x v="27"/>
    <x v="934"/>
    <n v="66.33"/>
    <x v="0"/>
    <n v="-66.33"/>
    <x v="1"/>
  </r>
  <r>
    <d v="2025-06-01T00:00:00"/>
    <d v="2025-04-14T00:00:00"/>
    <x v="152"/>
    <x v="0"/>
    <x v="1"/>
    <x v="7"/>
    <x v="13"/>
    <x v="935"/>
    <n v="71.97"/>
    <x v="0"/>
    <n v="-71.97"/>
    <x v="1"/>
  </r>
  <r>
    <d v="2025-06-01T00:00:00"/>
    <d v="2025-05-13T00:00:00"/>
    <x v="152"/>
    <x v="0"/>
    <x v="1"/>
    <x v="7"/>
    <x v="13"/>
    <x v="52"/>
    <n v="73.959999999999994"/>
    <x v="0"/>
    <n v="-73.959999999999994"/>
    <x v="1"/>
  </r>
  <r>
    <d v="2025-06-01T00:00:00"/>
    <d v="2024-12-30T00:00:00"/>
    <x v="152"/>
    <x v="0"/>
    <x v="1"/>
    <x v="5"/>
    <x v="10"/>
    <x v="936"/>
    <n v="73.989999999999995"/>
    <x v="0"/>
    <n v="-73.989999999999995"/>
    <x v="1"/>
  </r>
  <r>
    <d v="2025-06-01T00:00:00"/>
    <d v="2025-05-02T00:00:00"/>
    <x v="152"/>
    <x v="0"/>
    <x v="1"/>
    <x v="7"/>
    <x v="13"/>
    <x v="19"/>
    <n v="74.08"/>
    <x v="0"/>
    <n v="-74.08"/>
    <x v="1"/>
  </r>
  <r>
    <d v="2025-06-01T00:00:00"/>
    <d v="2025-04-14T00:00:00"/>
    <x v="152"/>
    <x v="0"/>
    <x v="1"/>
    <x v="7"/>
    <x v="13"/>
    <x v="53"/>
    <n v="74.78"/>
    <x v="0"/>
    <n v="-74.78"/>
    <x v="1"/>
  </r>
  <r>
    <d v="2025-06-01T00:00:00"/>
    <d v="2025-04-14T00:00:00"/>
    <x v="152"/>
    <x v="0"/>
    <x v="1"/>
    <x v="7"/>
    <x v="13"/>
    <x v="53"/>
    <n v="80.12"/>
    <x v="0"/>
    <n v="-80.12"/>
    <x v="1"/>
  </r>
  <r>
    <d v="2025-06-01T00:00:00"/>
    <d v="2025-05-03T00:00:00"/>
    <x v="152"/>
    <x v="0"/>
    <x v="1"/>
    <x v="3"/>
    <x v="9"/>
    <x v="937"/>
    <n v="82.33"/>
    <x v="0"/>
    <n v="-82.33"/>
    <x v="1"/>
  </r>
  <r>
    <d v="2025-06-01T00:00:00"/>
    <d v="2025-05-08T00:00:00"/>
    <x v="152"/>
    <x v="0"/>
    <x v="1"/>
    <x v="6"/>
    <x v="12"/>
    <x v="18"/>
    <n v="89.1"/>
    <x v="0"/>
    <n v="-89.1"/>
    <x v="1"/>
  </r>
  <r>
    <d v="2025-06-01T00:00:00"/>
    <d v="2025-05-09T00:00:00"/>
    <x v="152"/>
    <x v="0"/>
    <x v="1"/>
    <x v="3"/>
    <x v="6"/>
    <x v="912"/>
    <n v="90.45"/>
    <x v="0"/>
    <n v="-90.45"/>
    <x v="1"/>
  </r>
  <r>
    <d v="2025-06-01T00:00:00"/>
    <d v="2025-05-16T00:00:00"/>
    <x v="152"/>
    <x v="0"/>
    <x v="1"/>
    <x v="3"/>
    <x v="9"/>
    <x v="938"/>
    <n v="95.53"/>
    <x v="0"/>
    <n v="-95.53"/>
    <x v="1"/>
  </r>
  <r>
    <d v="2025-06-01T00:00:00"/>
    <d v="2025-04-23T00:00:00"/>
    <x v="152"/>
    <x v="0"/>
    <x v="1"/>
    <x v="6"/>
    <x v="12"/>
    <x v="31"/>
    <n v="96.97"/>
    <x v="0"/>
    <n v="-96.97"/>
    <x v="1"/>
  </r>
  <r>
    <d v="2025-06-01T00:00:00"/>
    <d v="2025-05-13T00:00:00"/>
    <x v="152"/>
    <x v="0"/>
    <x v="1"/>
    <x v="6"/>
    <x v="16"/>
    <x v="939"/>
    <n v="99.05"/>
    <x v="0"/>
    <n v="-99.05"/>
    <x v="1"/>
  </r>
  <r>
    <d v="2025-06-01T00:00:00"/>
    <d v="2025-05-21T00:00:00"/>
    <x v="152"/>
    <x v="0"/>
    <x v="1"/>
    <x v="2"/>
    <x v="5"/>
    <x v="49"/>
    <n v="99.92"/>
    <x v="0"/>
    <n v="-99.92"/>
    <x v="1"/>
  </r>
  <r>
    <d v="2025-06-01T00:00:00"/>
    <d v="2025-05-15T00:00:00"/>
    <x v="152"/>
    <x v="0"/>
    <x v="1"/>
    <x v="3"/>
    <x v="9"/>
    <x v="940"/>
    <n v="100"/>
    <x v="0"/>
    <n v="-100"/>
    <x v="1"/>
  </r>
  <r>
    <d v="2025-06-01T00:00:00"/>
    <d v="2025-05-07T00:00:00"/>
    <x v="152"/>
    <x v="0"/>
    <x v="1"/>
    <x v="8"/>
    <x v="22"/>
    <x v="66"/>
    <n v="100"/>
    <x v="0"/>
    <n v="-100"/>
    <x v="1"/>
  </r>
  <r>
    <d v="2025-06-01T00:00:00"/>
    <d v="2025-05-01T00:00:00"/>
    <x v="152"/>
    <x v="0"/>
    <x v="1"/>
    <x v="7"/>
    <x v="13"/>
    <x v="59"/>
    <n v="105.9"/>
    <x v="0"/>
    <n v="-105.9"/>
    <x v="1"/>
  </r>
  <r>
    <d v="2025-06-01T00:00:00"/>
    <d v="2025-01-31T00:00:00"/>
    <x v="152"/>
    <x v="0"/>
    <x v="1"/>
    <x v="1"/>
    <x v="24"/>
    <x v="941"/>
    <n v="106.61"/>
    <x v="0"/>
    <n v="-106.61"/>
    <x v="1"/>
  </r>
  <r>
    <d v="2025-06-01T00:00:00"/>
    <d v="2025-04-30T00:00:00"/>
    <x v="152"/>
    <x v="0"/>
    <x v="1"/>
    <x v="6"/>
    <x v="12"/>
    <x v="209"/>
    <n v="109.79"/>
    <x v="0"/>
    <n v="-109.79"/>
    <x v="1"/>
  </r>
  <r>
    <d v="2025-06-01T00:00:00"/>
    <d v="2025-05-09T00:00:00"/>
    <x v="152"/>
    <x v="0"/>
    <x v="1"/>
    <x v="6"/>
    <x v="12"/>
    <x v="31"/>
    <n v="110"/>
    <x v="0"/>
    <n v="-110"/>
    <x v="1"/>
  </r>
  <r>
    <d v="2025-06-01T00:00:00"/>
    <d v="2025-05-13T00:00:00"/>
    <x v="152"/>
    <x v="0"/>
    <x v="1"/>
    <x v="6"/>
    <x v="12"/>
    <x v="18"/>
    <n v="115.77"/>
    <x v="0"/>
    <n v="-115.77"/>
    <x v="1"/>
  </r>
  <r>
    <d v="2025-06-01T00:00:00"/>
    <d v="2025-02-09T00:00:00"/>
    <x v="152"/>
    <x v="0"/>
    <x v="1"/>
    <x v="5"/>
    <x v="36"/>
    <x v="942"/>
    <n v="120"/>
    <x v="0"/>
    <n v="-120"/>
    <x v="1"/>
  </r>
  <r>
    <d v="2025-06-01T00:00:00"/>
    <d v="2025-04-30T00:00:00"/>
    <x v="152"/>
    <x v="0"/>
    <x v="1"/>
    <x v="7"/>
    <x v="13"/>
    <x v="59"/>
    <n v="123.03"/>
    <x v="0"/>
    <n v="-123.03"/>
    <x v="1"/>
  </r>
  <r>
    <d v="2025-06-01T00:00:00"/>
    <d v="2025-01-17T00:00:00"/>
    <x v="152"/>
    <x v="0"/>
    <x v="1"/>
    <x v="1"/>
    <x v="24"/>
    <x v="943"/>
    <n v="133.16"/>
    <x v="0"/>
    <n v="-133.16"/>
    <x v="1"/>
  </r>
  <r>
    <d v="2025-06-01T00:00:00"/>
    <d v="2025-05-11T00:00:00"/>
    <x v="152"/>
    <x v="0"/>
    <x v="1"/>
    <x v="2"/>
    <x v="19"/>
    <x v="428"/>
    <n v="140"/>
    <x v="0"/>
    <n v="-140"/>
    <x v="1"/>
  </r>
  <r>
    <d v="2025-06-01T00:00:00"/>
    <d v="2025-05-13T00:00:00"/>
    <x v="152"/>
    <x v="0"/>
    <x v="1"/>
    <x v="6"/>
    <x v="12"/>
    <x v="18"/>
    <n v="140.87"/>
    <x v="0"/>
    <n v="-140.87"/>
    <x v="1"/>
  </r>
  <r>
    <d v="2025-06-01T00:00:00"/>
    <d v="2025-05-20T00:00:00"/>
    <x v="152"/>
    <x v="0"/>
    <x v="1"/>
    <x v="6"/>
    <x v="12"/>
    <x v="31"/>
    <n v="141.52000000000001"/>
    <x v="0"/>
    <n v="-141.52000000000001"/>
    <x v="1"/>
  </r>
  <r>
    <d v="2025-06-01T00:00:00"/>
    <d v="2025-01-13T00:00:00"/>
    <x v="152"/>
    <x v="0"/>
    <x v="1"/>
    <x v="1"/>
    <x v="1"/>
    <x v="944"/>
    <n v="146.05000000000001"/>
    <x v="0"/>
    <n v="-146.05000000000001"/>
    <x v="1"/>
  </r>
  <r>
    <d v="2025-06-01T00:00:00"/>
    <d v="2025-02-26T00:00:00"/>
    <x v="152"/>
    <x v="0"/>
    <x v="1"/>
    <x v="2"/>
    <x v="17"/>
    <x v="945"/>
    <n v="157.02000000000001"/>
    <x v="0"/>
    <n v="-157.02000000000001"/>
    <x v="1"/>
  </r>
  <r>
    <d v="2025-06-01T00:00:00"/>
    <d v="2025-06-09T00:00:00"/>
    <x v="152"/>
    <x v="1"/>
    <x v="0"/>
    <x v="9"/>
    <x v="22"/>
    <x v="74"/>
    <n v="166.98"/>
    <x v="0"/>
    <n v="-166.98"/>
    <x v="1"/>
  </r>
  <r>
    <d v="2025-06-01T00:00:00"/>
    <d v="2025-05-05T00:00:00"/>
    <x v="152"/>
    <x v="0"/>
    <x v="1"/>
    <x v="2"/>
    <x v="19"/>
    <x v="82"/>
    <n v="173.13"/>
    <x v="0"/>
    <n v="-173.13"/>
    <x v="1"/>
  </r>
  <r>
    <d v="2025-06-01T00:00:00"/>
    <d v="2025-05-09T00:00:00"/>
    <x v="152"/>
    <x v="0"/>
    <x v="1"/>
    <x v="2"/>
    <x v="19"/>
    <x v="420"/>
    <n v="191.7"/>
    <x v="0"/>
    <n v="-191.7"/>
    <x v="1"/>
  </r>
  <r>
    <d v="2025-06-01T00:00:00"/>
    <d v="2025-06-09T00:00:00"/>
    <x v="152"/>
    <x v="1"/>
    <x v="0"/>
    <x v="3"/>
    <x v="9"/>
    <x v="946"/>
    <n v="200"/>
    <x v="0"/>
    <n v="-200"/>
    <x v="1"/>
  </r>
  <r>
    <d v="2025-06-01T00:00:00"/>
    <d v="2025-04-24T00:00:00"/>
    <x v="152"/>
    <x v="0"/>
    <x v="1"/>
    <x v="6"/>
    <x v="12"/>
    <x v="18"/>
    <n v="208.89"/>
    <x v="0"/>
    <n v="-208.89"/>
    <x v="1"/>
  </r>
  <r>
    <d v="2025-06-01T00:00:00"/>
    <d v="2025-05-09T00:00:00"/>
    <x v="152"/>
    <x v="0"/>
    <x v="1"/>
    <x v="2"/>
    <x v="19"/>
    <x v="732"/>
    <n v="221.43"/>
    <x v="0"/>
    <n v="-221.43"/>
    <x v="1"/>
  </r>
  <r>
    <d v="2025-06-01T00:00:00"/>
    <d v="2025-05-16T00:00:00"/>
    <x v="152"/>
    <x v="0"/>
    <x v="1"/>
    <x v="2"/>
    <x v="19"/>
    <x v="732"/>
    <n v="241.6"/>
    <x v="0"/>
    <n v="-241.6"/>
    <x v="1"/>
  </r>
  <r>
    <d v="2025-06-01T00:00:00"/>
    <d v="2025-05-02T00:00:00"/>
    <x v="152"/>
    <x v="0"/>
    <x v="1"/>
    <x v="6"/>
    <x v="12"/>
    <x v="18"/>
    <n v="255.69"/>
    <x v="0"/>
    <n v="-255.69"/>
    <x v="1"/>
  </r>
  <r>
    <d v="2025-06-01T00:00:00"/>
    <d v="2025-05-16T00:00:00"/>
    <x v="152"/>
    <x v="0"/>
    <x v="1"/>
    <x v="6"/>
    <x v="12"/>
    <x v="209"/>
    <n v="257"/>
    <x v="0"/>
    <n v="-257"/>
    <x v="1"/>
  </r>
  <r>
    <d v="2025-06-01T00:00:00"/>
    <d v="2025-04-23T00:00:00"/>
    <x v="152"/>
    <x v="0"/>
    <x v="1"/>
    <x v="2"/>
    <x v="19"/>
    <x v="82"/>
    <n v="262.7"/>
    <x v="0"/>
    <n v="-262.7"/>
    <x v="1"/>
  </r>
  <r>
    <d v="2025-06-01T00:00:00"/>
    <d v="2025-05-04T00:00:00"/>
    <x v="152"/>
    <x v="0"/>
    <x v="1"/>
    <x v="6"/>
    <x v="12"/>
    <x v="209"/>
    <n v="272.32"/>
    <x v="0"/>
    <n v="-272.32"/>
    <x v="1"/>
  </r>
  <r>
    <d v="2025-06-01T00:00:00"/>
    <d v="2025-04-29T00:00:00"/>
    <x v="152"/>
    <x v="0"/>
    <x v="1"/>
    <x v="2"/>
    <x v="27"/>
    <x v="86"/>
    <n v="274.33999999999997"/>
    <x v="0"/>
    <n v="-274.33999999999997"/>
    <x v="1"/>
  </r>
  <r>
    <d v="2025-06-01T00:00:00"/>
    <d v="2025-06-09T00:00:00"/>
    <x v="152"/>
    <x v="1"/>
    <x v="0"/>
    <x v="1"/>
    <x v="24"/>
    <x v="77"/>
    <n v="295.85000000000002"/>
    <x v="0"/>
    <n v="-295.85000000000002"/>
    <x v="1"/>
  </r>
  <r>
    <d v="2025-06-01T00:00:00"/>
    <d v="2025-04-27T00:00:00"/>
    <x v="152"/>
    <x v="0"/>
    <x v="1"/>
    <x v="6"/>
    <x v="12"/>
    <x v="209"/>
    <n v="304.64"/>
    <x v="0"/>
    <n v="-304.64"/>
    <x v="1"/>
  </r>
  <r>
    <d v="2025-06-01T00:00:00"/>
    <d v="2025-05-15T00:00:00"/>
    <x v="152"/>
    <x v="0"/>
    <x v="1"/>
    <x v="2"/>
    <x v="27"/>
    <x v="86"/>
    <n v="304.68"/>
    <x v="0"/>
    <n v="-304.68"/>
    <x v="1"/>
  </r>
  <r>
    <d v="2025-06-01T00:00:00"/>
    <d v="2025-06-09T00:00:00"/>
    <x v="152"/>
    <x v="1"/>
    <x v="0"/>
    <x v="1"/>
    <x v="24"/>
    <x v="77"/>
    <n v="320.82"/>
    <x v="0"/>
    <n v="-320.82"/>
    <x v="1"/>
  </r>
  <r>
    <d v="2025-06-01T00:00:00"/>
    <d v="2025-05-20T00:00:00"/>
    <x v="152"/>
    <x v="0"/>
    <x v="1"/>
    <x v="7"/>
    <x v="13"/>
    <x v="59"/>
    <n v="342.03"/>
    <x v="0"/>
    <n v="-342.03"/>
    <x v="1"/>
  </r>
  <r>
    <d v="2025-06-01T00:00:00"/>
    <d v="2025-05-08T00:00:00"/>
    <x v="152"/>
    <x v="0"/>
    <x v="1"/>
    <x v="1"/>
    <x v="23"/>
    <x v="947"/>
    <n v="411.35"/>
    <x v="0"/>
    <n v="-411.35"/>
    <x v="1"/>
  </r>
  <r>
    <d v="2025-06-01T00:00:00"/>
    <d v="2025-06-09T00:00:00"/>
    <x v="152"/>
    <x v="1"/>
    <x v="0"/>
    <x v="1"/>
    <x v="24"/>
    <x v="163"/>
    <n v="935"/>
    <x v="0"/>
    <n v="-935"/>
    <x v="1"/>
  </r>
  <r>
    <d v="2025-06-01T00:00:00"/>
    <d v="2025-06-09T00:00:00"/>
    <x v="152"/>
    <x v="1"/>
    <x v="0"/>
    <x v="1"/>
    <x v="24"/>
    <x v="538"/>
    <n v="1630.4"/>
    <x v="0"/>
    <n v="-1630.4"/>
    <x v="1"/>
  </r>
  <r>
    <d v="2025-06-01T00:00:00"/>
    <d v="2025-06-10T00:00:00"/>
    <x v="153"/>
    <x v="1"/>
    <x v="0"/>
    <x v="9"/>
    <x v="22"/>
    <x v="95"/>
    <n v="10.02"/>
    <x v="0"/>
    <n v="-10.02"/>
    <x v="1"/>
  </r>
  <r>
    <d v="2025-06-01T00:00:00"/>
    <d v="2025-06-10T00:00:00"/>
    <x v="153"/>
    <x v="1"/>
    <x v="0"/>
    <x v="3"/>
    <x v="9"/>
    <x v="948"/>
    <n v="40"/>
    <x v="0"/>
    <n v="-40"/>
    <x v="1"/>
  </r>
  <r>
    <d v="2025-06-01T00:00:00"/>
    <d v="2025-06-10T00:00:00"/>
    <x v="153"/>
    <x v="1"/>
    <x v="0"/>
    <x v="2"/>
    <x v="51"/>
    <x v="94"/>
    <n v="42"/>
    <x v="0"/>
    <n v="-42"/>
    <x v="1"/>
  </r>
  <r>
    <d v="2025-06-01T00:00:00"/>
    <d v="2025-06-10T00:00:00"/>
    <x v="153"/>
    <x v="1"/>
    <x v="0"/>
    <x v="8"/>
    <x v="22"/>
    <x v="96"/>
    <n v="120"/>
    <x v="0"/>
    <n v="-120"/>
    <x v="1"/>
  </r>
  <r>
    <d v="2025-06-01T00:00:00"/>
    <d v="2025-06-10T00:00:00"/>
    <x v="153"/>
    <x v="1"/>
    <x v="0"/>
    <x v="3"/>
    <x v="9"/>
    <x v="949"/>
    <n v="200"/>
    <x v="0"/>
    <n v="-200"/>
    <x v="1"/>
  </r>
  <r>
    <d v="2025-06-01T00:00:00"/>
    <d v="2025-06-10T00:00:00"/>
    <x v="153"/>
    <x v="1"/>
    <x v="0"/>
    <x v="1"/>
    <x v="23"/>
    <x v="950"/>
    <n v="240"/>
    <x v="0"/>
    <n v="-240"/>
    <x v="1"/>
  </r>
  <r>
    <d v="2025-06-01T00:00:00"/>
    <d v="2025-06-10T00:00:00"/>
    <x v="153"/>
    <x v="1"/>
    <x v="0"/>
    <x v="5"/>
    <x v="52"/>
    <x v="540"/>
    <n v="360"/>
    <x v="0"/>
    <n v="-360"/>
    <x v="1"/>
  </r>
  <r>
    <d v="2025-06-01T00:00:00"/>
    <d v="2025-06-10T00:00:00"/>
    <x v="153"/>
    <x v="1"/>
    <x v="0"/>
    <x v="4"/>
    <x v="20"/>
    <x v="98"/>
    <n v="406.79"/>
    <x v="0"/>
    <n v="-406.79"/>
    <x v="1"/>
  </r>
  <r>
    <d v="2025-06-01T00:00:00"/>
    <d v="2025-06-10T00:00:00"/>
    <x v="153"/>
    <x v="1"/>
    <x v="0"/>
    <x v="16"/>
    <x v="53"/>
    <x v="217"/>
    <n v="499.96"/>
    <x v="0"/>
    <n v="-499.96"/>
    <x v="1"/>
  </r>
  <r>
    <d v="2025-06-01T00:00:00"/>
    <d v="2025-06-10T00:00:00"/>
    <x v="153"/>
    <x v="1"/>
    <x v="0"/>
    <x v="7"/>
    <x v="32"/>
    <x v="951"/>
    <n v="2215.98"/>
    <x v="0"/>
    <n v="-2215.98"/>
    <x v="1"/>
  </r>
  <r>
    <d v="2025-06-01T00:00:00"/>
    <d v="2025-06-11T00:00:00"/>
    <x v="154"/>
    <x v="1"/>
    <x v="0"/>
    <x v="5"/>
    <x v="10"/>
    <x v="952"/>
    <n v="20"/>
    <x v="0"/>
    <n v="-20"/>
    <x v="1"/>
  </r>
  <r>
    <d v="2025-06-01T00:00:00"/>
    <d v="2025-06-11T00:00:00"/>
    <x v="154"/>
    <x v="1"/>
    <x v="0"/>
    <x v="4"/>
    <x v="29"/>
    <x v="104"/>
    <n v="205.21"/>
    <x v="0"/>
    <n v="-205.21"/>
    <x v="1"/>
  </r>
  <r>
    <d v="2025-06-01T00:00:00"/>
    <d v="2025-06-12T00:00:00"/>
    <x v="155"/>
    <x v="1"/>
    <x v="0"/>
    <x v="0"/>
    <x v="0"/>
    <x v="953"/>
    <n v="147.68"/>
    <x v="0"/>
    <n v="147.68"/>
    <x v="0"/>
  </r>
  <r>
    <d v="2025-06-01T00:00:00"/>
    <d v="2025-06-12T00:00:00"/>
    <x v="155"/>
    <x v="1"/>
    <x v="0"/>
    <x v="0"/>
    <x v="0"/>
    <x v="954"/>
    <n v="176.85"/>
    <x v="0"/>
    <n v="176.85"/>
    <x v="0"/>
  </r>
  <r>
    <d v="2025-06-01T00:00:00"/>
    <d v="2025-06-12T00:00:00"/>
    <x v="155"/>
    <x v="1"/>
    <x v="0"/>
    <x v="4"/>
    <x v="25"/>
    <x v="955"/>
    <n v="220"/>
    <x v="0"/>
    <n v="-220"/>
    <x v="1"/>
  </r>
  <r>
    <d v="2025-06-01T00:00:00"/>
    <d v="2025-06-13T00:00:00"/>
    <x v="156"/>
    <x v="1"/>
    <x v="0"/>
    <x v="0"/>
    <x v="0"/>
    <x v="956"/>
    <n v="2"/>
    <x v="0"/>
    <n v="2"/>
    <x v="0"/>
  </r>
  <r>
    <d v="2025-06-01T00:00:00"/>
    <d v="2025-06-13T00:00:00"/>
    <x v="156"/>
    <x v="1"/>
    <x v="0"/>
    <x v="0"/>
    <x v="0"/>
    <x v="957"/>
    <n v="2.2000000000000002"/>
    <x v="0"/>
    <n v="2.2000000000000002"/>
    <x v="0"/>
  </r>
  <r>
    <d v="2025-06-01T00:00:00"/>
    <d v="2025-06-13T00:00:00"/>
    <x v="156"/>
    <x v="1"/>
    <x v="0"/>
    <x v="0"/>
    <x v="0"/>
    <x v="958"/>
    <n v="2.2999999999999998"/>
    <x v="0"/>
    <n v="2.2999999999999998"/>
    <x v="0"/>
  </r>
  <r>
    <d v="2025-06-01T00:00:00"/>
    <d v="2025-06-13T00:00:00"/>
    <x v="156"/>
    <x v="1"/>
    <x v="0"/>
    <x v="0"/>
    <x v="0"/>
    <x v="959"/>
    <n v="2.46"/>
    <x v="0"/>
    <n v="2.46"/>
    <x v="0"/>
  </r>
  <r>
    <d v="2025-06-01T00:00:00"/>
    <d v="2025-06-13T00:00:00"/>
    <x v="156"/>
    <x v="1"/>
    <x v="0"/>
    <x v="0"/>
    <x v="0"/>
    <x v="960"/>
    <n v="6.8"/>
    <x v="0"/>
    <n v="6.8"/>
    <x v="0"/>
  </r>
  <r>
    <d v="2025-06-01T00:00:00"/>
    <d v="2025-06-13T00:00:00"/>
    <x v="156"/>
    <x v="1"/>
    <x v="0"/>
    <x v="0"/>
    <x v="0"/>
    <x v="961"/>
    <n v="8.5"/>
    <x v="0"/>
    <n v="8.5"/>
    <x v="0"/>
  </r>
  <r>
    <d v="2025-06-01T00:00:00"/>
    <d v="2025-06-13T00:00:00"/>
    <x v="156"/>
    <x v="1"/>
    <x v="0"/>
    <x v="0"/>
    <x v="0"/>
    <x v="962"/>
    <n v="22.5"/>
    <x v="0"/>
    <n v="22.5"/>
    <x v="0"/>
  </r>
  <r>
    <d v="2025-06-01T00:00:00"/>
    <d v="2025-06-13T00:00:00"/>
    <x v="156"/>
    <x v="1"/>
    <x v="0"/>
    <x v="0"/>
    <x v="0"/>
    <x v="963"/>
    <n v="23.2"/>
    <x v="0"/>
    <n v="23.2"/>
    <x v="0"/>
  </r>
  <r>
    <d v="2025-06-01T00:00:00"/>
    <d v="2025-06-13T00:00:00"/>
    <x v="156"/>
    <x v="0"/>
    <x v="0"/>
    <x v="1"/>
    <x v="1"/>
    <x v="964"/>
    <n v="146.09"/>
    <x v="0"/>
    <n v="-146.09"/>
    <x v="1"/>
  </r>
  <r>
    <d v="2025-06-01T00:00:00"/>
    <d v="2025-06-13T00:00:00"/>
    <x v="156"/>
    <x v="1"/>
    <x v="0"/>
    <x v="3"/>
    <x v="9"/>
    <x v="965"/>
    <n v="280"/>
    <x v="0"/>
    <n v="-280"/>
    <x v="1"/>
  </r>
  <r>
    <d v="2025-06-01T00:00:00"/>
    <d v="2025-06-16T00:00:00"/>
    <x v="157"/>
    <x v="1"/>
    <x v="0"/>
    <x v="4"/>
    <x v="8"/>
    <x v="966"/>
    <n v="80"/>
    <x v="0"/>
    <n v="-80"/>
    <x v="1"/>
  </r>
  <r>
    <d v="2025-06-01T00:00:00"/>
    <d v="2025-06-16T00:00:00"/>
    <x v="157"/>
    <x v="1"/>
    <x v="0"/>
    <x v="9"/>
    <x v="22"/>
    <x v="126"/>
    <n v="174.72"/>
    <x v="0"/>
    <n v="-174.72"/>
    <x v="1"/>
  </r>
  <r>
    <d v="2025-06-01T00:00:00"/>
    <d v="2025-06-16T00:00:00"/>
    <x v="157"/>
    <x v="1"/>
    <x v="0"/>
    <x v="3"/>
    <x v="9"/>
    <x v="967"/>
    <n v="350"/>
    <x v="0"/>
    <n v="-350"/>
    <x v="1"/>
  </r>
  <r>
    <d v="2025-06-01T00:00:00"/>
    <d v="2025-06-17T00:00:00"/>
    <x v="158"/>
    <x v="1"/>
    <x v="0"/>
    <x v="12"/>
    <x v="40"/>
    <x v="134"/>
    <n v="103.04"/>
    <x v="0"/>
    <n v="-103.04"/>
    <x v="1"/>
  </r>
  <r>
    <d v="2025-06-01T00:00:00"/>
    <d v="2025-06-17T00:00:00"/>
    <x v="158"/>
    <x v="1"/>
    <x v="0"/>
    <x v="12"/>
    <x v="40"/>
    <x v="134"/>
    <n v="159.55000000000001"/>
    <x v="0"/>
    <n v="-159.55000000000001"/>
    <x v="1"/>
  </r>
  <r>
    <d v="2025-06-01T00:00:00"/>
    <d v="2025-06-17T00:00:00"/>
    <x v="158"/>
    <x v="1"/>
    <x v="0"/>
    <x v="12"/>
    <x v="40"/>
    <x v="134"/>
    <n v="234.84"/>
    <x v="0"/>
    <n v="-234.84"/>
    <x v="1"/>
  </r>
  <r>
    <d v="2025-06-01T00:00:00"/>
    <d v="2025-06-17T00:00:00"/>
    <x v="158"/>
    <x v="1"/>
    <x v="0"/>
    <x v="12"/>
    <x v="40"/>
    <x v="134"/>
    <n v="237.15"/>
    <x v="0"/>
    <n v="-237.15"/>
    <x v="1"/>
  </r>
  <r>
    <d v="2025-06-01T00:00:00"/>
    <d v="2025-06-17T00:00:00"/>
    <x v="158"/>
    <x v="1"/>
    <x v="0"/>
    <x v="12"/>
    <x v="40"/>
    <x v="134"/>
    <n v="320.72000000000003"/>
    <x v="0"/>
    <n v="-320.72000000000003"/>
    <x v="1"/>
  </r>
  <r>
    <d v="2025-06-01T00:00:00"/>
    <d v="2025-06-18T00:00:00"/>
    <x v="159"/>
    <x v="1"/>
    <x v="0"/>
    <x v="0"/>
    <x v="0"/>
    <x v="968"/>
    <n v="69.3"/>
    <x v="0"/>
    <n v="69.3"/>
    <x v="0"/>
  </r>
  <r>
    <d v="2025-06-01T00:00:00"/>
    <d v="2025-06-20T00:00:00"/>
    <x v="160"/>
    <x v="1"/>
    <x v="0"/>
    <x v="8"/>
    <x v="22"/>
    <x v="137"/>
    <n v="369.33"/>
    <x v="0"/>
    <n v="-369.33"/>
    <x v="1"/>
  </r>
  <r>
    <d v="2025-06-01T00:00:00"/>
    <d v="2025-06-23T00:00:00"/>
    <x v="161"/>
    <x v="1"/>
    <x v="0"/>
    <x v="2"/>
    <x v="51"/>
    <x v="969"/>
    <n v="3"/>
    <x v="0"/>
    <n v="-3"/>
    <x v="1"/>
  </r>
  <r>
    <d v="2025-06-01T00:00:00"/>
    <d v="2025-06-23T00:00:00"/>
    <x v="161"/>
    <x v="1"/>
    <x v="0"/>
    <x v="6"/>
    <x v="12"/>
    <x v="970"/>
    <n v="24.46"/>
    <x v="0"/>
    <n v="-24.46"/>
    <x v="1"/>
  </r>
  <r>
    <d v="2025-06-01T00:00:00"/>
    <d v="2025-06-23T00:00:00"/>
    <x v="161"/>
    <x v="1"/>
    <x v="0"/>
    <x v="0"/>
    <x v="0"/>
    <x v="971"/>
    <n v="53.82"/>
    <x v="0"/>
    <n v="53.82"/>
    <x v="0"/>
  </r>
  <r>
    <d v="2025-06-01T00:00:00"/>
    <d v="2025-06-23T00:00:00"/>
    <x v="161"/>
    <x v="1"/>
    <x v="0"/>
    <x v="1"/>
    <x v="66"/>
    <x v="972"/>
    <n v="150"/>
    <x v="0"/>
    <n v="-150"/>
    <x v="1"/>
  </r>
  <r>
    <d v="2025-06-01T00:00:00"/>
    <d v="2025-06-23T00:00:00"/>
    <x v="161"/>
    <x v="1"/>
    <x v="0"/>
    <x v="4"/>
    <x v="25"/>
    <x v="973"/>
    <n v="220"/>
    <x v="0"/>
    <n v="-220"/>
    <x v="1"/>
  </r>
  <r>
    <d v="2025-06-01T00:00:00"/>
    <d v="2025-06-24T00:00:00"/>
    <x v="162"/>
    <x v="1"/>
    <x v="0"/>
    <x v="1"/>
    <x v="66"/>
    <x v="974"/>
    <n v="20"/>
    <x v="0"/>
    <n v="-20"/>
    <x v="1"/>
  </r>
  <r>
    <d v="2025-06-01T00:00:00"/>
    <d v="2025-06-24T00:00:00"/>
    <x v="162"/>
    <x v="1"/>
    <x v="0"/>
    <x v="12"/>
    <x v="41"/>
    <x v="103"/>
    <n v="166.85"/>
    <x v="0"/>
    <n v="-166.85"/>
    <x v="1"/>
  </r>
  <r>
    <d v="2025-06-01T00:00:00"/>
    <d v="2025-06-24T00:00:00"/>
    <x v="162"/>
    <x v="1"/>
    <x v="0"/>
    <x v="4"/>
    <x v="25"/>
    <x v="975"/>
    <n v="220"/>
    <x v="0"/>
    <n v="-220"/>
    <x v="1"/>
  </r>
  <r>
    <d v="2025-06-01T00:00:00"/>
    <d v="2025-06-25T00:00:00"/>
    <x v="163"/>
    <x v="1"/>
    <x v="0"/>
    <x v="4"/>
    <x v="38"/>
    <x v="142"/>
    <n v="39.99"/>
    <x v="0"/>
    <n v="-39.99"/>
    <x v="1"/>
  </r>
  <r>
    <d v="2025-06-01T00:00:00"/>
    <d v="2025-06-25T00:00:00"/>
    <x v="163"/>
    <x v="1"/>
    <x v="0"/>
    <x v="4"/>
    <x v="38"/>
    <x v="142"/>
    <n v="159.25"/>
    <x v="0"/>
    <n v="-159.25"/>
    <x v="1"/>
  </r>
  <r>
    <d v="2025-06-01T00:00:00"/>
    <d v="2025-06-26T00:00:00"/>
    <x v="164"/>
    <x v="1"/>
    <x v="0"/>
    <x v="6"/>
    <x v="11"/>
    <x v="976"/>
    <n v="16.829999999999998"/>
    <x v="0"/>
    <n v="-16.829999999999998"/>
    <x v="1"/>
  </r>
  <r>
    <d v="2025-06-01T00:00:00"/>
    <d v="2025-06-26T00:00:00"/>
    <x v="164"/>
    <x v="1"/>
    <x v="0"/>
    <x v="1"/>
    <x v="15"/>
    <x v="977"/>
    <n v="24"/>
    <x v="0"/>
    <n v="-24"/>
    <x v="1"/>
  </r>
  <r>
    <d v="2025-06-01T00:00:00"/>
    <d v="2025-06-26T00:00:00"/>
    <x v="164"/>
    <x v="1"/>
    <x v="0"/>
    <x v="11"/>
    <x v="31"/>
    <x v="978"/>
    <n v="2600"/>
    <x v="0"/>
    <n v="2600"/>
    <x v="0"/>
  </r>
  <r>
    <d v="2025-06-01T00:00:00"/>
    <d v="2025-06-30T00:00:00"/>
    <x v="165"/>
    <x v="1"/>
    <x v="0"/>
    <x v="3"/>
    <x v="9"/>
    <x v="979"/>
    <n v="28"/>
    <x v="0"/>
    <n v="-28"/>
    <x v="1"/>
  </r>
  <r>
    <d v="2025-06-01T00:00:00"/>
    <d v="2025-06-30T00:00:00"/>
    <x v="165"/>
    <x v="0"/>
    <x v="0"/>
    <x v="5"/>
    <x v="10"/>
    <x v="980"/>
    <n v="73.989999999999995"/>
    <x v="0"/>
    <n v="-73.989999999999995"/>
    <x v="1"/>
  </r>
  <r>
    <d v="2025-06-01T00:00:00"/>
    <d v="2025-06-30T00:00:00"/>
    <x v="165"/>
    <x v="0"/>
    <x v="0"/>
    <x v="1"/>
    <x v="24"/>
    <x v="981"/>
    <n v="106.71"/>
    <x v="0"/>
    <n v="-106.71"/>
    <x v="1"/>
  </r>
  <r>
    <d v="2025-07-01T00:00:00"/>
    <d v="2025-07-01T00:00:00"/>
    <x v="166"/>
    <x v="0"/>
    <x v="0"/>
    <x v="9"/>
    <x v="22"/>
    <x v="100"/>
    <n v="1.55"/>
    <x v="0"/>
    <n v="-1.55"/>
    <x v="1"/>
  </r>
  <r>
    <d v="2025-07-01T00:00:00"/>
    <d v="2025-07-01T00:00:00"/>
    <x v="166"/>
    <x v="0"/>
    <x v="0"/>
    <x v="3"/>
    <x v="3"/>
    <x v="982"/>
    <n v="20.51"/>
    <x v="0"/>
    <n v="-20.51"/>
    <x v="1"/>
  </r>
  <r>
    <d v="2025-07-01T00:00:00"/>
    <d v="2025-07-01T00:00:00"/>
    <x v="166"/>
    <x v="0"/>
    <x v="0"/>
    <x v="3"/>
    <x v="7"/>
    <x v="983"/>
    <n v="65"/>
    <x v="0"/>
    <n v="-65"/>
    <x v="1"/>
  </r>
  <r>
    <d v="2025-07-01T00:00:00"/>
    <d v="2025-07-02T00:00:00"/>
    <x v="167"/>
    <x v="0"/>
    <x v="0"/>
    <x v="7"/>
    <x v="13"/>
    <x v="984"/>
    <n v="22"/>
    <x v="0"/>
    <n v="-22"/>
    <x v="1"/>
  </r>
  <r>
    <d v="2025-07-01T00:00:00"/>
    <d v="2025-07-02T00:00:00"/>
    <x v="167"/>
    <x v="0"/>
    <x v="0"/>
    <x v="4"/>
    <x v="4"/>
    <x v="985"/>
    <n v="238.41"/>
    <x v="0"/>
    <n v="-238.41"/>
    <x v="1"/>
  </r>
  <r>
    <d v="2025-07-01T00:00:00"/>
    <d v="2025-07-02T00:00:00"/>
    <x v="167"/>
    <x v="0"/>
    <x v="0"/>
    <x v="7"/>
    <x v="13"/>
    <x v="986"/>
    <n v="400"/>
    <x v="0"/>
    <n v="-400"/>
    <x v="1"/>
  </r>
  <r>
    <d v="2025-07-01T00:00:00"/>
    <d v="2025-07-03T00:00:00"/>
    <x v="168"/>
    <x v="0"/>
    <x v="0"/>
    <x v="6"/>
    <x v="14"/>
    <x v="987"/>
    <n v="34.93"/>
    <x v="0"/>
    <n v="-34.93"/>
    <x v="1"/>
  </r>
  <r>
    <d v="2025-07-01T00:00:00"/>
    <d v="2025-07-03T00:00:00"/>
    <x v="168"/>
    <x v="0"/>
    <x v="0"/>
    <x v="4"/>
    <x v="25"/>
    <x v="988"/>
    <n v="220"/>
    <x v="0"/>
    <n v="-220"/>
    <x v="1"/>
  </r>
  <r>
    <d v="2025-07-01T00:00:00"/>
    <d v="2025-07-04T00:00:00"/>
    <x v="169"/>
    <x v="0"/>
    <x v="0"/>
    <x v="3"/>
    <x v="3"/>
    <x v="989"/>
    <n v="19.600000000000001"/>
    <x v="0"/>
    <n v="-19.600000000000001"/>
    <x v="1"/>
  </r>
  <r>
    <d v="2025-07-01T00:00:00"/>
    <d v="2025-07-04T00:00:00"/>
    <x v="169"/>
    <x v="0"/>
    <x v="0"/>
    <x v="3"/>
    <x v="9"/>
    <x v="990"/>
    <n v="25"/>
    <x v="0"/>
    <n v="-25"/>
    <x v="1"/>
  </r>
  <r>
    <d v="2025-07-01T00:00:00"/>
    <d v="2025-07-04T00:00:00"/>
    <x v="169"/>
    <x v="0"/>
    <x v="0"/>
    <x v="3"/>
    <x v="6"/>
    <x v="991"/>
    <n v="92.4"/>
    <x v="0"/>
    <n v="-92.4"/>
    <x v="1"/>
  </r>
  <r>
    <d v="2025-07-01T00:00:00"/>
    <d v="2025-07-04T00:00:00"/>
    <x v="169"/>
    <x v="0"/>
    <x v="0"/>
    <x v="2"/>
    <x v="19"/>
    <x v="992"/>
    <n v="185.7"/>
    <x v="0"/>
    <n v="-185.7"/>
    <x v="1"/>
  </r>
  <r>
    <d v="2025-07-01T00:00:00"/>
    <d v="2025-07-04T00:00:00"/>
    <x v="169"/>
    <x v="0"/>
    <x v="0"/>
    <x v="0"/>
    <x v="64"/>
    <x v="993"/>
    <n v="3200"/>
    <x v="0"/>
    <n v="3200"/>
    <x v="0"/>
  </r>
  <r>
    <d v="2025-07-01T00:00:00"/>
    <d v="2025-07-05T00:00:00"/>
    <x v="170"/>
    <x v="0"/>
    <x v="0"/>
    <x v="1"/>
    <x v="24"/>
    <x v="994"/>
    <n v="320.81"/>
    <x v="0"/>
    <n v="-320.81"/>
    <x v="1"/>
  </r>
  <r>
    <d v="2025-07-01T00:00:00"/>
    <d v="2025-03-05T00:00:00"/>
    <x v="170"/>
    <x v="0"/>
    <x v="0"/>
    <x v="1"/>
    <x v="24"/>
    <x v="995"/>
    <n v="935"/>
    <x v="0"/>
    <n v="-935"/>
    <x v="1"/>
  </r>
  <r>
    <d v="2025-07-01T00:00:00"/>
    <d v="2025-07-05T00:00:00"/>
    <x v="170"/>
    <x v="0"/>
    <x v="0"/>
    <x v="1"/>
    <x v="24"/>
    <x v="996"/>
    <n v="1526"/>
    <x v="0"/>
    <n v="-1526"/>
    <x v="1"/>
  </r>
  <r>
    <d v="2025-07-01T00:00:00"/>
    <d v="2025-07-05T00:00:00"/>
    <x v="170"/>
    <x v="0"/>
    <x v="0"/>
    <x v="11"/>
    <x v="31"/>
    <x v="997"/>
    <n v="6000"/>
    <x v="0"/>
    <n v="6000"/>
    <x v="0"/>
  </r>
  <r>
    <d v="2025-07-01T00:00:00"/>
    <d v="2025-07-05T00:00:00"/>
    <x v="170"/>
    <x v="0"/>
    <x v="0"/>
    <x v="11"/>
    <x v="28"/>
    <x v="997"/>
    <n v="13000"/>
    <x v="0"/>
    <n v="13000"/>
    <x v="0"/>
  </r>
  <r>
    <d v="2025-07-01T00:00:00"/>
    <d v="2025-07-07T00:00:00"/>
    <x v="171"/>
    <x v="0"/>
    <x v="0"/>
    <x v="3"/>
    <x v="9"/>
    <x v="998"/>
    <n v="7.8"/>
    <x v="0"/>
    <n v="-7.8"/>
    <x v="1"/>
  </r>
  <r>
    <d v="2025-07-01T00:00:00"/>
    <d v="2025-07-07T00:00:00"/>
    <x v="171"/>
    <x v="0"/>
    <x v="0"/>
    <x v="0"/>
    <x v="0"/>
    <x v="999"/>
    <n v="16.600000000000001"/>
    <x v="0"/>
    <n v="16.600000000000001"/>
    <x v="0"/>
  </r>
  <r>
    <d v="2025-07-01T00:00:00"/>
    <d v="2025-07-07T00:00:00"/>
    <x v="171"/>
    <x v="0"/>
    <x v="0"/>
    <x v="6"/>
    <x v="12"/>
    <x v="1000"/>
    <n v="19.2"/>
    <x v="0"/>
    <n v="-19.2"/>
    <x v="1"/>
  </r>
  <r>
    <d v="2025-07-01T00:00:00"/>
    <d v="2025-07-07T00:00:00"/>
    <x v="171"/>
    <x v="0"/>
    <x v="0"/>
    <x v="6"/>
    <x v="12"/>
    <x v="1001"/>
    <n v="38.43"/>
    <x v="0"/>
    <n v="-38.43"/>
    <x v="1"/>
  </r>
  <r>
    <d v="2025-07-01T00:00:00"/>
    <d v="2025-07-07T00:00:00"/>
    <x v="171"/>
    <x v="0"/>
    <x v="0"/>
    <x v="0"/>
    <x v="0"/>
    <x v="1002"/>
    <n v="54.6"/>
    <x v="0"/>
    <n v="54.6"/>
    <x v="0"/>
  </r>
  <r>
    <d v="2025-07-01T00:00:00"/>
    <d v="2025-07-07T00:00:00"/>
    <x v="171"/>
    <x v="0"/>
    <x v="0"/>
    <x v="6"/>
    <x v="11"/>
    <x v="1003"/>
    <n v="65.8"/>
    <x v="0"/>
    <n v="-65.8"/>
    <x v="1"/>
  </r>
  <r>
    <d v="2025-07-01T00:00:00"/>
    <d v="2025-07-07T00:00:00"/>
    <x v="171"/>
    <x v="0"/>
    <x v="0"/>
    <x v="9"/>
    <x v="22"/>
    <x v="74"/>
    <n v="166.98"/>
    <x v="0"/>
    <n v="-166.98"/>
    <x v="1"/>
  </r>
  <r>
    <d v="2025-07-01T00:00:00"/>
    <d v="2025-02-07T00:00:00"/>
    <x v="171"/>
    <x v="0"/>
    <x v="0"/>
    <x v="4"/>
    <x v="63"/>
    <x v="1004"/>
    <n v="175"/>
    <x v="0"/>
    <n v="-175"/>
    <x v="1"/>
  </r>
  <r>
    <d v="2025-07-01T00:00:00"/>
    <d v="2025-07-07T00:00:00"/>
    <x v="171"/>
    <x v="0"/>
    <x v="0"/>
    <x v="2"/>
    <x v="19"/>
    <x v="1005"/>
    <n v="185.7"/>
    <x v="0"/>
    <n v="-185.7"/>
    <x v="1"/>
  </r>
  <r>
    <d v="2025-07-01T00:00:00"/>
    <d v="2025-07-07T00:00:00"/>
    <x v="171"/>
    <x v="0"/>
    <x v="0"/>
    <x v="6"/>
    <x v="12"/>
    <x v="1006"/>
    <n v="278.3"/>
    <x v="0"/>
    <n v="-278.3"/>
    <x v="1"/>
  </r>
  <r>
    <d v="2025-07-01T00:00:00"/>
    <d v="2025-07-07T00:00:00"/>
    <x v="171"/>
    <x v="0"/>
    <x v="0"/>
    <x v="1"/>
    <x v="24"/>
    <x v="1007"/>
    <n v="295.86"/>
    <x v="0"/>
    <n v="-295.86"/>
    <x v="1"/>
  </r>
  <r>
    <d v="2025-07-01T00:00:00"/>
    <d v="2025-07-07T00:00:00"/>
    <x v="171"/>
    <x v="0"/>
    <x v="0"/>
    <x v="1"/>
    <x v="24"/>
    <x v="163"/>
    <n v="935"/>
    <x v="0"/>
    <n v="-935"/>
    <x v="1"/>
  </r>
  <r>
    <d v="2025-07-01T00:00:00"/>
    <d v="2025-07-07T00:00:00"/>
    <x v="171"/>
    <x v="0"/>
    <x v="0"/>
    <x v="1"/>
    <x v="24"/>
    <x v="538"/>
    <n v="1630.4"/>
    <x v="0"/>
    <n v="-1630.4"/>
    <x v="1"/>
  </r>
  <r>
    <d v="2025-07-01T00:00:00"/>
    <d v="2025-07-07T00:00:00"/>
    <x v="171"/>
    <x v="0"/>
    <x v="0"/>
    <x v="7"/>
    <x v="32"/>
    <x v="1008"/>
    <n v="2200"/>
    <x v="0"/>
    <n v="-2200"/>
    <x v="1"/>
  </r>
  <r>
    <d v="2025-07-01T00:00:00"/>
    <d v="2025-07-07T00:00:00"/>
    <x v="171"/>
    <x v="0"/>
    <x v="0"/>
    <x v="11"/>
    <x v="28"/>
    <x v="1009"/>
    <n v="12700"/>
    <x v="0"/>
    <n v="12700"/>
    <x v="0"/>
  </r>
  <r>
    <d v="2025-07-01T00:00:00"/>
    <d v="2025-07-08T00:00:00"/>
    <x v="172"/>
    <x v="0"/>
    <x v="0"/>
    <x v="3"/>
    <x v="3"/>
    <x v="1010"/>
    <n v="27.62"/>
    <x v="0"/>
    <n v="-27.62"/>
    <x v="1"/>
  </r>
  <r>
    <d v="2025-07-01T00:00:00"/>
    <d v="2025-07-08T00:00:00"/>
    <x v="172"/>
    <x v="0"/>
    <x v="0"/>
    <x v="5"/>
    <x v="18"/>
    <x v="1011"/>
    <n v="30"/>
    <x v="0"/>
    <n v="-30"/>
    <x v="1"/>
  </r>
  <r>
    <d v="2025-07-01T00:00:00"/>
    <d v="2025-07-08T00:00:00"/>
    <x v="172"/>
    <x v="0"/>
    <x v="0"/>
    <x v="1"/>
    <x v="24"/>
    <x v="359"/>
    <n v="356.46"/>
    <x v="0"/>
    <n v="-356.46"/>
    <x v="1"/>
  </r>
  <r>
    <d v="2025-07-01T00:00:00"/>
    <d v="2025-07-08T00:00:00"/>
    <x v="172"/>
    <x v="0"/>
    <x v="0"/>
    <x v="1"/>
    <x v="24"/>
    <x v="359"/>
    <n v="374.29"/>
    <x v="0"/>
    <n v="-374.29"/>
    <x v="1"/>
  </r>
  <r>
    <d v="2025-07-01T00:00:00"/>
    <d v="2025-07-08T00:00:00"/>
    <x v="172"/>
    <x v="0"/>
    <x v="0"/>
    <x v="7"/>
    <x v="39"/>
    <x v="1012"/>
    <n v="786"/>
    <x v="0"/>
    <n v="-786"/>
    <x v="1"/>
  </r>
  <r>
    <d v="2025-07-01T00:00:00"/>
    <d v="2025-07-09T00:00:00"/>
    <x v="173"/>
    <x v="0"/>
    <x v="0"/>
    <x v="4"/>
    <x v="50"/>
    <x v="1013"/>
    <n v="230"/>
    <x v="0"/>
    <n v="-230"/>
    <x v="1"/>
  </r>
  <r>
    <d v="2025-07-01T00:00:00"/>
    <d v="2025-07-10T00:00:00"/>
    <x v="174"/>
    <x v="0"/>
    <x v="0"/>
    <x v="3"/>
    <x v="9"/>
    <x v="1014"/>
    <n v="28.2"/>
    <x v="0"/>
    <n v="-28.2"/>
    <x v="1"/>
  </r>
  <r>
    <d v="2025-07-01T00:00:00"/>
    <d v="2025-07-10T00:00:00"/>
    <x v="174"/>
    <x v="0"/>
    <x v="0"/>
    <x v="8"/>
    <x v="22"/>
    <x v="96"/>
    <n v="120"/>
    <x v="0"/>
    <n v="-120"/>
    <x v="1"/>
  </r>
  <r>
    <d v="2025-07-01T00:00:00"/>
    <d v="2025-07-10T00:00:00"/>
    <x v="174"/>
    <x v="0"/>
    <x v="0"/>
    <x v="1"/>
    <x v="23"/>
    <x v="1015"/>
    <n v="240"/>
    <x v="0"/>
    <n v="-240"/>
    <x v="1"/>
  </r>
  <r>
    <d v="2025-07-01T00:00:00"/>
    <d v="2025-07-10T00:00:00"/>
    <x v="174"/>
    <x v="0"/>
    <x v="0"/>
    <x v="4"/>
    <x v="20"/>
    <x v="98"/>
    <n v="356.9"/>
    <x v="0"/>
    <n v="-356.9"/>
    <x v="1"/>
  </r>
  <r>
    <d v="2025-07-01T00:00:00"/>
    <d v="2025-07-10T00:00:00"/>
    <x v="174"/>
    <x v="0"/>
    <x v="0"/>
    <x v="5"/>
    <x v="52"/>
    <x v="540"/>
    <n v="360"/>
    <x v="0"/>
    <n v="-360"/>
    <x v="1"/>
  </r>
  <r>
    <d v="2025-07-01T00:00:00"/>
    <d v="2025-07-10T00:00:00"/>
    <x v="174"/>
    <x v="0"/>
    <x v="0"/>
    <x v="16"/>
    <x v="53"/>
    <x v="217"/>
    <n v="498.92"/>
    <x v="0"/>
    <n v="-498.92"/>
    <x v="1"/>
  </r>
  <r>
    <d v="2025-07-01T00:00:00"/>
    <d v="2025-07-11T00:00:00"/>
    <x v="175"/>
    <x v="0"/>
    <x v="0"/>
    <x v="0"/>
    <x v="0"/>
    <x v="1016"/>
    <n v="113.6"/>
    <x v="0"/>
    <n v="113.6"/>
    <x v="0"/>
  </r>
  <r>
    <d v="2025-07-01T00:00:00"/>
    <d v="2025-07-11T00:00:00"/>
    <x v="175"/>
    <x v="0"/>
    <x v="0"/>
    <x v="0"/>
    <x v="0"/>
    <x v="1017"/>
    <n v="170.3"/>
    <x v="0"/>
    <n v="170.3"/>
    <x v="0"/>
  </r>
  <r>
    <d v="2025-07-01T00:00:00"/>
    <d v="2025-07-11T00:00:00"/>
    <x v="175"/>
    <x v="0"/>
    <x v="0"/>
    <x v="4"/>
    <x v="29"/>
    <x v="104"/>
    <n v="252.61"/>
    <x v="0"/>
    <n v="-252.61"/>
    <x v="1"/>
  </r>
  <r>
    <d v="2025-07-01T00:00:00"/>
    <d v="2025-07-13T00:00:00"/>
    <x v="176"/>
    <x v="0"/>
    <x v="0"/>
    <x v="1"/>
    <x v="1"/>
    <x v="1018"/>
    <n v="146.09"/>
    <x v="0"/>
    <n v="-146.09"/>
    <x v="1"/>
  </r>
  <r>
    <d v="2025-07-01T00:00:00"/>
    <d v="2025-07-14T00:00:00"/>
    <x v="177"/>
    <x v="0"/>
    <x v="0"/>
    <x v="0"/>
    <x v="0"/>
    <x v="1019"/>
    <n v="2"/>
    <x v="0"/>
    <n v="2"/>
    <x v="0"/>
  </r>
  <r>
    <d v="2025-07-01T00:00:00"/>
    <d v="2025-07-14T00:00:00"/>
    <x v="177"/>
    <x v="0"/>
    <x v="0"/>
    <x v="0"/>
    <x v="0"/>
    <x v="1020"/>
    <n v="2.2000000000000002"/>
    <x v="0"/>
    <n v="2.2000000000000002"/>
    <x v="0"/>
  </r>
  <r>
    <d v="2025-07-01T00:00:00"/>
    <d v="2025-07-14T00:00:00"/>
    <x v="177"/>
    <x v="0"/>
    <x v="0"/>
    <x v="0"/>
    <x v="0"/>
    <x v="1021"/>
    <n v="2.2999999999999998"/>
    <x v="0"/>
    <n v="2.2999999999999998"/>
    <x v="0"/>
  </r>
  <r>
    <d v="2025-07-01T00:00:00"/>
    <d v="2025-07-14T00:00:00"/>
    <x v="177"/>
    <x v="0"/>
    <x v="0"/>
    <x v="0"/>
    <x v="0"/>
    <x v="1022"/>
    <n v="2.46"/>
    <x v="0"/>
    <n v="2.46"/>
    <x v="0"/>
  </r>
  <r>
    <d v="2025-07-01T00:00:00"/>
    <d v="2025-07-14T00:00:00"/>
    <x v="177"/>
    <x v="0"/>
    <x v="0"/>
    <x v="3"/>
    <x v="9"/>
    <x v="1023"/>
    <n v="10"/>
    <x v="0"/>
    <n v="-10"/>
    <x v="1"/>
  </r>
  <r>
    <d v="2025-07-01T00:00:00"/>
    <d v="2025-07-14T00:00:00"/>
    <x v="177"/>
    <x v="0"/>
    <x v="0"/>
    <x v="3"/>
    <x v="9"/>
    <x v="1024"/>
    <n v="15"/>
    <x v="0"/>
    <n v="-15"/>
    <x v="1"/>
  </r>
  <r>
    <d v="2025-07-01T00:00:00"/>
    <d v="2025-07-14T00:00:00"/>
    <x v="177"/>
    <x v="0"/>
    <x v="0"/>
    <x v="3"/>
    <x v="9"/>
    <x v="1025"/>
    <n v="16"/>
    <x v="0"/>
    <n v="-16"/>
    <x v="1"/>
  </r>
  <r>
    <d v="2025-07-01T00:00:00"/>
    <d v="2025-07-14T00:00:00"/>
    <x v="177"/>
    <x v="0"/>
    <x v="0"/>
    <x v="0"/>
    <x v="0"/>
    <x v="1026"/>
    <n v="20.399999999999999"/>
    <x v="0"/>
    <n v="20.399999999999999"/>
    <x v="0"/>
  </r>
  <r>
    <d v="2025-07-01T00:00:00"/>
    <d v="2025-07-14T00:00:00"/>
    <x v="177"/>
    <x v="0"/>
    <x v="0"/>
    <x v="0"/>
    <x v="0"/>
    <x v="1027"/>
    <n v="23.2"/>
    <x v="0"/>
    <n v="23.2"/>
    <x v="0"/>
  </r>
  <r>
    <d v="2025-07-01T00:00:00"/>
    <d v="2025-07-14T00:00:00"/>
    <x v="177"/>
    <x v="0"/>
    <x v="0"/>
    <x v="3"/>
    <x v="9"/>
    <x v="1028"/>
    <n v="24"/>
    <x v="0"/>
    <n v="-24"/>
    <x v="1"/>
  </r>
  <r>
    <d v="2025-07-01T00:00:00"/>
    <d v="2025-07-14T00:00:00"/>
    <x v="177"/>
    <x v="0"/>
    <x v="0"/>
    <x v="3"/>
    <x v="9"/>
    <x v="1029"/>
    <n v="25"/>
    <x v="0"/>
    <n v="-25"/>
    <x v="1"/>
  </r>
  <r>
    <d v="2025-07-01T00:00:00"/>
    <d v="2025-07-14T00:00:00"/>
    <x v="177"/>
    <x v="0"/>
    <x v="0"/>
    <x v="0"/>
    <x v="0"/>
    <x v="1030"/>
    <n v="38.75"/>
    <x v="0"/>
    <n v="38.75"/>
    <x v="0"/>
  </r>
  <r>
    <d v="2025-07-01T00:00:00"/>
    <d v="2025-07-14T00:00:00"/>
    <x v="177"/>
    <x v="0"/>
    <x v="0"/>
    <x v="3"/>
    <x v="9"/>
    <x v="1031"/>
    <n v="50"/>
    <x v="0"/>
    <n v="-50"/>
    <x v="1"/>
  </r>
  <r>
    <d v="2025-07-01T00:00:00"/>
    <d v="2025-07-14T00:00:00"/>
    <x v="177"/>
    <x v="0"/>
    <x v="0"/>
    <x v="3"/>
    <x v="9"/>
    <x v="1032"/>
    <n v="103.4"/>
    <x v="0"/>
    <n v="-103.4"/>
    <x v="1"/>
  </r>
  <r>
    <d v="2025-07-01T00:00:00"/>
    <d v="2025-07-14T00:00:00"/>
    <x v="177"/>
    <x v="0"/>
    <x v="0"/>
    <x v="5"/>
    <x v="36"/>
    <x v="1033"/>
    <n v="162"/>
    <x v="0"/>
    <n v="-162"/>
    <x v="1"/>
  </r>
  <r>
    <d v="2025-07-01T00:00:00"/>
    <d v="2025-07-15T00:00:00"/>
    <x v="178"/>
    <x v="0"/>
    <x v="0"/>
    <x v="0"/>
    <x v="0"/>
    <x v="1034"/>
    <n v="8.5"/>
    <x v="0"/>
    <n v="8.5"/>
    <x v="0"/>
  </r>
  <r>
    <d v="2025-07-01T00:00:00"/>
    <d v="2025-07-15T00:00:00"/>
    <x v="178"/>
    <x v="0"/>
    <x v="0"/>
    <x v="3"/>
    <x v="9"/>
    <x v="1035"/>
    <n v="60"/>
    <x v="0"/>
    <n v="-60"/>
    <x v="1"/>
  </r>
  <r>
    <d v="2025-07-01T00:00:00"/>
    <d v="2025-07-15T00:00:00"/>
    <x v="178"/>
    <x v="0"/>
    <x v="0"/>
    <x v="6"/>
    <x v="12"/>
    <x v="1036"/>
    <n v="64.75"/>
    <x v="0"/>
    <n v="-64.75"/>
    <x v="1"/>
  </r>
  <r>
    <d v="2025-07-01T00:00:00"/>
    <d v="2025-07-15T00:00:00"/>
    <x v="178"/>
    <x v="0"/>
    <x v="0"/>
    <x v="9"/>
    <x v="22"/>
    <x v="126"/>
    <n v="174.72"/>
    <x v="0"/>
    <n v="-174.72"/>
    <x v="1"/>
  </r>
  <r>
    <d v="2025-07-01T00:00:00"/>
    <d v="2025-07-15T00:00:00"/>
    <x v="178"/>
    <x v="0"/>
    <x v="0"/>
    <x v="7"/>
    <x v="32"/>
    <x v="951"/>
    <n v="2628.09"/>
    <x v="0"/>
    <n v="-2628.09"/>
    <x v="1"/>
  </r>
  <r>
    <d v="2025-07-01T00:00:00"/>
    <d v="2025-07-16T00:00:00"/>
    <x v="179"/>
    <x v="0"/>
    <x v="0"/>
    <x v="5"/>
    <x v="18"/>
    <x v="1037"/>
    <n v="35"/>
    <x v="0"/>
    <n v="-35"/>
    <x v="1"/>
  </r>
  <r>
    <d v="2025-07-01T00:00:00"/>
    <d v="2025-07-16T00:00:00"/>
    <x v="179"/>
    <x v="0"/>
    <x v="0"/>
    <x v="3"/>
    <x v="9"/>
    <x v="1038"/>
    <n v="165"/>
    <x v="0"/>
    <n v="-165"/>
    <x v="1"/>
  </r>
  <r>
    <d v="2025-07-01T00:00:00"/>
    <d v="2025-07-16T00:00:00"/>
    <x v="179"/>
    <x v="0"/>
    <x v="0"/>
    <x v="4"/>
    <x v="25"/>
    <x v="1039"/>
    <n v="220"/>
    <x v="0"/>
    <n v="-220"/>
    <x v="1"/>
  </r>
  <r>
    <d v="2025-07-01T00:00:00"/>
    <d v="2025-07-17T00:00:00"/>
    <x v="180"/>
    <x v="0"/>
    <x v="0"/>
    <x v="4"/>
    <x v="25"/>
    <x v="1040"/>
    <n v="39.020000000000003"/>
    <x v="0"/>
    <n v="-39.020000000000003"/>
    <x v="1"/>
  </r>
  <r>
    <d v="2025-07-01T00:00:00"/>
    <d v="2025-07-17T00:00:00"/>
    <x v="180"/>
    <x v="0"/>
    <x v="0"/>
    <x v="0"/>
    <x v="0"/>
    <x v="1041"/>
    <n v="43.75"/>
    <x v="0"/>
    <n v="43.75"/>
    <x v="0"/>
  </r>
  <r>
    <d v="2025-07-01T00:00:00"/>
    <d v="2025-07-17T00:00:00"/>
    <x v="180"/>
    <x v="0"/>
    <x v="0"/>
    <x v="7"/>
    <x v="13"/>
    <x v="1042"/>
    <n v="108.25"/>
    <x v="0"/>
    <n v="-108.25"/>
    <x v="1"/>
  </r>
  <r>
    <d v="2025-07-01T00:00:00"/>
    <d v="2025-07-17T00:00:00"/>
    <x v="180"/>
    <x v="0"/>
    <x v="0"/>
    <x v="12"/>
    <x v="40"/>
    <x v="134"/>
    <n v="111.79"/>
    <x v="0"/>
    <n v="-111.79"/>
    <x v="1"/>
  </r>
  <r>
    <d v="2025-07-01T00:00:00"/>
    <d v="2025-07-17T00:00:00"/>
    <x v="180"/>
    <x v="0"/>
    <x v="0"/>
    <x v="3"/>
    <x v="9"/>
    <x v="1043"/>
    <n v="126"/>
    <x v="0"/>
    <n v="-126"/>
    <x v="1"/>
  </r>
  <r>
    <d v="2025-07-01T00:00:00"/>
    <d v="2025-07-17T00:00:00"/>
    <x v="180"/>
    <x v="0"/>
    <x v="0"/>
    <x v="12"/>
    <x v="40"/>
    <x v="134"/>
    <n v="159.55000000000001"/>
    <x v="0"/>
    <n v="-159.55000000000001"/>
    <x v="1"/>
  </r>
  <r>
    <d v="2025-07-01T00:00:00"/>
    <d v="2025-07-17T00:00:00"/>
    <x v="180"/>
    <x v="0"/>
    <x v="0"/>
    <x v="12"/>
    <x v="40"/>
    <x v="134"/>
    <n v="234.84"/>
    <x v="0"/>
    <n v="-234.84"/>
    <x v="1"/>
  </r>
  <r>
    <d v="2025-07-01T00:00:00"/>
    <d v="2025-07-17T00:00:00"/>
    <x v="180"/>
    <x v="0"/>
    <x v="0"/>
    <x v="12"/>
    <x v="40"/>
    <x v="134"/>
    <n v="237.15"/>
    <x v="0"/>
    <n v="-237.15"/>
    <x v="1"/>
  </r>
  <r>
    <d v="2025-07-01T00:00:00"/>
    <d v="2025-07-17T00:00:00"/>
    <x v="180"/>
    <x v="0"/>
    <x v="0"/>
    <x v="12"/>
    <x v="40"/>
    <x v="134"/>
    <n v="320.72000000000003"/>
    <x v="0"/>
    <n v="-320.72000000000003"/>
    <x v="1"/>
  </r>
  <r>
    <d v="2025-07-01T00:00:00"/>
    <d v="2025-07-18T00:00:00"/>
    <x v="181"/>
    <x v="0"/>
    <x v="0"/>
    <x v="3"/>
    <x v="3"/>
    <x v="1044"/>
    <n v="6"/>
    <x v="0"/>
    <n v="-6"/>
    <x v="1"/>
  </r>
  <r>
    <d v="2025-07-01T00:00:00"/>
    <d v="2025-07-18T00:00:00"/>
    <x v="181"/>
    <x v="0"/>
    <x v="0"/>
    <x v="3"/>
    <x v="3"/>
    <x v="1045"/>
    <n v="23.48"/>
    <x v="0"/>
    <n v="-23.48"/>
    <x v="1"/>
  </r>
  <r>
    <d v="2025-07-01T00:00:00"/>
    <d v="2025-07-18T00:00:00"/>
    <x v="181"/>
    <x v="0"/>
    <x v="0"/>
    <x v="6"/>
    <x v="12"/>
    <x v="1046"/>
    <n v="31"/>
    <x v="0"/>
    <n v="-31"/>
    <x v="1"/>
  </r>
  <r>
    <d v="2025-07-01T00:00:00"/>
    <d v="2025-07-18T00:00:00"/>
    <x v="181"/>
    <x v="0"/>
    <x v="0"/>
    <x v="5"/>
    <x v="10"/>
    <x v="1047"/>
    <n v="90"/>
    <x v="0"/>
    <n v="-90"/>
    <x v="1"/>
  </r>
  <r>
    <d v="2025-07-01T00:00:00"/>
    <d v="2025-07-18T00:00:00"/>
    <x v="181"/>
    <x v="0"/>
    <x v="0"/>
    <x v="5"/>
    <x v="36"/>
    <x v="1048"/>
    <n v="95"/>
    <x v="0"/>
    <n v="-95"/>
    <x v="1"/>
  </r>
  <r>
    <d v="2025-07-01T00:00:00"/>
    <d v="2025-07-21T00:00:00"/>
    <x v="182"/>
    <x v="0"/>
    <x v="0"/>
    <x v="5"/>
    <x v="36"/>
    <x v="1049"/>
    <n v="95"/>
    <x v="0"/>
    <n v="-95"/>
    <x v="1"/>
  </r>
  <r>
    <d v="2025-07-01T00:00:00"/>
    <d v="2025-07-21T00:00:00"/>
    <x v="182"/>
    <x v="0"/>
    <x v="0"/>
    <x v="5"/>
    <x v="36"/>
    <x v="1050"/>
    <n v="95"/>
    <x v="0"/>
    <n v="-95"/>
    <x v="1"/>
  </r>
  <r>
    <d v="2025-07-01T00:00:00"/>
    <d v="2025-07-21T00:00:00"/>
    <x v="182"/>
    <x v="0"/>
    <x v="0"/>
    <x v="8"/>
    <x v="22"/>
    <x v="137"/>
    <n v="370.92"/>
    <x v="0"/>
    <n v="-370.92"/>
    <x v="1"/>
  </r>
  <r>
    <d v="2025-07-01T00:00:00"/>
    <d v="2025-07-22T00:00:00"/>
    <x v="183"/>
    <x v="0"/>
    <x v="0"/>
    <x v="3"/>
    <x v="3"/>
    <x v="1051"/>
    <n v="15"/>
    <x v="0"/>
    <n v="-15"/>
    <x v="1"/>
  </r>
  <r>
    <d v="2025-07-01T00:00:00"/>
    <d v="2025-07-22T00:00:00"/>
    <x v="183"/>
    <x v="0"/>
    <x v="0"/>
    <x v="17"/>
    <x v="61"/>
    <x v="1052"/>
    <n v="15"/>
    <x v="0"/>
    <n v="-15"/>
    <x v="1"/>
  </r>
  <r>
    <d v="2025-07-01T00:00:00"/>
    <d v="2025-07-22T00:00:00"/>
    <x v="183"/>
    <x v="0"/>
    <x v="0"/>
    <x v="4"/>
    <x v="29"/>
    <x v="1053"/>
    <n v="110.96"/>
    <x v="0"/>
    <n v="-110.96"/>
    <x v="1"/>
  </r>
  <r>
    <d v="2025-07-01T00:00:00"/>
    <d v="2025-07-23T00:00:00"/>
    <x v="184"/>
    <x v="0"/>
    <x v="0"/>
    <x v="3"/>
    <x v="3"/>
    <x v="1054"/>
    <n v="32.69"/>
    <x v="0"/>
    <n v="-32.69"/>
    <x v="1"/>
  </r>
  <r>
    <d v="2025-07-01T00:00:00"/>
    <d v="2025-07-23T00:00:00"/>
    <x v="184"/>
    <x v="0"/>
    <x v="0"/>
    <x v="6"/>
    <x v="12"/>
    <x v="1055"/>
    <n v="104.29"/>
    <x v="0"/>
    <n v="-104.29"/>
    <x v="1"/>
  </r>
  <r>
    <d v="2025-07-01T00:00:00"/>
    <d v="2025-07-24T00:00:00"/>
    <x v="185"/>
    <x v="0"/>
    <x v="0"/>
    <x v="12"/>
    <x v="41"/>
    <x v="103"/>
    <n v="166.85"/>
    <x v="0"/>
    <n v="-166.85"/>
    <x v="1"/>
  </r>
  <r>
    <d v="2025-07-01T00:00:00"/>
    <d v="2025-07-25T00:00:00"/>
    <x v="186"/>
    <x v="0"/>
    <x v="0"/>
    <x v="4"/>
    <x v="38"/>
    <x v="142"/>
    <n v="43.88"/>
    <x v="0"/>
    <n v="-43.88"/>
    <x v="1"/>
  </r>
  <r>
    <d v="2025-07-01T00:00:00"/>
    <d v="2025-07-25T00:00:00"/>
    <x v="186"/>
    <x v="0"/>
    <x v="0"/>
    <x v="0"/>
    <x v="0"/>
    <x v="1056"/>
    <n v="53.82"/>
    <x v="0"/>
    <n v="53.82"/>
    <x v="0"/>
  </r>
  <r>
    <d v="2025-07-01T00:00:00"/>
    <d v="2025-07-25T00:00:00"/>
    <x v="186"/>
    <x v="0"/>
    <x v="0"/>
    <x v="4"/>
    <x v="38"/>
    <x v="142"/>
    <n v="143.02000000000001"/>
    <x v="0"/>
    <n v="-143.02000000000001"/>
    <x v="1"/>
  </r>
  <r>
    <d v="2025-07-01T00:00:00"/>
    <d v="2025-07-28T00:00:00"/>
    <x v="187"/>
    <x v="0"/>
    <x v="0"/>
    <x v="6"/>
    <x v="11"/>
    <x v="1057"/>
    <n v="25.25"/>
    <x v="0"/>
    <n v="-25.25"/>
    <x v="1"/>
  </r>
  <r>
    <d v="2025-07-01T00:00:00"/>
    <d v="2025-07-28T00:00:00"/>
    <x v="187"/>
    <x v="0"/>
    <x v="0"/>
    <x v="3"/>
    <x v="9"/>
    <x v="1058"/>
    <n v="48.2"/>
    <x v="0"/>
    <n v="-48.2"/>
    <x v="1"/>
  </r>
  <r>
    <d v="2025-07-01T00:00:00"/>
    <d v="2025-07-28T00:00:00"/>
    <x v="187"/>
    <x v="0"/>
    <x v="0"/>
    <x v="4"/>
    <x v="25"/>
    <x v="1059"/>
    <n v="220"/>
    <x v="0"/>
    <n v="-220"/>
    <x v="1"/>
  </r>
  <r>
    <d v="2025-07-01T00:00:00"/>
    <d v="2025-07-28T00:00:00"/>
    <x v="187"/>
    <x v="0"/>
    <x v="0"/>
    <x v="11"/>
    <x v="31"/>
    <x v="1060"/>
    <n v="5000"/>
    <x v="0"/>
    <n v="5000"/>
    <x v="0"/>
  </r>
  <r>
    <d v="2025-07-01T00:00:00"/>
    <d v="2025-07-29T00:00:00"/>
    <x v="188"/>
    <x v="0"/>
    <x v="0"/>
    <x v="3"/>
    <x v="3"/>
    <x v="1061"/>
    <n v="6"/>
    <x v="0"/>
    <n v="-6"/>
    <x v="1"/>
  </r>
  <r>
    <d v="2025-07-01T00:00:00"/>
    <d v="2025-07-29T00:00:00"/>
    <x v="188"/>
    <x v="0"/>
    <x v="0"/>
    <x v="3"/>
    <x v="3"/>
    <x v="1062"/>
    <n v="15"/>
    <x v="0"/>
    <n v="-15"/>
    <x v="1"/>
  </r>
  <r>
    <d v="2025-07-01T00:00:00"/>
    <d v="2025-07-29T00:00:00"/>
    <x v="188"/>
    <x v="0"/>
    <x v="0"/>
    <x v="3"/>
    <x v="9"/>
    <x v="1063"/>
    <n v="33.799999999999997"/>
    <x v="0"/>
    <n v="-33.799999999999997"/>
    <x v="1"/>
  </r>
  <r>
    <d v="2025-07-01T00:00:00"/>
    <d v="2025-07-30T00:00:00"/>
    <x v="189"/>
    <x v="0"/>
    <x v="0"/>
    <x v="1"/>
    <x v="24"/>
    <x v="1064"/>
    <n v="106.71"/>
    <x v="0"/>
    <n v="-106.71"/>
    <x v="1"/>
  </r>
  <r>
    <d v="2025-07-01T00:00:00"/>
    <d v="2025-07-31T00:00:00"/>
    <x v="190"/>
    <x v="0"/>
    <x v="0"/>
    <x v="0"/>
    <x v="0"/>
    <x v="1065"/>
    <n v="6"/>
    <x v="0"/>
    <n v="6"/>
    <x v="0"/>
  </r>
  <r>
    <d v="2025-08-01T00:00:00"/>
    <d v="2025-08-05T00:00:00"/>
    <x v="191"/>
    <x v="0"/>
    <x v="0"/>
    <x v="1"/>
    <x v="24"/>
    <x v="1066"/>
    <n v="320.81"/>
    <x v="0"/>
    <n v="-320.81"/>
    <x v="1"/>
  </r>
  <r>
    <d v="2025-08-01T00:00:00"/>
    <d v="2025-03-05T00:00:00"/>
    <x v="191"/>
    <x v="0"/>
    <x v="0"/>
    <x v="1"/>
    <x v="24"/>
    <x v="1067"/>
    <n v="935"/>
    <x v="0"/>
    <n v="-935"/>
    <x v="1"/>
  </r>
  <r>
    <d v="2025-08-01T00:00:00"/>
    <d v="2025-08-05T00:00:00"/>
    <x v="191"/>
    <x v="0"/>
    <x v="0"/>
    <x v="1"/>
    <x v="24"/>
    <x v="1068"/>
    <n v="1526"/>
    <x v="0"/>
    <n v="-1526"/>
    <x v="1"/>
  </r>
  <r>
    <d v="2025-08-01T00:00:00"/>
    <d v="2025-08-05T00:00:00"/>
    <x v="191"/>
    <x v="0"/>
    <x v="0"/>
    <x v="11"/>
    <x v="31"/>
    <x v="1069"/>
    <n v="6000"/>
    <x v="0"/>
    <n v="6000"/>
    <x v="0"/>
  </r>
  <r>
    <d v="2025-08-01T00:00:00"/>
    <d v="2025-08-05T00:00:00"/>
    <x v="191"/>
    <x v="0"/>
    <x v="0"/>
    <x v="11"/>
    <x v="28"/>
    <x v="1069"/>
    <n v="13000"/>
    <x v="0"/>
    <n v="13000"/>
    <x v="0"/>
  </r>
  <r>
    <d v="2025-08-01T00:00:00"/>
    <d v="2025-02-07T00:00:00"/>
    <x v="192"/>
    <x v="0"/>
    <x v="0"/>
    <x v="4"/>
    <x v="63"/>
    <x v="1070"/>
    <n v="175"/>
    <x v="0"/>
    <n v="-175"/>
    <x v="1"/>
  </r>
  <r>
    <d v="2025-08-01T00:00:00"/>
    <d v="2025-08-07T00:00:00"/>
    <x v="192"/>
    <x v="0"/>
    <x v="0"/>
    <x v="1"/>
    <x v="24"/>
    <x v="1071"/>
    <n v="295.86"/>
    <x v="0"/>
    <n v="-295.86"/>
    <x v="1"/>
  </r>
  <r>
    <d v="2025-08-01T00:00:00"/>
    <d v="2025-08-07T00:00:00"/>
    <x v="192"/>
    <x v="0"/>
    <x v="0"/>
    <x v="7"/>
    <x v="32"/>
    <x v="1072"/>
    <n v="2200"/>
    <x v="0"/>
    <n v="-2200"/>
    <x v="1"/>
  </r>
  <r>
    <d v="2025-08-01T00:00:00"/>
    <d v="2025-08-13T00:00:00"/>
    <x v="193"/>
    <x v="0"/>
    <x v="0"/>
    <x v="1"/>
    <x v="1"/>
    <x v="1073"/>
    <n v="146.09"/>
    <x v="0"/>
    <n v="-146.09"/>
    <x v="1"/>
  </r>
  <r>
    <d v="2025-08-01T00:00:00"/>
    <d v="2025-08-30T00:00:00"/>
    <x v="194"/>
    <x v="0"/>
    <x v="0"/>
    <x v="1"/>
    <x v="24"/>
    <x v="1074"/>
    <n v="106.71"/>
    <x v="0"/>
    <n v="-106.71"/>
    <x v="1"/>
  </r>
  <r>
    <d v="2025-09-01T00:00:00"/>
    <d v="2025-09-05T00:00:00"/>
    <x v="195"/>
    <x v="0"/>
    <x v="0"/>
    <x v="1"/>
    <x v="24"/>
    <x v="1075"/>
    <n v="320.81"/>
    <x v="0"/>
    <n v="-320.81"/>
    <x v="1"/>
  </r>
  <r>
    <d v="2025-09-01T00:00:00"/>
    <d v="2025-03-05T00:00:00"/>
    <x v="195"/>
    <x v="0"/>
    <x v="0"/>
    <x v="1"/>
    <x v="24"/>
    <x v="1076"/>
    <n v="935"/>
    <x v="0"/>
    <n v="-935"/>
    <x v="1"/>
  </r>
  <r>
    <d v="2025-09-01T00:00:00"/>
    <d v="2025-09-05T00:00:00"/>
    <x v="195"/>
    <x v="0"/>
    <x v="0"/>
    <x v="1"/>
    <x v="24"/>
    <x v="1077"/>
    <n v="1526"/>
    <x v="0"/>
    <n v="-1526"/>
    <x v="1"/>
  </r>
  <r>
    <d v="2025-09-01T00:00:00"/>
    <d v="2025-09-05T00:00:00"/>
    <x v="195"/>
    <x v="0"/>
    <x v="0"/>
    <x v="11"/>
    <x v="31"/>
    <x v="1078"/>
    <n v="6000"/>
    <x v="0"/>
    <n v="6000"/>
    <x v="0"/>
  </r>
  <r>
    <d v="2025-09-01T00:00:00"/>
    <d v="2025-09-05T00:00:00"/>
    <x v="195"/>
    <x v="0"/>
    <x v="0"/>
    <x v="11"/>
    <x v="28"/>
    <x v="1078"/>
    <n v="13000"/>
    <x v="0"/>
    <n v="13000"/>
    <x v="0"/>
  </r>
  <r>
    <d v="2025-09-01T00:00:00"/>
    <d v="2025-02-07T00:00:00"/>
    <x v="196"/>
    <x v="0"/>
    <x v="0"/>
    <x v="4"/>
    <x v="63"/>
    <x v="1079"/>
    <n v="175"/>
    <x v="0"/>
    <n v="-175"/>
    <x v="1"/>
  </r>
  <r>
    <d v="2025-09-01T00:00:00"/>
    <d v="2025-09-07T00:00:00"/>
    <x v="196"/>
    <x v="0"/>
    <x v="0"/>
    <x v="1"/>
    <x v="24"/>
    <x v="1080"/>
    <n v="295.86"/>
    <x v="0"/>
    <n v="-295.86"/>
    <x v="1"/>
  </r>
  <r>
    <d v="2025-09-01T00:00:00"/>
    <d v="2025-09-13T00:00:00"/>
    <x v="197"/>
    <x v="0"/>
    <x v="0"/>
    <x v="1"/>
    <x v="1"/>
    <x v="1081"/>
    <n v="146.09"/>
    <x v="0"/>
    <n v="-146.09"/>
    <x v="1"/>
  </r>
  <r>
    <d v="2025-09-01T00:00:00"/>
    <d v="2025-09-30T00:00:00"/>
    <x v="198"/>
    <x v="0"/>
    <x v="0"/>
    <x v="1"/>
    <x v="24"/>
    <x v="1082"/>
    <n v="106.71"/>
    <x v="0"/>
    <n v="-106.71"/>
    <x v="1"/>
  </r>
  <r>
    <d v="2025-10-01T00:00:00"/>
    <d v="2025-10-07T00:00:00"/>
    <x v="199"/>
    <x v="0"/>
    <x v="0"/>
    <x v="1"/>
    <x v="24"/>
    <x v="1083"/>
    <n v="295.86"/>
    <x v="0"/>
    <n v="-295.86"/>
    <x v="1"/>
  </r>
  <r>
    <d v="2025-10-01T00:00:00"/>
    <d v="2025-10-07T00:00:00"/>
    <x v="199"/>
    <x v="0"/>
    <x v="0"/>
    <x v="7"/>
    <x v="32"/>
    <x v="1084"/>
    <n v="2200"/>
    <x v="0"/>
    <n v="-2200"/>
    <x v="1"/>
  </r>
  <r>
    <d v="2025-10-01T00:00:00"/>
    <d v="2025-10-13T00:00:00"/>
    <x v="200"/>
    <x v="0"/>
    <x v="0"/>
    <x v="1"/>
    <x v="1"/>
    <x v="1085"/>
    <n v="146.09"/>
    <x v="0"/>
    <n v="-146.09"/>
    <x v="1"/>
  </r>
  <r>
    <d v="2025-10-01T00:00:00"/>
    <d v="2025-10-30T00:00:00"/>
    <x v="201"/>
    <x v="0"/>
    <x v="0"/>
    <x v="1"/>
    <x v="24"/>
    <x v="1086"/>
    <n v="106.71"/>
    <x v="0"/>
    <n v="-106.71"/>
    <x v="1"/>
  </r>
  <r>
    <d v="2025-11-01T00:00:00"/>
    <d v="2025-11-05T00:00:00"/>
    <x v="202"/>
    <x v="0"/>
    <x v="0"/>
    <x v="1"/>
    <x v="24"/>
    <x v="1087"/>
    <n v="320.81"/>
    <x v="0"/>
    <n v="-320.81"/>
    <x v="1"/>
  </r>
  <r>
    <d v="2025-11-01T00:00:00"/>
    <d v="2025-03-05T00:00:00"/>
    <x v="202"/>
    <x v="0"/>
    <x v="0"/>
    <x v="1"/>
    <x v="24"/>
    <x v="1088"/>
    <n v="935"/>
    <x v="0"/>
    <n v="-935"/>
    <x v="1"/>
  </r>
  <r>
    <d v="2025-11-01T00:00:00"/>
    <d v="2025-11-05T00:00:00"/>
    <x v="202"/>
    <x v="0"/>
    <x v="0"/>
    <x v="1"/>
    <x v="24"/>
    <x v="1089"/>
    <n v="1526"/>
    <x v="0"/>
    <n v="-1526"/>
    <x v="1"/>
  </r>
  <r>
    <d v="2025-11-01T00:00:00"/>
    <d v="2025-11-05T00:00:00"/>
    <x v="202"/>
    <x v="0"/>
    <x v="0"/>
    <x v="11"/>
    <x v="31"/>
    <x v="1090"/>
    <n v="6000"/>
    <x v="0"/>
    <n v="6000"/>
    <x v="0"/>
  </r>
  <r>
    <d v="2025-11-01T00:00:00"/>
    <d v="2025-11-05T00:00:00"/>
    <x v="202"/>
    <x v="0"/>
    <x v="0"/>
    <x v="11"/>
    <x v="28"/>
    <x v="1090"/>
    <n v="13000"/>
    <x v="0"/>
    <n v="13000"/>
    <x v="0"/>
  </r>
  <r>
    <d v="2025-11-01T00:00:00"/>
    <d v="2025-02-07T00:00:00"/>
    <x v="203"/>
    <x v="0"/>
    <x v="0"/>
    <x v="4"/>
    <x v="63"/>
    <x v="1091"/>
    <n v="175"/>
    <x v="0"/>
    <n v="-175"/>
    <x v="1"/>
  </r>
  <r>
    <d v="2025-11-01T00:00:00"/>
    <d v="2025-11-07T00:00:00"/>
    <x v="203"/>
    <x v="0"/>
    <x v="0"/>
    <x v="1"/>
    <x v="24"/>
    <x v="1092"/>
    <n v="295.86"/>
    <x v="0"/>
    <n v="-295.86"/>
    <x v="1"/>
  </r>
  <r>
    <d v="2025-11-01T00:00:00"/>
    <d v="2025-11-07T00:00:00"/>
    <x v="203"/>
    <x v="0"/>
    <x v="0"/>
    <x v="7"/>
    <x v="32"/>
    <x v="1093"/>
    <n v="2200"/>
    <x v="0"/>
    <n v="-2200"/>
    <x v="1"/>
  </r>
  <r>
    <d v="2025-11-01T00:00:00"/>
    <d v="2025-11-30T00:00:00"/>
    <x v="204"/>
    <x v="0"/>
    <x v="0"/>
    <x v="1"/>
    <x v="24"/>
    <x v="1094"/>
    <n v="106.71"/>
    <x v="0"/>
    <n v="-106.71"/>
    <x v="1"/>
  </r>
  <r>
    <d v="2025-12-01T00:00:00"/>
    <d v="2025-02-07T00:00:00"/>
    <x v="205"/>
    <x v="0"/>
    <x v="0"/>
    <x v="4"/>
    <x v="63"/>
    <x v="1095"/>
    <n v="175"/>
    <x v="0"/>
    <n v="-175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0.1221938775510204"/>
  </r>
  <r>
    <x v="1"/>
    <x v="1"/>
    <n v="0.1306122448979592"/>
  </r>
  <r>
    <x v="2"/>
    <x v="2"/>
    <n v="0.21591836734693878"/>
  </r>
  <r>
    <x v="3"/>
    <x v="3"/>
    <n v="0.2389795918367347"/>
  </r>
  <r>
    <x v="4"/>
    <x v="4"/>
    <n v="2.9591836734693878E-2"/>
  </r>
  <r>
    <x v="5"/>
    <x v="5"/>
    <n v="0.2364795918367347"/>
  </r>
  <r>
    <x v="6"/>
    <x v="6"/>
    <n v="0.10714285714285714"/>
  </r>
  <r>
    <x v="7"/>
    <x v="7"/>
    <n v="3.0612244897959183E-2"/>
  </r>
  <r>
    <x v="8"/>
    <x v="8"/>
    <n v="8.5561224489795917E-2"/>
  </r>
  <r>
    <x v="9"/>
    <x v="9"/>
    <n v="6.9744897959183677E-2"/>
  </r>
  <r>
    <x v="10"/>
    <x v="10"/>
    <n v="1.0459183673469388E-2"/>
  </r>
  <r>
    <x v="11"/>
    <x v="11"/>
    <n v="3.5714285714285713E-3"/>
  </r>
  <r>
    <x v="12"/>
    <x v="12"/>
    <n v="0"/>
  </r>
  <r>
    <x v="13"/>
    <x v="13"/>
    <n v="2.5510204081632654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P20250304113247"/>
    <x v="0"/>
    <x v="0"/>
    <x v="0"/>
    <n v="320000"/>
    <n v="500"/>
    <n v="120"/>
    <d v="2024-11-01T00:00:00"/>
    <d v="2034-10-01T00:00:00"/>
    <m/>
    <n v="260000"/>
    <n v="0"/>
    <n v="0"/>
    <n v="260000"/>
    <n v="60000"/>
    <n v="260000"/>
    <s v="-"/>
    <s v="x"/>
    <s v="Nr"/>
    <s v="VP"/>
    <x v="0"/>
    <n v="7000"/>
    <m/>
    <n v="0"/>
    <m/>
    <s v="Investimento"/>
    <s v="Tesouro direto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x v="0"/>
    <m/>
    <m/>
    <m/>
    <m/>
    <m/>
    <m/>
    <m/>
    <x v="0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84">
  <r>
    <m/>
    <m/>
    <n v="1"/>
    <n v="1"/>
    <x v="0"/>
    <d v="2024-10-01T00:00:00"/>
    <d v="2024-10-01T00:00:00"/>
    <s v="Banco do Brasil - Conta Corrente - Principal"/>
    <x v="0"/>
    <x v="0"/>
    <x v="0"/>
    <s v="Ações - Proventos - Pag Jur Cap Pro BBDC4  01/10/2024"/>
    <n v="0.39"/>
    <s v="Concluído"/>
  </r>
  <r>
    <m/>
    <m/>
    <n v="1"/>
    <n v="1"/>
    <x v="0"/>
    <d v="2024-04-22T00:00:00"/>
    <d v="2024-10-01T00:00:00"/>
    <s v="Banco do Brasil - Conta Corrente - Principal"/>
    <x v="0"/>
    <x v="1"/>
    <x v="1"/>
    <s v="SOFTWAREZEN   PARC 10/12 SAO PAULO"/>
    <n v="8.6999999999999993"/>
    <s v="Concluído"/>
  </r>
  <r>
    <m/>
    <m/>
    <n v="1"/>
    <n v="1"/>
    <x v="0"/>
    <d v="2024-09-27T00:00:00"/>
    <d v="2024-10-01T00:00:00"/>
    <s v="Banco do Brasil - Conta Corrente - Principal"/>
    <x v="0"/>
    <x v="2"/>
    <x v="2"/>
    <s v="IBIS SAO PAUL PARC 05/06 SAO PAULO"/>
    <n v="64.75"/>
    <s v="Concluído"/>
  </r>
  <r>
    <m/>
    <m/>
    <n v="1"/>
    <n v="1"/>
    <x v="0"/>
    <d v="2024-09-24T00:00:00"/>
    <d v="2024-10-07T00:00:00"/>
    <s v="Banco do Brasil - Conta Corrente - Principal"/>
    <x v="1"/>
    <x v="3"/>
    <x v="3"/>
    <s v="LANCHONETE BEIJA FLOR  BELO HORIZONT BR"/>
    <n v="3.98"/>
    <s v="Concluído"/>
  </r>
  <r>
    <m/>
    <m/>
    <n v="1"/>
    <n v="1"/>
    <x v="0"/>
    <d v="2024-09-13T00:00:00"/>
    <d v="2024-10-07T00:00:00"/>
    <s v="Banco do Brasil - Conta Corrente - Principal"/>
    <x v="1"/>
    <x v="4"/>
    <x v="4"/>
    <s v="APPLE.COM/BILL         SAO PAULO     BR"/>
    <n v="4.9000000000000004"/>
    <s v="Concluído"/>
  </r>
  <r>
    <m/>
    <m/>
    <n v="1"/>
    <n v="1"/>
    <x v="0"/>
    <d v="2024-09-10T00:00:00"/>
    <d v="2024-10-07T00:00:00"/>
    <s v="Banco do Brasil - Conta Corrente - Principal"/>
    <x v="1"/>
    <x v="2"/>
    <x v="5"/>
    <s v="UnimedBarreiro         BELO HORIZONT BR"/>
    <n v="8"/>
    <s v="Concluído"/>
  </r>
  <r>
    <m/>
    <m/>
    <n v="1"/>
    <n v="1"/>
    <x v="0"/>
    <d v="2024-09-15T00:00:00"/>
    <d v="2024-10-07T00:00:00"/>
    <s v="Banco do Brasil - Conta Corrente - Principal"/>
    <x v="1"/>
    <x v="3"/>
    <x v="6"/>
    <s v="RESTAURANTE SABOR DE M SAO GONCALO D BR"/>
    <n v="9"/>
    <s v="Concluído"/>
  </r>
  <r>
    <m/>
    <m/>
    <n v="1"/>
    <n v="1"/>
    <x v="0"/>
    <d v="2024-09-21T00:00:00"/>
    <d v="2024-10-07T00:00:00"/>
    <s v="Banco do Brasil - Conta Corrente - Principal"/>
    <x v="1"/>
    <x v="3"/>
    <x v="7"/>
    <s v="B FESTAS E DECORAES    BELO HORIZONT BR"/>
    <n v="9.98"/>
    <s v="Concluído"/>
  </r>
  <r>
    <m/>
    <m/>
    <n v="1"/>
    <n v="1"/>
    <x v="0"/>
    <d v="2024-09-14T00:00:00"/>
    <d v="2024-10-07T00:00:00"/>
    <s v="Banco do Brasil - Conta Corrente - Principal"/>
    <x v="1"/>
    <x v="3"/>
    <x v="3"/>
    <s v="AngelaMarina           BELO HORIZONT BR"/>
    <n v="10"/>
    <s v="Concluído"/>
  </r>
  <r>
    <m/>
    <m/>
    <n v="1"/>
    <n v="1"/>
    <x v="0"/>
    <d v="2024-08-27T00:00:00"/>
    <d v="2024-10-07T00:00:00"/>
    <s v="Banco do Brasil - Conta Corrente - Principal"/>
    <x v="1"/>
    <x v="2"/>
    <x v="5"/>
    <s v="TRANSFACIL BHBUS       BELO HORIZONT BR"/>
    <n v="10.5"/>
    <s v="Concluído"/>
  </r>
  <r>
    <m/>
    <m/>
    <n v="1"/>
    <n v="1"/>
    <x v="0"/>
    <d v="2024-09-20T00:00:00"/>
    <d v="2024-10-07T00:00:00"/>
    <s v="Banco do Brasil - Conta Corrente - Principal"/>
    <x v="1"/>
    <x v="4"/>
    <x v="8"/>
    <s v="LEROY MERLIN           CONTAGEM      BR"/>
    <n v="10.54"/>
    <s v="Concluído"/>
  </r>
  <r>
    <m/>
    <m/>
    <n v="1"/>
    <n v="1"/>
    <x v="0"/>
    <d v="2024-09-21T00:00:00"/>
    <d v="2024-10-07T00:00:00"/>
    <s v="Banco do Brasil - Conta Corrente - Principal"/>
    <x v="1"/>
    <x v="3"/>
    <x v="9"/>
    <s v="OPORTUNIDADES AGROPEC  BELO HORIZONT BR"/>
    <n v="10.9"/>
    <s v="Concluído"/>
  </r>
  <r>
    <m/>
    <m/>
    <n v="1"/>
    <n v="1"/>
    <x v="0"/>
    <d v="2024-08-29T00:00:00"/>
    <d v="2024-10-07T00:00:00"/>
    <s v="Banco do Brasil - Conta Corrente - Principal"/>
    <x v="1"/>
    <x v="5"/>
    <x v="10"/>
    <s v="ESSENCIAL COSMETICOS   BELO HORIZONT BR"/>
    <n v="11.9"/>
    <s v="Concluído"/>
  </r>
  <r>
    <m/>
    <m/>
    <n v="1"/>
    <n v="1"/>
    <x v="0"/>
    <d v="2024-08-28T00:00:00"/>
    <d v="2024-10-07T00:00:00"/>
    <s v="Banco do Brasil - Conta Corrente - Principal"/>
    <x v="1"/>
    <x v="6"/>
    <x v="11"/>
    <s v="PADARIA CAICARA        BELO HORIZONT BR"/>
    <n v="11.98"/>
    <s v="Concluído"/>
  </r>
  <r>
    <m/>
    <m/>
    <n v="1"/>
    <n v="1"/>
    <x v="0"/>
    <d v="2024-07-23T00:00:00"/>
    <d v="2024-10-07T00:00:00"/>
    <s v="Banco do Brasil - Conta Corrente - Principal"/>
    <x v="1"/>
    <x v="3"/>
    <x v="9"/>
    <s v="MERCADOLIVRE* PARC 03/03 OSASCO      BR"/>
    <n v="14.66"/>
    <s v="Concluído"/>
  </r>
  <r>
    <m/>
    <m/>
    <n v="1"/>
    <n v="1"/>
    <x v="0"/>
    <d v="2024-08-31T00:00:00"/>
    <d v="2024-10-07T00:00:00"/>
    <s v="Banco do Brasil - Conta Corrente - Principal"/>
    <x v="1"/>
    <x v="4"/>
    <x v="8"/>
    <s v="MR HOME                BELO HORIZONT BR"/>
    <n v="17.899999999999999"/>
    <s v="Concluído"/>
  </r>
  <r>
    <m/>
    <m/>
    <n v="1"/>
    <n v="1"/>
    <x v="0"/>
    <d v="2024-10-07T00:00:00"/>
    <d v="2024-10-07T00:00:00"/>
    <s v="Banco do Brasil - Conta Corrente - Principal"/>
    <x v="0"/>
    <x v="0"/>
    <x v="0"/>
    <s v="Ações - Proventos - Pag Rendimento  GARE11 07/10/2024"/>
    <n v="18"/>
    <s v="Concluído"/>
  </r>
  <r>
    <m/>
    <m/>
    <n v="1"/>
    <n v="1"/>
    <x v="0"/>
    <d v="2024-09-18T00:00:00"/>
    <d v="2024-10-07T00:00:00"/>
    <s v="Banco do Brasil - Conta Corrente - Principal"/>
    <x v="1"/>
    <x v="6"/>
    <x v="11"/>
    <s v="PADARIA E CONFEITARIA SBELO HORIZONT BR"/>
    <n v="18.75"/>
    <s v="Concluído"/>
  </r>
  <r>
    <m/>
    <m/>
    <n v="1"/>
    <n v="1"/>
    <x v="0"/>
    <d v="2024-09-16T00:00:00"/>
    <d v="2024-10-07T00:00:00"/>
    <s v="Banco do Brasil - Conta Corrente - Principal"/>
    <x v="1"/>
    <x v="6"/>
    <x v="12"/>
    <s v="VILLEFORT              BELO HORIZONT BR"/>
    <n v="18.96"/>
    <s v="Concluído"/>
  </r>
  <r>
    <m/>
    <m/>
    <n v="1"/>
    <n v="1"/>
    <x v="0"/>
    <d v="2024-09-28T00:00:00"/>
    <d v="2024-10-07T00:00:00"/>
    <s v="Banco do Brasil - Conta Corrente - Principal"/>
    <x v="1"/>
    <x v="7"/>
    <x v="13"/>
    <s v="DROGARIA ARAUJO        BELO HORIZONT BR"/>
    <n v="20.27"/>
    <s v="Concluído"/>
  </r>
  <r>
    <m/>
    <m/>
    <n v="1"/>
    <n v="1"/>
    <x v="0"/>
    <d v="2024-09-13T00:00:00"/>
    <d v="2024-10-07T00:00:00"/>
    <s v="Banco do Brasil - Conta Corrente - Principal"/>
    <x v="1"/>
    <x v="6"/>
    <x v="11"/>
    <s v="PanificadoraFrei       BELO HORIZONT BR"/>
    <n v="20.48"/>
    <s v="Concluído"/>
  </r>
  <r>
    <m/>
    <m/>
    <n v="1"/>
    <n v="1"/>
    <x v="0"/>
    <d v="2024-09-10T00:00:00"/>
    <d v="2024-10-07T00:00:00"/>
    <s v="Banco do Brasil - Conta Corrente - Principal"/>
    <x v="1"/>
    <x v="3"/>
    <x v="9"/>
    <s v="JayaneAparecidaDa      BELO HORIZONT BR"/>
    <n v="23.77"/>
    <s v="Concluído"/>
  </r>
  <r>
    <m/>
    <m/>
    <n v="1"/>
    <n v="1"/>
    <x v="0"/>
    <d v="2024-09-21T00:00:00"/>
    <d v="2024-10-07T00:00:00"/>
    <s v="Banco do Brasil - Conta Corrente - Principal"/>
    <x v="1"/>
    <x v="6"/>
    <x v="14"/>
    <s v="ROCA DE MINAS          BELO HORIZONT BR"/>
    <n v="24.5"/>
    <s v="Concluído"/>
  </r>
  <r>
    <m/>
    <m/>
    <n v="1"/>
    <n v="1"/>
    <x v="0"/>
    <d v="2024-09-24T00:00:00"/>
    <d v="2024-10-07T00:00:00"/>
    <s v="Banco do Brasil - Conta Corrente - Principal"/>
    <x v="1"/>
    <x v="1"/>
    <x v="15"/>
    <s v="PG *TON ANTONIO JOSE   BELO HORIZONT BR"/>
    <n v="25"/>
    <s v="Concluído"/>
  </r>
  <r>
    <m/>
    <m/>
    <n v="1"/>
    <n v="1"/>
    <x v="0"/>
    <d v="2024-09-28T00:00:00"/>
    <d v="2024-10-07T00:00:00"/>
    <s v="Banco do Brasil - Conta Corrente - Principal"/>
    <x v="1"/>
    <x v="3"/>
    <x v="3"/>
    <s v="Bacio di Latte-LJ3008  Sao Paulo     BR"/>
    <n v="25.45"/>
    <s v="Concluído"/>
  </r>
  <r>
    <m/>
    <m/>
    <n v="1"/>
    <n v="1"/>
    <x v="0"/>
    <d v="2024-09-20T00:00:00"/>
    <d v="2024-10-07T00:00:00"/>
    <s v="Banco do Brasil - Conta Corrente - Principal"/>
    <x v="1"/>
    <x v="3"/>
    <x v="6"/>
    <s v="REDE FC - TUDO DE BOM  BELO HORIZONT BR"/>
    <n v="26.3"/>
    <s v="Concluído"/>
  </r>
  <r>
    <m/>
    <m/>
    <n v="1"/>
    <n v="1"/>
    <x v="0"/>
    <d v="2024-09-24T00:00:00"/>
    <d v="2024-10-07T00:00:00"/>
    <s v="Banco do Brasil - Conta Corrente - Principal"/>
    <x v="1"/>
    <x v="6"/>
    <x v="11"/>
    <s v="PADARIA E CONFEITARIA  BELO HORIZONT BR"/>
    <n v="27.89"/>
    <s v="Concluído"/>
  </r>
  <r>
    <m/>
    <m/>
    <n v="1"/>
    <n v="1"/>
    <x v="0"/>
    <d v="2024-09-26T00:00:00"/>
    <d v="2024-10-07T00:00:00"/>
    <s v="Banco do Brasil - Conta Corrente - Principal"/>
    <x v="1"/>
    <x v="3"/>
    <x v="3"/>
    <s v="JG AUTOMACAO           CONFINS       BR"/>
    <n v="27.98"/>
    <s v="Concluído"/>
  </r>
  <r>
    <m/>
    <m/>
    <n v="1"/>
    <n v="1"/>
    <x v="0"/>
    <d v="2024-09-28T00:00:00"/>
    <d v="2024-10-07T00:00:00"/>
    <s v="Banco do Brasil - Conta Corrente - Principal"/>
    <x v="1"/>
    <x v="6"/>
    <x v="11"/>
    <s v="COMPANHIA DO PAO       BELO HORIZONT BR"/>
    <n v="28.5"/>
    <s v="Concluído"/>
  </r>
  <r>
    <m/>
    <m/>
    <n v="1"/>
    <n v="1"/>
    <x v="0"/>
    <d v="2024-09-11T00:00:00"/>
    <d v="2024-10-07T00:00:00"/>
    <s v="Banco do Brasil - Conta Corrente - Principal"/>
    <x v="1"/>
    <x v="6"/>
    <x v="11"/>
    <s v="PADARIA CAICARA        BELO HORIZONT BR"/>
    <n v="29.43"/>
    <s v="Concluído"/>
  </r>
  <r>
    <m/>
    <m/>
    <n v="1"/>
    <n v="1"/>
    <x v="0"/>
    <d v="2024-08-21T00:00:00"/>
    <d v="2024-10-07T00:00:00"/>
    <s v="Banco do Brasil - Conta Corrente - Principal"/>
    <x v="1"/>
    <x v="3"/>
    <x v="7"/>
    <s v="PG *ARTCRUZ A PARC 02/10 TOLEDO      BR"/>
    <n v="29.49"/>
    <s v="Concluído"/>
  </r>
  <r>
    <m/>
    <m/>
    <n v="1"/>
    <n v="1"/>
    <x v="0"/>
    <d v="2024-08-31T00:00:00"/>
    <d v="2024-10-07T00:00:00"/>
    <s v="Banco do Brasil - Conta Corrente - Principal"/>
    <x v="1"/>
    <x v="3"/>
    <x v="9"/>
    <s v="JayaneAparecidaDa      BELO HORIZONT BR"/>
    <n v="30.93"/>
    <s v="Concluído"/>
  </r>
  <r>
    <m/>
    <m/>
    <n v="1"/>
    <n v="1"/>
    <x v="0"/>
    <d v="2024-09-28T00:00:00"/>
    <d v="2024-10-07T00:00:00"/>
    <s v="Banco do Brasil - Conta Corrente - Principal"/>
    <x v="1"/>
    <x v="3"/>
    <x v="9"/>
    <s v="AngelaMarina           BELO HORIZONT BR"/>
    <n v="31"/>
    <s v="Concluído"/>
  </r>
  <r>
    <m/>
    <m/>
    <n v="1"/>
    <n v="1"/>
    <x v="0"/>
    <d v="2024-09-28T00:00:00"/>
    <d v="2024-10-07T00:00:00"/>
    <s v="Banco do Brasil - Conta Corrente - Principal"/>
    <x v="1"/>
    <x v="2"/>
    <x v="5"/>
    <s v="UBER * PENDING         SAO PAULO     BR"/>
    <n v="32.950000000000003"/>
    <s v="Concluído"/>
  </r>
  <r>
    <m/>
    <m/>
    <n v="1"/>
    <n v="1"/>
    <x v="0"/>
    <d v="2024-09-14T00:00:00"/>
    <d v="2024-10-07T00:00:00"/>
    <s v="Banco do Brasil - Conta Corrente - Principal"/>
    <x v="1"/>
    <x v="6"/>
    <x v="12"/>
    <s v="SUP EPA CENTO EVINTE E BELO HORIZONT BR"/>
    <n v="33"/>
    <s v="Concluído"/>
  </r>
  <r>
    <m/>
    <m/>
    <n v="1"/>
    <n v="1"/>
    <x v="0"/>
    <d v="2024-08-30T00:00:00"/>
    <d v="2024-10-07T00:00:00"/>
    <s v="Banco do Brasil - Conta Corrente - Principal"/>
    <x v="1"/>
    <x v="6"/>
    <x v="11"/>
    <s v="PanificadoraFrei       BELO HORIZONT BR"/>
    <n v="34.130000000000003"/>
    <s v="Concluído"/>
  </r>
  <r>
    <m/>
    <m/>
    <n v="1"/>
    <n v="1"/>
    <x v="0"/>
    <d v="2024-09-25T00:00:00"/>
    <d v="2024-10-07T00:00:00"/>
    <s v="Banco do Brasil - Conta Corrente - Principal"/>
    <x v="1"/>
    <x v="6"/>
    <x v="16"/>
    <s v="SACOLAO GIGANTE        BELO HORIZONT BR"/>
    <n v="36.270000000000003"/>
    <s v="Concluído"/>
  </r>
  <r>
    <m/>
    <m/>
    <n v="1"/>
    <n v="1"/>
    <x v="0"/>
    <d v="2024-08-27T00:00:00"/>
    <d v="2024-10-07T00:00:00"/>
    <s v="Banco do Brasil - Conta Corrente - Principal"/>
    <x v="1"/>
    <x v="4"/>
    <x v="8"/>
    <s v="MR HOME                BELO HORIZONT BR"/>
    <n v="36.9"/>
    <s v="Concluído"/>
  </r>
  <r>
    <m/>
    <m/>
    <n v="1"/>
    <n v="1"/>
    <x v="0"/>
    <d v="2024-09-28T00:00:00"/>
    <d v="2024-10-07T00:00:00"/>
    <s v="Banco do Brasil - Conta Corrente - Principal"/>
    <x v="1"/>
    <x v="3"/>
    <x v="3"/>
    <s v="Deltaexpresso          SAO PAULO     BR"/>
    <n v="37"/>
    <s v="Concluído"/>
  </r>
  <r>
    <m/>
    <m/>
    <n v="1"/>
    <n v="1"/>
    <x v="0"/>
    <d v="2024-09-14T00:00:00"/>
    <d v="2024-10-07T00:00:00"/>
    <s v="Banco do Brasil - Conta Corrente - Principal"/>
    <x v="1"/>
    <x v="3"/>
    <x v="3"/>
    <s v="AngelaMarina           BELO HORIZONT BR"/>
    <n v="38"/>
    <s v="Concluído"/>
  </r>
  <r>
    <m/>
    <m/>
    <n v="1"/>
    <n v="1"/>
    <x v="0"/>
    <d v="2024-09-13T00:00:00"/>
    <d v="2024-10-07T00:00:00"/>
    <s v="Banco do Brasil - Conta Corrente - Principal"/>
    <x v="1"/>
    <x v="3"/>
    <x v="3"/>
    <s v="SOL AMP NEVE           BELO HORIZONT BR"/>
    <n v="38.75"/>
    <s v="Concluído"/>
  </r>
  <r>
    <m/>
    <m/>
    <n v="1"/>
    <n v="1"/>
    <x v="0"/>
    <d v="2024-09-28T00:00:00"/>
    <d v="2024-10-07T00:00:00"/>
    <s v="Banco do Brasil - Conta Corrente - Principal"/>
    <x v="1"/>
    <x v="6"/>
    <x v="11"/>
    <s v="COMPANHIA DO PAO       BELO HORIZONT BR"/>
    <n v="38.880000000000003"/>
    <s v="Concluído"/>
  </r>
  <r>
    <m/>
    <m/>
    <n v="1"/>
    <n v="1"/>
    <x v="0"/>
    <d v="2024-09-08T00:00:00"/>
    <d v="2024-10-07T00:00:00"/>
    <s v="Banco do Brasil - Conta Corrente - Principal"/>
    <x v="1"/>
    <x v="4"/>
    <x v="4"/>
    <s v="DL*GOOGLE Google       SAO PAULO     BR"/>
    <n v="38.99"/>
    <s v="Concluído"/>
  </r>
  <r>
    <m/>
    <m/>
    <n v="1"/>
    <n v="1"/>
    <x v="0"/>
    <d v="2024-09-15T00:00:00"/>
    <d v="2024-10-07T00:00:00"/>
    <s v="Banco do Brasil - Conta Corrente - Principal"/>
    <x v="1"/>
    <x v="3"/>
    <x v="9"/>
    <s v="61710 PREPARACAO DE DO BELO HORIZONT BR"/>
    <n v="39.5"/>
    <s v="Concluído"/>
  </r>
  <r>
    <m/>
    <m/>
    <n v="1"/>
    <n v="1"/>
    <x v="0"/>
    <d v="2024-09-13T00:00:00"/>
    <d v="2024-10-07T00:00:00"/>
    <s v="Banco do Brasil - Conta Corrente - Principal"/>
    <x v="1"/>
    <x v="3"/>
    <x v="6"/>
    <s v="GRAAL BELA VISTA       SAO SEBASTIAO BR"/>
    <n v="39.700000000000003"/>
    <s v="Concluído"/>
  </r>
  <r>
    <m/>
    <m/>
    <n v="1"/>
    <n v="1"/>
    <x v="0"/>
    <d v="2024-09-27T00:00:00"/>
    <d v="2024-10-07T00:00:00"/>
    <s v="Banco do Brasil - Conta Corrente - Principal"/>
    <x v="1"/>
    <x v="6"/>
    <x v="12"/>
    <s v="SUP EPA CENTO EVINTE E BELO HORIZONT BR"/>
    <n v="42"/>
    <s v="Concluído"/>
  </r>
  <r>
    <m/>
    <m/>
    <n v="1"/>
    <n v="1"/>
    <x v="0"/>
    <d v="2024-09-29T00:00:00"/>
    <d v="2024-10-07T00:00:00"/>
    <s v="Banco do Brasil - Conta Corrente - Principal"/>
    <x v="1"/>
    <x v="7"/>
    <x v="13"/>
    <s v="DROGARIA ARAUJO        BELO HORIZONT BR"/>
    <n v="42.15"/>
    <s v="Concluído"/>
  </r>
  <r>
    <m/>
    <m/>
    <n v="1"/>
    <n v="1"/>
    <x v="0"/>
    <d v="2024-09-12T00:00:00"/>
    <d v="2024-10-07T00:00:00"/>
    <s v="Banco do Brasil - Conta Corrente - Principal"/>
    <x v="1"/>
    <x v="5"/>
    <x v="10"/>
    <s v="COM FRANKSONI PARC 02/03 BELO HORIZONBR"/>
    <n v="42.76"/>
    <s v="Concluído"/>
  </r>
  <r>
    <m/>
    <m/>
    <n v="1"/>
    <n v="1"/>
    <x v="0"/>
    <d v="2024-09-12T00:00:00"/>
    <d v="2024-10-07T00:00:00"/>
    <s v="Banco do Brasil - Conta Corrente - Principal"/>
    <x v="1"/>
    <x v="5"/>
    <x v="10"/>
    <s v="COM FRANKSONI PARC 01/03 BELO HORIZONBR"/>
    <n v="42.78"/>
    <s v="Concluído"/>
  </r>
  <r>
    <m/>
    <m/>
    <n v="1"/>
    <n v="1"/>
    <x v="0"/>
    <d v="2024-08-19T00:00:00"/>
    <d v="2024-10-07T00:00:00"/>
    <s v="Banco do Brasil - Conta Corrente - Principal"/>
    <x v="1"/>
    <x v="2"/>
    <x v="17"/>
    <s v="Azul   *TD95V PARC 02/06 BARUERI     BR"/>
    <n v="44.88"/>
    <s v="Concluído"/>
  </r>
  <r>
    <m/>
    <m/>
    <n v="1"/>
    <n v="1"/>
    <x v="0"/>
    <d v="2024-09-10T00:00:00"/>
    <d v="2024-10-07T00:00:00"/>
    <s v="Banco do Brasil - Conta Corrente - Principal"/>
    <x v="1"/>
    <x v="5"/>
    <x v="18"/>
    <s v="PG *TON SALAO DO PAU   BELO HORIZONT BR"/>
    <n v="45"/>
    <s v="Concluído"/>
  </r>
  <r>
    <m/>
    <m/>
    <n v="1"/>
    <n v="1"/>
    <x v="0"/>
    <d v="2024-09-12T00:00:00"/>
    <d v="2024-10-07T00:00:00"/>
    <s v="Banco do Brasil - Conta Corrente - Principal"/>
    <x v="1"/>
    <x v="5"/>
    <x v="10"/>
    <s v="COURO BOLSAS  PARC 02/04 BELO HORIZONBR"/>
    <n v="47.49"/>
    <s v="Concluído"/>
  </r>
  <r>
    <m/>
    <m/>
    <n v="1"/>
    <n v="1"/>
    <x v="0"/>
    <d v="2024-09-12T00:00:00"/>
    <d v="2024-10-07T00:00:00"/>
    <s v="Banco do Brasil - Conta Corrente - Principal"/>
    <x v="1"/>
    <x v="5"/>
    <x v="10"/>
    <s v="COURO BOLSAS  PARC 01/04 BELO HORIZONBR"/>
    <n v="47.51"/>
    <s v="Concluído"/>
  </r>
  <r>
    <m/>
    <m/>
    <n v="1"/>
    <n v="1"/>
    <x v="0"/>
    <d v="2024-09-15T00:00:00"/>
    <d v="2024-10-07T00:00:00"/>
    <s v="Banco do Brasil - Conta Corrente - Principal"/>
    <x v="1"/>
    <x v="3"/>
    <x v="9"/>
    <s v="NSRA DE FATIMA ARTIGOS MAIRIPORA     BR"/>
    <n v="48"/>
    <s v="Concluído"/>
  </r>
  <r>
    <m/>
    <m/>
    <n v="1"/>
    <n v="1"/>
    <x v="0"/>
    <d v="2024-09-24T00:00:00"/>
    <d v="2024-10-07T00:00:00"/>
    <s v="Banco do Brasil - Conta Corrente - Principal"/>
    <x v="1"/>
    <x v="2"/>
    <x v="19"/>
    <s v="POSTO BEIJA FLOR II    BELO HORIZONT BR"/>
    <n v="50"/>
    <s v="Concluído"/>
  </r>
  <r>
    <m/>
    <m/>
    <n v="1"/>
    <n v="1"/>
    <x v="0"/>
    <d v="2024-07-22T00:00:00"/>
    <d v="2024-10-07T00:00:00"/>
    <s v="Banco do Brasil - Conta Corrente - Principal"/>
    <x v="1"/>
    <x v="5"/>
    <x v="10"/>
    <s v="CRESCI E PERD PARC 03/06 BELO HORIZONBR"/>
    <n v="51.83"/>
    <s v="Concluído"/>
  </r>
  <r>
    <m/>
    <m/>
    <n v="1"/>
    <n v="1"/>
    <x v="0"/>
    <d v="2024-08-26T00:00:00"/>
    <d v="2024-10-07T00:00:00"/>
    <s v="Banco do Brasil - Conta Corrente - Principal"/>
    <x v="1"/>
    <x v="6"/>
    <x v="12"/>
    <s v="SUP EPA CENTO EVINTE E BELO HORIZONT BR"/>
    <n v="53"/>
    <s v="Concluído"/>
  </r>
  <r>
    <m/>
    <m/>
    <n v="1"/>
    <n v="1"/>
    <x v="0"/>
    <d v="2024-09-13T00:00:00"/>
    <d v="2024-10-07T00:00:00"/>
    <s v="Banco do Brasil - Conta Corrente - Principal"/>
    <x v="1"/>
    <x v="3"/>
    <x v="6"/>
    <s v="CERVEJARIA ARTESANAL VEMAIRIPORA     BR"/>
    <n v="54.25"/>
    <s v="Concluído"/>
  </r>
  <r>
    <m/>
    <m/>
    <n v="1"/>
    <n v="1"/>
    <x v="0"/>
    <d v="2024-09-30T00:00:00"/>
    <d v="2024-10-07T00:00:00"/>
    <s v="Banco do Brasil - Conta Corrente - Principal"/>
    <x v="1"/>
    <x v="6"/>
    <x v="12"/>
    <s v="VILLEFORT              BELO HORIZONT BR"/>
    <n v="55"/>
    <s v="Concluído"/>
  </r>
  <r>
    <m/>
    <m/>
    <n v="1"/>
    <n v="1"/>
    <x v="0"/>
    <d v="2024-07-10T00:00:00"/>
    <d v="2024-10-07T00:00:00"/>
    <s v="Banco do Brasil - Conta Corrente - Principal"/>
    <x v="1"/>
    <x v="5"/>
    <x v="10"/>
    <s v="MERCADOLIVRE* PARC 03/03 OSASCO      BR"/>
    <n v="55.73"/>
    <s v="Concluído"/>
  </r>
  <r>
    <m/>
    <m/>
    <n v="1"/>
    <n v="1"/>
    <x v="0"/>
    <d v="2024-08-07T00:00:00"/>
    <d v="2024-10-07T00:00:00"/>
    <s v="Banco do Brasil - Conta Corrente - Principal"/>
    <x v="1"/>
    <x v="3"/>
    <x v="9"/>
    <s v="BrasilC*LOJAS PARC 02/03 Belo HorizonBR"/>
    <n v="56.65"/>
    <s v="Concluído"/>
  </r>
  <r>
    <m/>
    <m/>
    <n v="1"/>
    <n v="1"/>
    <x v="0"/>
    <d v="2024-09-20T00:00:00"/>
    <d v="2024-10-07T00:00:00"/>
    <s v="Banco do Brasil - Conta Corrente - Principal"/>
    <x v="1"/>
    <x v="4"/>
    <x v="8"/>
    <s v="LEROY MERLIN           CONTAGEM      BR"/>
    <n v="59.9"/>
    <s v="Concluído"/>
  </r>
  <r>
    <m/>
    <m/>
    <n v="1"/>
    <n v="1"/>
    <x v="0"/>
    <d v="2024-09-21T00:00:00"/>
    <d v="2024-10-07T00:00:00"/>
    <s v="Banco do Brasil - Conta Corrente - Principal"/>
    <x v="1"/>
    <x v="6"/>
    <x v="14"/>
    <s v="ROCA DE MINAS          BELO HORIZONT BR"/>
    <n v="60.97"/>
    <s v="Concluído"/>
  </r>
  <r>
    <m/>
    <m/>
    <n v="1"/>
    <n v="1"/>
    <x v="0"/>
    <d v="2024-09-26T00:00:00"/>
    <d v="2024-10-07T00:00:00"/>
    <s v="Banco do Brasil - Conta Corrente - Principal"/>
    <x v="1"/>
    <x v="2"/>
    <x v="5"/>
    <s v="UBER* TRIP             WWW.UBER.COM. BR"/>
    <n v="63.55"/>
    <s v="Concluído"/>
  </r>
  <r>
    <m/>
    <m/>
    <n v="1"/>
    <n v="1"/>
    <x v="0"/>
    <d v="2024-09-13T00:00:00"/>
    <d v="2024-10-07T00:00:00"/>
    <s v="Banco do Brasil - Conta Corrente - Principal"/>
    <x v="1"/>
    <x v="3"/>
    <x v="3"/>
    <s v="RECANTO DO MORANGO     ESTIVA        BR"/>
    <n v="64"/>
    <s v="Concluído"/>
  </r>
  <r>
    <m/>
    <m/>
    <n v="1"/>
    <n v="1"/>
    <x v="0"/>
    <d v="2024-09-27T00:00:00"/>
    <d v="2024-10-07T00:00:00"/>
    <s v="Banco do Brasil - Conta Corrente - Principal"/>
    <x v="1"/>
    <x v="2"/>
    <x v="2"/>
    <s v="IBIS SAO PAUL PARC 01/06 SAO PAULO   BR"/>
    <n v="64.75"/>
    <s v="Concluído"/>
  </r>
  <r>
    <m/>
    <m/>
    <n v="1"/>
    <n v="1"/>
    <x v="0"/>
    <d v="2024-09-02T00:00:00"/>
    <d v="2024-10-07T00:00:00"/>
    <s v="Banco do Brasil - Conta Corrente - Principal"/>
    <x v="1"/>
    <x v="7"/>
    <x v="13"/>
    <s v="DROGARIA ARAU PARC 01/02 BELO HORIZONBR"/>
    <n v="66.5"/>
    <s v="Concluído"/>
  </r>
  <r>
    <m/>
    <m/>
    <n v="1"/>
    <n v="1"/>
    <x v="0"/>
    <d v="2024-09-02T00:00:00"/>
    <d v="2024-10-07T00:00:00"/>
    <s v="Banco do Brasil - Conta Corrente - Principal"/>
    <x v="1"/>
    <x v="7"/>
    <x v="13"/>
    <s v="DROGARIA ARAU PARC 02/02 BELO HORIZONBR"/>
    <n v="66.5"/>
    <s v="Concluído"/>
  </r>
  <r>
    <m/>
    <m/>
    <n v="1"/>
    <n v="1"/>
    <x v="0"/>
    <d v="2024-10-07T00:00:00"/>
    <d v="2024-10-07T00:00:00"/>
    <s v="Banco do Brasil - Conta Corrente - Principal"/>
    <x v="0"/>
    <x v="0"/>
    <x v="0"/>
    <s v="Ações - Proventos - Pag Rendimento  HSML11 07/10/2024"/>
    <n v="67.2"/>
    <s v="Concluído"/>
  </r>
  <r>
    <m/>
    <m/>
    <n v="1"/>
    <n v="1"/>
    <x v="0"/>
    <d v="2024-08-07T00:00:00"/>
    <d v="2024-10-07T00:00:00"/>
    <s v="Banco do Brasil - Conta Corrente - Principal"/>
    <x v="1"/>
    <x v="7"/>
    <x v="13"/>
    <s v="DROGARIA ARAU PARC 02/03 BELO HORIZONBR"/>
    <n v="71.319999999999993"/>
    <s v="Concluído"/>
  </r>
  <r>
    <m/>
    <m/>
    <n v="1"/>
    <n v="1"/>
    <x v="0"/>
    <d v="2024-10-07T00:00:00"/>
    <d v="2024-10-07T00:00:00"/>
    <s v="Banco do Brasil - Conta Corrente - Principal"/>
    <x v="0"/>
    <x v="3"/>
    <x v="9"/>
    <s v="Pix - Enviado - 07/10 18:09 Niko"/>
    <n v="74"/>
    <s v="Concluído"/>
  </r>
  <r>
    <m/>
    <m/>
    <n v="1"/>
    <n v="1"/>
    <x v="0"/>
    <d v="2024-09-28T00:00:00"/>
    <d v="2024-10-07T00:00:00"/>
    <s v="Banco do Brasil - Conta Corrente - Principal"/>
    <x v="1"/>
    <x v="3"/>
    <x v="3"/>
    <s v="CAFE E CIA             CONFINS       BR"/>
    <n v="74.900000000000006"/>
    <s v="Concluído"/>
  </r>
  <r>
    <m/>
    <m/>
    <n v="1"/>
    <n v="1"/>
    <x v="0"/>
    <d v="2024-09-27T00:00:00"/>
    <d v="2024-10-07T00:00:00"/>
    <s v="Banco do Brasil - Conta Corrente - Principal"/>
    <x v="1"/>
    <x v="7"/>
    <x v="13"/>
    <s v="DROGARIA ARAUJO        BELO HORIZONT BR"/>
    <n v="76.03"/>
    <s v="Concluído"/>
  </r>
  <r>
    <m/>
    <m/>
    <n v="1"/>
    <n v="1"/>
    <x v="0"/>
    <d v="2024-07-27T00:00:00"/>
    <d v="2024-10-07T00:00:00"/>
    <s v="Banco do Brasil - Conta Corrente - Principal"/>
    <x v="1"/>
    <x v="5"/>
    <x v="10"/>
    <s v="CARREFOUR LJ  PARC 02/06 CONTAGEM    BR"/>
    <n v="77.48"/>
    <s v="Concluído"/>
  </r>
  <r>
    <m/>
    <m/>
    <n v="1"/>
    <n v="1"/>
    <x v="0"/>
    <d v="2024-09-04T00:00:00"/>
    <d v="2024-10-07T00:00:00"/>
    <s v="Banco do Brasil - Conta Corrente - Principal"/>
    <x v="1"/>
    <x v="7"/>
    <x v="13"/>
    <s v="RAIA4535               BELO HORIZONT BR"/>
    <n v="78.92"/>
    <s v="Concluído"/>
  </r>
  <r>
    <m/>
    <m/>
    <n v="1"/>
    <n v="1"/>
    <x v="0"/>
    <d v="2024-09-13T00:00:00"/>
    <d v="2024-10-07T00:00:00"/>
    <s v="Banco do Brasil - Conta Corrente - Principal"/>
    <x v="1"/>
    <x v="6"/>
    <x v="12"/>
    <s v="SUP EPA CENTO EVINTE E BELO HORIZONT BR"/>
    <n v="79.400000000000006"/>
    <s v="Concluído"/>
  </r>
  <r>
    <m/>
    <m/>
    <n v="1"/>
    <n v="1"/>
    <x v="0"/>
    <d v="2024-09-01T00:00:00"/>
    <d v="2024-10-07T00:00:00"/>
    <s v="Banco do Brasil - Conta Corrente - Principal"/>
    <x v="1"/>
    <x v="4"/>
    <x v="8"/>
    <s v="COBASI        PARC 02/02 BELO HORIZONBR"/>
    <n v="80.03"/>
    <s v="Concluído"/>
  </r>
  <r>
    <m/>
    <m/>
    <n v="1"/>
    <n v="1"/>
    <x v="0"/>
    <d v="2024-09-01T00:00:00"/>
    <d v="2024-10-07T00:00:00"/>
    <s v="Banco do Brasil - Conta Corrente - Principal"/>
    <x v="1"/>
    <x v="4"/>
    <x v="20"/>
    <s v="COBASI        PARC 01/02 BELO HORIZONBR"/>
    <n v="80.040000000000006"/>
    <s v="Concluído"/>
  </r>
  <r>
    <m/>
    <m/>
    <n v="1"/>
    <n v="1"/>
    <x v="0"/>
    <d v="2024-07-19T00:00:00"/>
    <d v="2024-10-07T00:00:00"/>
    <s v="Banco do Brasil - Conta Corrente - Principal"/>
    <x v="1"/>
    <x v="7"/>
    <x v="21"/>
    <s v="MAXI VACINA   PARC 03/06 BELO HORIZONBR"/>
    <n v="83.66"/>
    <s v="Concluído"/>
  </r>
  <r>
    <m/>
    <m/>
    <n v="1"/>
    <n v="1"/>
    <x v="0"/>
    <d v="2024-07-14T00:00:00"/>
    <d v="2024-10-07T00:00:00"/>
    <s v="Banco do Brasil - Conta Corrente - Principal"/>
    <x v="1"/>
    <x v="3"/>
    <x v="9"/>
    <s v="PP     *EQUIP PARC 03/04 Sao Paulo   BR"/>
    <n v="89.5"/>
    <s v="Concluído"/>
  </r>
  <r>
    <m/>
    <m/>
    <n v="1"/>
    <n v="1"/>
    <x v="0"/>
    <d v="2024-09-04T00:00:00"/>
    <d v="2024-10-07T00:00:00"/>
    <s v="Banco do Brasil - Conta Corrente - Principal"/>
    <x v="1"/>
    <x v="6"/>
    <x v="12"/>
    <s v="SACOLAO GIGANTE        BELO HORIZONT BR"/>
    <n v="92.59"/>
    <s v="Concluído"/>
  </r>
  <r>
    <m/>
    <m/>
    <n v="1"/>
    <n v="1"/>
    <x v="0"/>
    <d v="2024-09-24T00:00:00"/>
    <d v="2024-10-07T00:00:00"/>
    <s v="Banco do Brasil - Conta Corrente - Principal"/>
    <x v="1"/>
    <x v="1"/>
    <x v="1"/>
    <s v="EBN         * PARC 01/03 Sao Paulo   BR"/>
    <n v="99.02"/>
    <s v="Concluído"/>
  </r>
  <r>
    <m/>
    <m/>
    <n v="1"/>
    <n v="1"/>
    <x v="0"/>
    <d v="2024-09-10T00:00:00"/>
    <d v="2024-10-07T00:00:00"/>
    <s v="Banco do Brasil - Conta Corrente - Principal"/>
    <x v="1"/>
    <x v="7"/>
    <x v="13"/>
    <s v="DROGARIA LISBOA        BELO HORIZONT BR"/>
    <n v="99.97"/>
    <s v="Concluído"/>
  </r>
  <r>
    <m/>
    <m/>
    <n v="1"/>
    <n v="1"/>
    <x v="0"/>
    <d v="2024-09-07T00:00:00"/>
    <d v="2024-10-07T00:00:00"/>
    <s v="Banco do Brasil - Conta Corrente - Principal"/>
    <x v="1"/>
    <x v="8"/>
    <x v="22"/>
    <s v="PG *ASSOCIACAO BRASILE SAO PAULO     BR"/>
    <n v="100"/>
    <s v="Concluído"/>
  </r>
  <r>
    <m/>
    <m/>
    <n v="1"/>
    <n v="1"/>
    <x v="0"/>
    <d v="2024-09-18T00:00:00"/>
    <d v="2024-10-07T00:00:00"/>
    <s v="Banco do Brasil - Conta Corrente - Principal"/>
    <x v="1"/>
    <x v="3"/>
    <x v="9"/>
    <s v="MP*ESACOIFAECALH       OSASCO        BR"/>
    <n v="100"/>
    <s v="Concluído"/>
  </r>
  <r>
    <m/>
    <m/>
    <n v="1"/>
    <n v="1"/>
    <x v="0"/>
    <d v="2024-09-20T00:00:00"/>
    <d v="2024-10-07T00:00:00"/>
    <s v="Banco do Brasil - Conta Corrente - Principal"/>
    <x v="1"/>
    <x v="4"/>
    <x v="8"/>
    <s v="LEROY MERLIN           CONTAGEM      BR"/>
    <n v="102.01"/>
    <s v="Concluído"/>
  </r>
  <r>
    <m/>
    <m/>
    <n v="1"/>
    <n v="1"/>
    <x v="0"/>
    <d v="2024-09-28T00:00:00"/>
    <d v="2024-10-07T00:00:00"/>
    <s v="Banco do Brasil - Conta Corrente - Principal"/>
    <x v="1"/>
    <x v="2"/>
    <x v="5"/>
    <s v="UBER* TRIP             WWW.UBER.COM. BR"/>
    <n v="111.67"/>
    <s v="Concluído"/>
  </r>
  <r>
    <m/>
    <m/>
    <n v="1"/>
    <n v="1"/>
    <x v="0"/>
    <d v="2024-09-27T00:00:00"/>
    <d v="2024-10-07T00:00:00"/>
    <s v="Banco do Brasil - Conta Corrente - Principal"/>
    <x v="1"/>
    <x v="3"/>
    <x v="6"/>
    <s v="OUTBACK INTERLAGOS     SAO PAULO     BR"/>
    <n v="112.84"/>
    <s v="Concluído"/>
  </r>
  <r>
    <m/>
    <m/>
    <n v="1"/>
    <n v="1"/>
    <x v="0"/>
    <d v="2024-09-13T00:00:00"/>
    <d v="2024-10-07T00:00:00"/>
    <s v="Banco do Brasil - Conta Corrente - Principal"/>
    <x v="1"/>
    <x v="1"/>
    <x v="23"/>
    <s v="PUCPR                  CURITIBA      BR"/>
    <n v="115"/>
    <s v="Concluído"/>
  </r>
  <r>
    <m/>
    <m/>
    <n v="1"/>
    <n v="1"/>
    <x v="0"/>
    <d v="2024-09-09T00:00:00"/>
    <d v="2024-10-07T00:00:00"/>
    <s v="Banco do Brasil - Conta Corrente - Principal"/>
    <x v="1"/>
    <x v="7"/>
    <x v="13"/>
    <s v="DROGARIA ARAUJO        BELO HORIZONT BR"/>
    <n v="116.44"/>
    <s v="Concluído"/>
  </r>
  <r>
    <m/>
    <m/>
    <n v="1"/>
    <n v="1"/>
    <x v="0"/>
    <d v="2024-09-15T00:00:00"/>
    <d v="2024-10-07T00:00:00"/>
    <s v="Banco do Brasil - Conta Corrente - Principal"/>
    <x v="1"/>
    <x v="7"/>
    <x v="13"/>
    <s v="DROGARIA ARAUJO        BELO HORIZONT BR"/>
    <n v="118.66"/>
    <s v="Concluído"/>
  </r>
  <r>
    <m/>
    <m/>
    <n v="1"/>
    <n v="1"/>
    <x v="0"/>
    <d v="2024-07-11T00:00:00"/>
    <d v="2024-10-07T00:00:00"/>
    <s v="Banco do Brasil - Conta Corrente - Principal"/>
    <x v="1"/>
    <x v="1"/>
    <x v="23"/>
    <s v="PG *EDMILSON  PARC 03/03 PORTAO      BR"/>
    <n v="121.46"/>
    <s v="Concluído"/>
  </r>
  <r>
    <m/>
    <m/>
    <n v="1"/>
    <n v="1"/>
    <x v="0"/>
    <d v="2024-07-25T00:00:00"/>
    <d v="2024-10-07T00:00:00"/>
    <s v="Banco do Brasil - Conta Corrente - Principal"/>
    <x v="1"/>
    <x v="1"/>
    <x v="23"/>
    <s v="PG *EDMILSON  PARC 02/03 PORTAO      BR"/>
    <n v="121.46"/>
    <s v="Concluído"/>
  </r>
  <r>
    <m/>
    <m/>
    <n v="1"/>
    <n v="1"/>
    <x v="0"/>
    <d v="2024-09-12T00:00:00"/>
    <d v="2024-10-07T00:00:00"/>
    <s v="Banco do Brasil - Conta Corrente - Principal"/>
    <x v="1"/>
    <x v="6"/>
    <x v="12"/>
    <s v="VILLEFORT              BELO HORIZONT BR"/>
    <n v="128.12"/>
    <s v="Concluído"/>
  </r>
  <r>
    <m/>
    <m/>
    <n v="1"/>
    <n v="1"/>
    <x v="0"/>
    <d v="2024-09-15T00:00:00"/>
    <d v="2024-10-07T00:00:00"/>
    <s v="Banco do Brasil - Conta Corrente - Principal"/>
    <x v="1"/>
    <x v="3"/>
    <x v="7"/>
    <s v="NSRA DE FATIM PARC 01/02 MAIRIPORA   BR"/>
    <n v="129.94999999999999"/>
    <s v="Concluído"/>
  </r>
  <r>
    <m/>
    <m/>
    <n v="1"/>
    <n v="1"/>
    <x v="0"/>
    <d v="2024-09-15T00:00:00"/>
    <d v="2024-10-07T00:00:00"/>
    <s v="Banco do Brasil - Conta Corrente - Principal"/>
    <x v="1"/>
    <x v="3"/>
    <x v="7"/>
    <s v="NSRA DE FATIM PARC 02/02 MAIRIPORA   BR"/>
    <n v="129.94999999999999"/>
    <s v="Concluído"/>
  </r>
  <r>
    <m/>
    <m/>
    <n v="1"/>
    <n v="1"/>
    <x v="0"/>
    <d v="2024-08-31T00:00:00"/>
    <d v="2024-10-07T00:00:00"/>
    <s v="Banco do Brasil - Conta Corrente - Principal"/>
    <x v="1"/>
    <x v="6"/>
    <x v="12"/>
    <s v="SUP EPA CENTO EVINTE E BELO HORIZONT BR"/>
    <n v="133"/>
    <s v="Concluído"/>
  </r>
  <r>
    <m/>
    <m/>
    <n v="1"/>
    <n v="1"/>
    <x v="0"/>
    <d v="2024-09-26T00:00:00"/>
    <d v="2024-10-07T00:00:00"/>
    <s v="Banco do Brasil - Conta Corrente - Principal"/>
    <x v="1"/>
    <x v="2"/>
    <x v="5"/>
    <s v="UBER * PENDING         SAO PAULO     BR"/>
    <n v="136.85"/>
    <s v="Concluído"/>
  </r>
  <r>
    <m/>
    <m/>
    <n v="1"/>
    <n v="1"/>
    <x v="0"/>
    <d v="2024-09-19T00:00:00"/>
    <d v="2024-10-07T00:00:00"/>
    <s v="Banco do Brasil - Conta Corrente - Principal"/>
    <x v="1"/>
    <x v="6"/>
    <x v="11"/>
    <s v="PADARIA E CONFEITARIA SBELO HORIZONT BR"/>
    <n v="141.86000000000001"/>
    <s v="Concluído"/>
  </r>
  <r>
    <m/>
    <m/>
    <n v="1"/>
    <n v="1"/>
    <x v="0"/>
    <d v="2024-10-07T00:00:00"/>
    <d v="2024-10-07T00:00:00"/>
    <s v="Banco do Brasil - Conta Corrente - Principal"/>
    <x v="0"/>
    <x v="9"/>
    <x v="22"/>
    <s v="Pagamento de Impostos - RFB-DARF CODIGO DE BARRAS"/>
    <n v="155.32"/>
    <s v="Concluído"/>
  </r>
  <r>
    <m/>
    <m/>
    <n v="1"/>
    <n v="1"/>
    <x v="0"/>
    <d v="2024-09-19T00:00:00"/>
    <d v="2024-10-07T00:00:00"/>
    <s v="Banco do Brasil - Conta Corrente - Principal"/>
    <x v="1"/>
    <x v="3"/>
    <x v="6"/>
    <s v="MP*NOSSOQUINTAL        BELO HORIZONT BR"/>
    <n v="159"/>
    <s v="Concluído"/>
  </r>
  <r>
    <m/>
    <m/>
    <n v="1"/>
    <n v="1"/>
    <x v="0"/>
    <d v="2024-09-29T00:00:00"/>
    <d v="2024-10-07T00:00:00"/>
    <s v="Banco do Brasil - Conta Corrente - Principal"/>
    <x v="1"/>
    <x v="6"/>
    <x v="12"/>
    <s v="VILLEFORT              BELO HORIZONT BR"/>
    <n v="166.14"/>
    <s v="Concluído"/>
  </r>
  <r>
    <m/>
    <m/>
    <n v="1"/>
    <n v="1"/>
    <x v="0"/>
    <d v="2024-09-15T00:00:00"/>
    <d v="2024-10-07T00:00:00"/>
    <s v="Banco do Brasil - Conta Corrente - Principal"/>
    <x v="1"/>
    <x v="7"/>
    <x v="13"/>
    <s v="DROGARIA ARAUJO        BELO HORIZONT BR"/>
    <n v="172.16"/>
    <s v="Concluído"/>
  </r>
  <r>
    <m/>
    <m/>
    <n v="1"/>
    <n v="1"/>
    <x v="0"/>
    <d v="2024-09-21T00:00:00"/>
    <d v="2024-10-07T00:00:00"/>
    <s v="Banco do Brasil - Conta Corrente - Principal"/>
    <x v="1"/>
    <x v="6"/>
    <x v="12"/>
    <s v="VILLEFORT              BELO HORIZONT BR"/>
    <n v="183.45"/>
    <s v="Concluído"/>
  </r>
  <r>
    <m/>
    <m/>
    <n v="1"/>
    <n v="1"/>
    <x v="0"/>
    <d v="2024-07-20T00:00:00"/>
    <d v="2024-10-07T00:00:00"/>
    <s v="Banco do Brasil - Conta Corrente - Principal"/>
    <x v="1"/>
    <x v="3"/>
    <x v="9"/>
    <s v="PG *NUVEM ATE PARC 03/03 SAO PAULO   BR"/>
    <n v="193.96"/>
    <s v="Concluído"/>
  </r>
  <r>
    <m/>
    <m/>
    <n v="1"/>
    <n v="1"/>
    <x v="0"/>
    <d v="2024-10-07T00:00:00"/>
    <d v="2024-10-07T00:00:00"/>
    <s v="Banco do Brasil - Conta Corrente - Principal"/>
    <x v="0"/>
    <x v="1"/>
    <x v="24"/>
    <s v="Pagamento de Boleto - INSTITUICAO EDUCACIONAL PROFESSOR PASQ"/>
    <n v="194.63"/>
    <s v="Concluído"/>
  </r>
  <r>
    <m/>
    <m/>
    <n v="1"/>
    <n v="1"/>
    <x v="0"/>
    <d v="2024-09-13T00:00:00"/>
    <d v="2024-10-07T00:00:00"/>
    <s v="Banco do Brasil - Conta Corrente - Principal"/>
    <x v="1"/>
    <x v="5"/>
    <x v="10"/>
    <s v="GERVASIO JOSE LIMA GOU FRANCO DA ROC BR"/>
    <n v="199.99"/>
    <s v="Concluído"/>
  </r>
  <r>
    <m/>
    <m/>
    <n v="1"/>
    <n v="1"/>
    <x v="0"/>
    <d v="2024-10-07T00:00:00"/>
    <d v="2024-10-07T00:00:00"/>
    <s v="Banco do Brasil - Conta Corrente - Principal"/>
    <x v="0"/>
    <x v="4"/>
    <x v="25"/>
    <s v="Pix - Enviado - 07/10 22:53 Leonice Araujo Dos Reis"/>
    <n v="200"/>
    <s v="Concluído"/>
  </r>
  <r>
    <m/>
    <m/>
    <n v="1"/>
    <n v="1"/>
    <x v="0"/>
    <d v="2024-08-19T00:00:00"/>
    <d v="2024-10-07T00:00:00"/>
    <s v="Banco do Brasil - Conta Corrente - Principal"/>
    <x v="1"/>
    <x v="2"/>
    <x v="17"/>
    <s v="LATAM AIRLIN* PARC 02/04 SAO PAULO   BR"/>
    <n v="215.81"/>
    <s v="Concluído"/>
  </r>
  <r>
    <m/>
    <m/>
    <n v="1"/>
    <n v="1"/>
    <x v="0"/>
    <d v="2024-10-07T00:00:00"/>
    <d v="2024-10-07T00:00:00"/>
    <s v="Banco do Brasil - Conta Corrente - Principal"/>
    <x v="0"/>
    <x v="1"/>
    <x v="23"/>
    <s v="Pix - Enviado - 06/10 22:13 Thiago Henrique Florencio"/>
    <n v="240"/>
    <s v="Concluído"/>
  </r>
  <r>
    <m/>
    <m/>
    <n v="1"/>
    <n v="1"/>
    <x v="0"/>
    <d v="2024-08-29T00:00:00"/>
    <d v="2024-10-07T00:00:00"/>
    <s v="Banco do Brasil - Conta Corrente - Principal"/>
    <x v="1"/>
    <x v="6"/>
    <x v="12"/>
    <s v="SUP EPA CENTO EVINTE E BELO HORIZONT BR"/>
    <n v="276"/>
    <s v="Concluído"/>
  </r>
  <r>
    <m/>
    <m/>
    <n v="1"/>
    <n v="1"/>
    <x v="0"/>
    <d v="2024-10-07T00:00:00"/>
    <d v="2024-10-07T00:00:00"/>
    <s v="Banco do Brasil - Conta Corrente - Principal"/>
    <x v="0"/>
    <x v="1"/>
    <x v="24"/>
    <s v="Pagamento de Boleto - INSTITUICAO EDUCACIONAL PROFESSOR PASQ"/>
    <n v="276.3"/>
    <s v="Concluído"/>
  </r>
  <r>
    <m/>
    <m/>
    <n v="1"/>
    <n v="1"/>
    <x v="0"/>
    <d v="2024-09-14T00:00:00"/>
    <d v="2024-10-07T00:00:00"/>
    <s v="Banco do Brasil - Conta Corrente - Principal"/>
    <x v="1"/>
    <x v="2"/>
    <x v="19"/>
    <s v="EC *PETROBRASPREM      RIO DE JANEIR BR"/>
    <n v="289.51"/>
    <s v="Concluído"/>
  </r>
  <r>
    <m/>
    <m/>
    <n v="1"/>
    <n v="1"/>
    <x v="0"/>
    <d v="2024-09-23T00:00:00"/>
    <d v="2024-10-07T00:00:00"/>
    <s v="Banco do Brasil - Conta Corrente - Principal"/>
    <x v="1"/>
    <x v="5"/>
    <x v="10"/>
    <s v="ASSOCIACAO IN PARC 01/02 CAIEIRAS    BR"/>
    <n v="300"/>
    <s v="Concluído"/>
  </r>
  <r>
    <m/>
    <m/>
    <n v="1"/>
    <n v="1"/>
    <x v="0"/>
    <d v="2024-10-07T00:00:00"/>
    <d v="2024-10-07T00:00:00"/>
    <s v="Banco do Brasil - Conta Corrente - Principal"/>
    <x v="0"/>
    <x v="9"/>
    <x v="22"/>
    <s v="Pix - Enviado - 07/10 14:28 Aps Gestao Contabil Ltda"/>
    <n v="300"/>
    <s v="Concluído"/>
  </r>
  <r>
    <m/>
    <m/>
    <n v="1"/>
    <n v="1"/>
    <x v="0"/>
    <d v="2024-09-25T00:00:00"/>
    <d v="2024-10-07T00:00:00"/>
    <s v="Banco do Brasil - Conta Corrente - Principal"/>
    <x v="1"/>
    <x v="2"/>
    <x v="19"/>
    <s v="EC *PETROBRASPREM      RIO DE JANEIR BR"/>
    <n v="309.10000000000002"/>
    <s v="Concluído"/>
  </r>
  <r>
    <m/>
    <m/>
    <n v="1"/>
    <n v="1"/>
    <x v="0"/>
    <d v="2024-09-13T00:00:00"/>
    <d v="2024-10-07T00:00:00"/>
    <s v="Banco do Brasil - Conta Corrente - Principal"/>
    <x v="1"/>
    <x v="5"/>
    <x v="10"/>
    <s v="GERVASIO JOSE LIMA GOU FRANCO DA ROC BR"/>
    <n v="584.9"/>
    <s v="Concluído"/>
  </r>
  <r>
    <m/>
    <m/>
    <n v="1"/>
    <n v="1"/>
    <x v="0"/>
    <d v="2024-09-17T00:00:00"/>
    <d v="2024-10-07T00:00:00"/>
    <s v="Banco do Brasil - Conta Corrente - Principal"/>
    <x v="1"/>
    <x v="6"/>
    <x v="12"/>
    <s v="VILLEFORT              BELO HORIZONT BR"/>
    <n v="753.97"/>
    <s v="Concluído"/>
  </r>
  <r>
    <m/>
    <m/>
    <n v="1"/>
    <n v="1"/>
    <x v="0"/>
    <d v="2024-10-07T00:00:00"/>
    <d v="2024-10-07T00:00:00"/>
    <s v="Banco do Brasil - Conta Corrente - Principal"/>
    <x v="0"/>
    <x v="10"/>
    <x v="26"/>
    <s v="Pagamento de Boleto - COND. CENTRO COMERCIAL SKINA"/>
    <n v="891.97"/>
    <s v="Concluído"/>
  </r>
  <r>
    <m/>
    <m/>
    <n v="1"/>
    <n v="1"/>
    <x v="0"/>
    <d v="2024-08-29T00:00:00"/>
    <d v="2024-10-07T00:00:00"/>
    <s v="Banco do Brasil - Conta Corrente - Principal"/>
    <x v="1"/>
    <x v="2"/>
    <x v="27"/>
    <s v="INDYCAR CENTA PARC 01/03 BELO HORIZONBR"/>
    <n v="982.68"/>
    <s v="Concluído"/>
  </r>
  <r>
    <m/>
    <m/>
    <n v="1"/>
    <n v="1"/>
    <x v="0"/>
    <d v="2024-10-07T00:00:00"/>
    <d v="2024-10-07T00:00:00"/>
    <s v="Banco do Brasil - Conta Corrente - Principal"/>
    <x v="0"/>
    <x v="11"/>
    <x v="28"/>
    <s v="Pix - Recebido - 05/10 00:30 00095285806615 RODRIGO ALM"/>
    <n v="13690.07"/>
    <s v="Concluído"/>
  </r>
  <r>
    <m/>
    <m/>
    <n v="1"/>
    <n v="1"/>
    <x v="0"/>
    <d v="2024-10-08T00:00:00"/>
    <d v="2024-10-08T00:00:00"/>
    <s v="Banco do Brasil - Conta Corrente - Principal"/>
    <x v="0"/>
    <x v="1"/>
    <x v="23"/>
    <s v="Pix Periódico - 08/10 Selda Loase Salustiano M 003/004"/>
    <n v="15"/>
    <s v="Concluído"/>
  </r>
  <r>
    <m/>
    <m/>
    <n v="1"/>
    <n v="1"/>
    <x v="0"/>
    <d v="2024-10-08T00:00:00"/>
    <d v="2024-10-08T00:00:00"/>
    <s v="Banco do Brasil - Conta Corrente - Principal"/>
    <x v="0"/>
    <x v="4"/>
    <x v="29"/>
    <s v="Pagamento conta luz - CEMIG DISTRIBUICAO"/>
    <n v="112.66"/>
    <s v="Concluído"/>
  </r>
  <r>
    <m/>
    <m/>
    <n v="1"/>
    <n v="1"/>
    <x v="0"/>
    <d v="2024-10-08T00:00:00"/>
    <d v="2024-10-08T00:00:00"/>
    <s v="Banco do Brasil - Conta Corrente - Principal"/>
    <x v="0"/>
    <x v="7"/>
    <x v="30"/>
    <s v="Pix - Enviado - 08/10 21:49 Fernanda Da Mata Fis"/>
    <n v="380"/>
    <s v="Concluído"/>
  </r>
  <r>
    <m/>
    <m/>
    <n v="1"/>
    <n v="1"/>
    <x v="0"/>
    <d v="2024-10-08T00:00:00"/>
    <d v="2024-10-08T00:00:00"/>
    <s v="Banco do Brasil - Conta Corrente - Principal"/>
    <x v="0"/>
    <x v="11"/>
    <x v="31"/>
    <s v="Pix - Recebido - 08/10 21:30 00003594043673 SOLANGE DUA"/>
    <n v="1000"/>
    <s v="Concluído"/>
  </r>
  <r>
    <m/>
    <m/>
    <n v="1"/>
    <n v="1"/>
    <x v="0"/>
    <d v="2024-10-08T00:00:00"/>
    <d v="2024-10-08T00:00:00"/>
    <s v="Banco do Brasil - Conta Corrente - Principal"/>
    <x v="0"/>
    <x v="7"/>
    <x v="32"/>
    <s v="Pix - Enviado - 08/10 21:26 Estabelecimento Unificado"/>
    <n v="2873.7"/>
    <s v="Concluído"/>
  </r>
  <r>
    <m/>
    <m/>
    <n v="1"/>
    <n v="1"/>
    <x v="0"/>
    <d v="2024-10-09T00:00:00"/>
    <d v="2024-10-09T00:00:00"/>
    <s v="Banco do Brasil - Conta Corrente - Principal"/>
    <x v="0"/>
    <x v="1"/>
    <x v="23"/>
    <s v="Pix-Envio devolvido - 09/10 10:25 PIX NAO ACEITO PELO RECEBE"/>
    <n v="15"/>
    <s v="Concluído"/>
  </r>
  <r>
    <m/>
    <m/>
    <n v="1"/>
    <n v="1"/>
    <x v="0"/>
    <d v="2024-10-10T00:00:00"/>
    <d v="2024-10-10T00:00:00"/>
    <s v="Banco do Brasil - Conta Corrente - Principal"/>
    <x v="0"/>
    <x v="2"/>
    <x v="33"/>
    <s v="Pagamentos Diversos - VELOE"/>
    <n v="20.9"/>
    <s v="Concluído"/>
  </r>
  <r>
    <m/>
    <m/>
    <n v="1"/>
    <n v="1"/>
    <x v="0"/>
    <d v="2024-10-10T00:00:00"/>
    <d v="2024-10-10T00:00:00"/>
    <s v="Banco do Brasil - Conta Corrente - Principal"/>
    <x v="0"/>
    <x v="9"/>
    <x v="22"/>
    <s v="Cobrança de Juros - Juros Saldo Devedor Conta"/>
    <n v="32.92"/>
    <s v="Concluído"/>
  </r>
  <r>
    <m/>
    <m/>
    <n v="1"/>
    <n v="1"/>
    <x v="0"/>
    <d v="2024-10-10T00:00:00"/>
    <d v="2024-10-10T00:00:00"/>
    <s v="Banco do Brasil - Conta Corrente - Principal"/>
    <x v="0"/>
    <x v="8"/>
    <x v="22"/>
    <s v="Pagamentos Diversos - CANCAO NOVA"/>
    <n v="120"/>
    <s v="Concluído"/>
  </r>
  <r>
    <m/>
    <m/>
    <n v="1"/>
    <n v="1"/>
    <x v="0"/>
    <d v="2024-10-10T00:00:00"/>
    <d v="2024-10-10T00:00:00"/>
    <s v="Banco do Brasil - Conta Corrente - Principal"/>
    <x v="0"/>
    <x v="1"/>
    <x v="23"/>
    <s v="Pix Periódico - 10/10 Thiago Henrique Florenci 001/999"/>
    <n v="240"/>
    <s v="Concluído"/>
  </r>
  <r>
    <m/>
    <m/>
    <n v="1"/>
    <n v="1"/>
    <x v="0"/>
    <d v="2024-10-10T00:00:00"/>
    <d v="2024-10-10T00:00:00"/>
    <s v="Banco do Brasil - Conta Corrente - Principal"/>
    <x v="0"/>
    <x v="4"/>
    <x v="20"/>
    <s v="Pagamento Fatura de Água - CIA DE SANEAMEN MG-COPASA"/>
    <n v="313.62"/>
    <s v="Concluído"/>
  </r>
  <r>
    <m/>
    <m/>
    <n v="1"/>
    <n v="1"/>
    <x v="0"/>
    <d v="2024-10-10T00:00:00"/>
    <d v="2024-10-10T00:00:00"/>
    <s v="Banco do Brasil - Conta Corrente - Principal"/>
    <x v="0"/>
    <x v="7"/>
    <x v="34"/>
    <s v="Pix - Agendamento - 10/10 05:58 Raquel Martins Resende Lim"/>
    <n v="860"/>
    <s v="Concluído"/>
  </r>
  <r>
    <m/>
    <m/>
    <n v="1"/>
    <n v="1"/>
    <x v="0"/>
    <d v="2024-10-01T00:00:00"/>
    <d v="2024-10-11T00:00:00"/>
    <s v="Banco do Brasil - Conta Corrente - Principal"/>
    <x v="0"/>
    <x v="9"/>
    <x v="22"/>
    <s v="Cobrança de I.O.F. - IOF Saldo Devedor Conta"/>
    <n v="6.87"/>
    <s v="Concluído"/>
  </r>
  <r>
    <m/>
    <m/>
    <n v="1"/>
    <n v="1"/>
    <x v="0"/>
    <d v="2024-10-11T00:00:00"/>
    <d v="2024-10-11T00:00:00"/>
    <s v="Banco do Brasil - Conta Corrente - Principal"/>
    <x v="0"/>
    <x v="0"/>
    <x v="0"/>
    <s v="Ações - Proventos - Pag Rendimento  KNIP11 11/10/2024"/>
    <n v="106.5"/>
    <s v="Concluído"/>
  </r>
  <r>
    <m/>
    <m/>
    <n v="1"/>
    <n v="1"/>
    <x v="0"/>
    <d v="2024-10-11T00:00:00"/>
    <d v="2024-10-11T00:00:00"/>
    <s v="Banco do Brasil - Conta Corrente - Principal"/>
    <x v="0"/>
    <x v="0"/>
    <x v="0"/>
    <s v="Ações - Proventos - Pag Rendimento  KNHY11 11/10/2024"/>
    <n v="131"/>
    <s v="Concluído"/>
  </r>
  <r>
    <m/>
    <m/>
    <n v="1"/>
    <n v="1"/>
    <x v="0"/>
    <d v="2024-10-01T00:00:00"/>
    <d v="2024-10-11T00:00:00"/>
    <s v="Banco do Brasil - Conta Corrente - Principal"/>
    <x v="0"/>
    <x v="4"/>
    <x v="35"/>
    <s v="Pagto Mensalidade Seguro - BB SEGUROS"/>
    <n v="167.21"/>
    <s v="Concluído"/>
  </r>
  <r>
    <m/>
    <m/>
    <n v="1"/>
    <n v="1"/>
    <x v="0"/>
    <d v="2024-10-11T00:00:00"/>
    <d v="2024-10-11T00:00:00"/>
    <s v="Banco do Brasil - Conta Corrente - Principal"/>
    <x v="0"/>
    <x v="4"/>
    <x v="29"/>
    <s v="Pagto Energia Elétrica - CEMIG DISTRIBUICAO"/>
    <n v="281.86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KNRI11 14/10/2024"/>
    <n v="2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HGLG11 14/10/2024"/>
    <n v="2.2000000000000002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BCFF11 14/10/2024"/>
    <n v="2.2400000000000002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XPLG11 14/10/2024"/>
    <n v="2.34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HGRE11 14/10/2024"/>
    <n v="6.24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HGRU11 14/10/2024"/>
    <n v="21.25"/>
    <s v="Concluído"/>
  </r>
  <r>
    <m/>
    <m/>
    <n v="1"/>
    <n v="1"/>
    <x v="0"/>
    <d v="2024-10-14T00:00:00"/>
    <d v="2024-10-14T00:00:00"/>
    <s v="Banco do Brasil - Conta Corrente - Principal"/>
    <x v="0"/>
    <x v="0"/>
    <x v="0"/>
    <s v="Ações - Proventos - Pag Rendimento  RBRP11 14/10/2024"/>
    <n v="30.16"/>
    <s v="Concluído"/>
  </r>
  <r>
    <m/>
    <m/>
    <n v="1"/>
    <n v="1"/>
    <x v="0"/>
    <d v="2024-10-03T00:00:00"/>
    <d v="2024-10-14T00:00:00"/>
    <s v="Banco do Brasil - Conta Corrente - Principal"/>
    <x v="0"/>
    <x v="6"/>
    <x v="12"/>
    <s v="Compra com Cartão - 03/10 13:36 COM FRANKSONI"/>
    <n v="37.4"/>
    <s v="Concluído"/>
  </r>
  <r>
    <m/>
    <m/>
    <n v="1"/>
    <n v="1"/>
    <x v="0"/>
    <d v="2023-12-14T00:00:00"/>
    <d v="2024-10-14T00:00:00"/>
    <s v="Banco do Brasil - Conta Corrente - Principal"/>
    <x v="1"/>
    <x v="1"/>
    <x v="1"/>
    <s v="IUGU*EduzzTec PARC 10/12 Sorocaba    BR"/>
    <n v="48"/>
    <s v="Concluído"/>
  </r>
  <r>
    <m/>
    <m/>
    <n v="1"/>
    <n v="1"/>
    <x v="0"/>
    <d v="2023-12-09T00:00:00"/>
    <d v="2024-10-14T00:00:00"/>
    <s v="Banco do Brasil - Conta Corrente - Principal"/>
    <x v="1"/>
    <x v="2"/>
    <x v="27"/>
    <s v="MP*3PRODUTOS  PARC 10/10 SAO JOSE DO BR"/>
    <n v="78.77"/>
    <s v="Concluído"/>
  </r>
  <r>
    <m/>
    <m/>
    <n v="1"/>
    <n v="1"/>
    <x v="0"/>
    <d v="2024-01-08T00:00:00"/>
    <d v="2024-10-14T00:00:00"/>
    <s v="Banco do Brasil - Conta Corrente - Principal"/>
    <x v="1"/>
    <x v="5"/>
    <x v="36"/>
    <s v="CENTRO DE EXC PARC 09/12 BELO HORIZONBR"/>
    <n v="80"/>
    <s v="Concluído"/>
  </r>
  <r>
    <m/>
    <m/>
    <n v="1"/>
    <n v="1"/>
    <x v="0"/>
    <d v="2024-10-03T00:00:00"/>
    <d v="2024-10-14T00:00:00"/>
    <s v="Banco do Brasil - Conta Corrente - Principal"/>
    <x v="0"/>
    <x v="1"/>
    <x v="23"/>
    <s v="Pix - Enviado - 03/10 09:29 Renata Akemi Anraki Noguei"/>
    <n v="122.8"/>
    <s v="Concluído"/>
  </r>
  <r>
    <m/>
    <m/>
    <n v="1"/>
    <n v="1"/>
    <x v="0"/>
    <d v="2024-10-14T00:00:00"/>
    <d v="2024-10-14T00:00:00"/>
    <s v="Banco do Brasil - Conta Corrente - Principal"/>
    <x v="0"/>
    <x v="11"/>
    <x v="31"/>
    <s v="Pix - Recebido - 14/10 00:13 00003594043673 SOLANGE DUA"/>
    <n v="200"/>
    <s v="Concluído"/>
  </r>
  <r>
    <m/>
    <m/>
    <n v="1"/>
    <n v="1"/>
    <x v="0"/>
    <d v="2024-10-02T00:00:00"/>
    <d v="2024-10-14T00:00:00"/>
    <s v="Banco do Brasil - Conta Corrente - Principal"/>
    <x v="0"/>
    <x v="4"/>
    <x v="4"/>
    <s v="Pagamento de Telefone - OI SA MOVEL"/>
    <n v="238.41"/>
    <s v="Concluído"/>
  </r>
  <r>
    <m/>
    <m/>
    <n v="1"/>
    <n v="1"/>
    <x v="0"/>
    <d v="2024-10-14T00:00:00"/>
    <d v="2024-10-14T00:00:00"/>
    <s v="Banco do Brasil - Conta Corrente - Principal"/>
    <x v="0"/>
    <x v="10"/>
    <x v="37"/>
    <s v="Pagamento de Boleto - ERA EMPREENDIMENTOS IMOBILIARIOS LTDA"/>
    <n v="785"/>
    <s v="Concluído"/>
  </r>
  <r>
    <m/>
    <m/>
    <n v="1"/>
    <n v="1"/>
    <x v="0"/>
    <d v="2024-10-14T00:00:00"/>
    <d v="2024-10-14T00:00:00"/>
    <s v="Banco do Brasil - Conta Corrente - Principal"/>
    <x v="0"/>
    <x v="11"/>
    <x v="31"/>
    <s v="Pix - Recebido - 14/10 18:01 00003594043673 SOLANGE DUA"/>
    <n v="800"/>
    <s v="Concluído"/>
  </r>
  <r>
    <m/>
    <m/>
    <n v="1"/>
    <n v="1"/>
    <x v="0"/>
    <d v="2024-10-14T00:00:00"/>
    <d v="2024-10-14T00:00:00"/>
    <s v="Banco do Brasil - Conta Corrente - Principal"/>
    <x v="0"/>
    <x v="11"/>
    <x v="31"/>
    <s v="Pix - Recebido - 12/10 10:51 00003594043673 SOLANGE DUA"/>
    <n v="1300"/>
    <s v="Concluído"/>
  </r>
  <r>
    <m/>
    <m/>
    <n v="1"/>
    <n v="1"/>
    <x v="0"/>
    <d v="2024-10-01T00:00:00"/>
    <d v="2024-10-14T00:00:00"/>
    <s v="Banco do Brasil - Conta Corrente - Principal"/>
    <x v="0"/>
    <x v="11"/>
    <x v="31"/>
    <s v="Pix - Recebido - 01/10 23:54 03594043673 solange duarte"/>
    <n v="1600"/>
    <s v="Concluído"/>
  </r>
  <r>
    <m/>
    <m/>
    <n v="1"/>
    <n v="1"/>
    <x v="0"/>
    <d v="2024-01-12T00:00:00"/>
    <d v="2024-10-15T00:00:00"/>
    <s v="Banco do Brasil - Conta Corrente - Principal"/>
    <x v="1"/>
    <x v="1"/>
    <x v="1"/>
    <s v="PEREGRINO     PARC 09/12 DOIS IRMAOS BR"/>
    <n v="7.92"/>
    <s v="Concluído"/>
  </r>
  <r>
    <m/>
    <m/>
    <n v="1"/>
    <n v="1"/>
    <x v="0"/>
    <d v="2024-10-15T00:00:00"/>
    <d v="2024-10-15T00:00:00"/>
    <s v="Banco do Brasil - Conta Corrente - Principal"/>
    <x v="0"/>
    <x v="0"/>
    <x v="0"/>
    <s v="Ações - Proventos - Pag Rendimento  VRTA11 15/10/2024"/>
    <n v="8"/>
    <s v="Concluído"/>
  </r>
  <r>
    <m/>
    <m/>
    <n v="1"/>
    <n v="1"/>
    <x v="0"/>
    <d v="2024-10-15T00:00:00"/>
    <d v="2024-10-15T00:00:00"/>
    <s v="Banco do Brasil - Conta Corrente - Principal"/>
    <x v="0"/>
    <x v="4"/>
    <x v="38"/>
    <s v="Pagamento de Telefone - TIM SA"/>
    <n v="41.85"/>
    <s v="Concluído"/>
  </r>
  <r>
    <m/>
    <m/>
    <n v="1"/>
    <n v="1"/>
    <x v="0"/>
    <d v="2024-10-15T00:00:00"/>
    <d v="2024-10-15T00:00:00"/>
    <s v="Banco do Brasil - Conta Corrente - Principal"/>
    <x v="0"/>
    <x v="9"/>
    <x v="22"/>
    <s v="Pagto Tributo Municipal - PBH-REC.TRIBUTOS-DBT"/>
    <n v="166.86"/>
    <s v="Concluído"/>
  </r>
  <r>
    <m/>
    <m/>
    <n v="1"/>
    <n v="1"/>
    <x v="0"/>
    <d v="2024-10-15T00:00:00"/>
    <d v="2024-10-15T00:00:00"/>
    <s v="Banco do Brasil - Conta Corrente - Principal"/>
    <x v="0"/>
    <x v="7"/>
    <x v="39"/>
    <s v="Pix - Enviado - 15/10 09:51 Reinaldo Alves Ribeiro"/>
    <n v="468.16"/>
    <s v="Concluído"/>
  </r>
  <r>
    <m/>
    <m/>
    <n v="1"/>
    <n v="1"/>
    <x v="0"/>
    <d v="2024-10-16T00:00:00"/>
    <d v="2024-10-16T00:00:00"/>
    <s v="Banco do Brasil - Conta Corrente - Principal"/>
    <x v="0"/>
    <x v="0"/>
    <x v="0"/>
    <s v="Ações - Proventos - Pag Dividendos  ALOS3  16/10/2024"/>
    <n v="3.71"/>
    <s v="Concluído"/>
  </r>
  <r>
    <m/>
    <m/>
    <n v="1"/>
    <n v="1"/>
    <x v="0"/>
    <d v="2024-01-17T00:00:00"/>
    <d v="2024-10-16T00:00:00"/>
    <s v="Banco do Brasil - Conta Corrente - Principal"/>
    <x v="1"/>
    <x v="1"/>
    <x v="23"/>
    <s v="EDUZZTECNOLOG PARC 09/12 SAO PAULO   BR"/>
    <n v="99.7"/>
    <s v="Concluído"/>
  </r>
  <r>
    <m/>
    <m/>
    <n v="1"/>
    <n v="1"/>
    <x v="0"/>
    <d v="2024-03-29T00:00:00"/>
    <d v="2024-10-17T00:00:00"/>
    <s v="Banco do Brasil - Conta Corrente - Principal"/>
    <x v="1"/>
    <x v="3"/>
    <x v="9"/>
    <s v="LOJAS AMERICA PARC 06/10 BELO HORIZONBR"/>
    <n v="20.99"/>
    <s v="Concluído"/>
  </r>
  <r>
    <m/>
    <m/>
    <n v="1"/>
    <n v="1"/>
    <x v="0"/>
    <d v="2024-10-17T00:00:00"/>
    <d v="2024-10-17T00:00:00"/>
    <s v="Banco do Brasil - Conta Corrente - Principal"/>
    <x v="0"/>
    <x v="0"/>
    <x v="0"/>
    <s v="Ações - Proventos - Pag Rendimento  VGIP11 17/10/2024"/>
    <n v="28"/>
    <s v="Concluído"/>
  </r>
  <r>
    <m/>
    <m/>
    <n v="1"/>
    <n v="1"/>
    <x v="0"/>
    <d v="2024-10-17T00:00:00"/>
    <d v="2024-10-17T00:00:00"/>
    <s v="Banco do Brasil - Conta Corrente - Principal"/>
    <x v="0"/>
    <x v="11"/>
    <x v="31"/>
    <s v="Pix - Recebido - 17/10 23:57 03594043673 solange duarte"/>
    <n v="800"/>
    <s v="Concluído"/>
  </r>
  <r>
    <m/>
    <m/>
    <n v="1"/>
    <n v="1"/>
    <x v="0"/>
    <d v="2024-10-17T00:00:00"/>
    <d v="2024-10-17T00:00:00"/>
    <s v="Banco do Brasil - Conta Corrente - Principal"/>
    <x v="0"/>
    <x v="1"/>
    <x v="24"/>
    <s v="Pagamento de Boleto - ASSOCIACAO INSTITUTO EDUCACION"/>
    <n v="935"/>
    <s v="Concluído"/>
  </r>
  <r>
    <m/>
    <m/>
    <n v="1"/>
    <n v="1"/>
    <x v="0"/>
    <d v="2024-10-17T00:00:00"/>
    <d v="2024-10-17T00:00:00"/>
    <s v="Banco do Brasil - Conta Corrente - Principal"/>
    <x v="0"/>
    <x v="1"/>
    <x v="24"/>
    <s v="Pagamento de Boleto - ASSOCIACAO INSTITUTO EDUCACION"/>
    <n v="935"/>
    <s v="Concluído"/>
  </r>
  <r>
    <m/>
    <m/>
    <n v="1"/>
    <n v="1"/>
    <x v="0"/>
    <d v="2024-10-21T00:00:00"/>
    <d v="2024-10-21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0"/>
    <d v="2024-10-21T00:00:00"/>
    <d v="2024-10-21T00:00:00"/>
    <s v="Banco do Brasil - Conta Corrente - Principal"/>
    <x v="0"/>
    <x v="12"/>
    <x v="40"/>
    <s v="Pagto Mensalidade Seguro - PRUDENTIAL DO BRASIL"/>
    <n v="223.89"/>
    <s v="Concluído"/>
  </r>
  <r>
    <m/>
    <m/>
    <n v="1"/>
    <n v="1"/>
    <x v="0"/>
    <d v="2024-10-21T00:00:00"/>
    <d v="2024-10-21T00:00:00"/>
    <s v="Banco do Brasil - Conta Corrente - Principal"/>
    <x v="0"/>
    <x v="12"/>
    <x v="40"/>
    <s v="Pagto Mensalidade Seguro - PRUDENTIAL DO BRASIL"/>
    <n v="226.12"/>
    <s v="Concluído"/>
  </r>
  <r>
    <m/>
    <m/>
    <n v="1"/>
    <n v="1"/>
    <x v="0"/>
    <d v="2024-10-21T00:00:00"/>
    <d v="2024-10-21T00:00:00"/>
    <s v="Banco do Brasil - Conta Corrente - Principal"/>
    <x v="0"/>
    <x v="12"/>
    <x v="40"/>
    <s v="Pagto Mensalidade Seguro - PRUDENTIAL DO BRASIL"/>
    <n v="307.14"/>
    <s v="Concluído"/>
  </r>
  <r>
    <m/>
    <m/>
    <n v="1"/>
    <n v="1"/>
    <x v="0"/>
    <d v="2024-10-22T00:00:00"/>
    <d v="2024-10-22T00:00:00"/>
    <s v="Banco do Brasil - Conta Corrente - Principal"/>
    <x v="0"/>
    <x v="9"/>
    <x v="22"/>
    <s v="Taxa Compra/Venda Ações"/>
    <n v="0.45"/>
    <s v="Concluído"/>
  </r>
  <r>
    <m/>
    <m/>
    <n v="1"/>
    <n v="1"/>
    <x v="0"/>
    <d v="2024-10-22T00:00:00"/>
    <d v="2024-10-22T00:00:00"/>
    <s v="Banco do Brasil - Conta Corrente - Principal"/>
    <x v="0"/>
    <x v="9"/>
    <x v="22"/>
    <s v="Taxa Compra/Venda Ações"/>
    <n v="2.2599999999999998"/>
    <s v="Concluído"/>
  </r>
  <r>
    <m/>
    <m/>
    <n v="1"/>
    <n v="1"/>
    <x v="0"/>
    <d v="2024-10-22T00:00:00"/>
    <d v="2024-10-22T00:00:00"/>
    <s v="Banco do Brasil - Conta Corrente - Principal"/>
    <x v="0"/>
    <x v="3"/>
    <x v="9"/>
    <s v="Pix - Enviado - 22/10 10:30 Geralda Batista do Nascime"/>
    <n v="130"/>
    <s v="Concluído"/>
  </r>
  <r>
    <m/>
    <m/>
    <n v="1"/>
    <n v="1"/>
    <x v="0"/>
    <d v="2024-10-22T00:00:00"/>
    <d v="2024-10-22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0"/>
    <d v="2024-10-22T00:00:00"/>
    <d v="2024-10-22T00:00:00"/>
    <s v="Banco do Brasil - Conta Corrente - Principal"/>
    <x v="0"/>
    <x v="12"/>
    <x v="40"/>
    <s v="Pagto Mensalidade Seguro - PRUDENTIAL DO BRASIL"/>
    <n v="223.89"/>
    <s v="Concluído"/>
  </r>
  <r>
    <m/>
    <m/>
    <n v="1"/>
    <n v="1"/>
    <x v="0"/>
    <d v="2024-10-22T00:00:00"/>
    <d v="2024-10-22T00:00:00"/>
    <s v="Banco do Brasil - Conta Corrente - Principal"/>
    <x v="0"/>
    <x v="12"/>
    <x v="40"/>
    <s v="Pagto Mensalidade Seguro - PRUDENTIAL DO BRASIL"/>
    <n v="226.12"/>
    <s v="Concluído"/>
  </r>
  <r>
    <m/>
    <m/>
    <n v="1"/>
    <n v="1"/>
    <x v="0"/>
    <d v="2024-10-22T00:00:00"/>
    <d v="2024-10-22T00:00:00"/>
    <s v="Banco do Brasil - Conta Corrente - Principal"/>
    <x v="0"/>
    <x v="12"/>
    <x v="40"/>
    <s v="Pagto Mensalidade Seguro - PRUDENTIAL DO BRASIL"/>
    <n v="307.14"/>
    <s v="Concluído"/>
  </r>
  <r>
    <m/>
    <m/>
    <n v="1"/>
    <n v="1"/>
    <x v="0"/>
    <d v="2024-10-22T00:00:00"/>
    <d v="2024-10-22T00:00:00"/>
    <s v="Banco do Brasil - Conta Corrente - Principal"/>
    <x v="0"/>
    <x v="8"/>
    <x v="22"/>
    <s v="Donativos - ASS ARAUTOS DO EVANGELHO"/>
    <n v="355.6"/>
    <s v="Concluído"/>
  </r>
  <r>
    <m/>
    <m/>
    <n v="1"/>
    <n v="1"/>
    <x v="0"/>
    <d v="2024-10-22T00:00:00"/>
    <d v="2024-10-22T00:00:00"/>
    <s v="Banco do Brasil - Conta Corrente - Principal"/>
    <x v="0"/>
    <x v="9"/>
    <x v="22"/>
    <s v="Pagamento de Impostos - DAS - SIMPLES NACIONAL"/>
    <n v="1439.06"/>
    <s v="Concluído"/>
  </r>
  <r>
    <m/>
    <m/>
    <n v="1"/>
    <n v="1"/>
    <x v="0"/>
    <d v="2024-10-22T00:00:00"/>
    <d v="2024-10-22T00:00:00"/>
    <s v="Banco do Brasil - Conta Corrente - Principal"/>
    <x v="0"/>
    <x v="13"/>
    <x v="22"/>
    <s v="Venda de ações"/>
    <n v="9077.98"/>
    <s v="Concluído"/>
  </r>
  <r>
    <m/>
    <m/>
    <n v="1"/>
    <n v="1"/>
    <x v="0"/>
    <d v="2024-10-24T00:00:00"/>
    <d v="2024-10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0"/>
    <d v="2024-10-25T00:00:00"/>
    <d v="2024-10-25T00:00:00"/>
    <s v="Banco do Brasil - Conta Corrente - Principal"/>
    <x v="0"/>
    <x v="0"/>
    <x v="0"/>
    <s v="Ações - Proventos - Pag Rendimento  BCFF11 25/10/2024"/>
    <n v="2.2400000000000002"/>
    <s v="Concluído"/>
  </r>
  <r>
    <m/>
    <m/>
    <n v="1"/>
    <n v="1"/>
    <x v="0"/>
    <d v="2024-04-03T00:00:00"/>
    <d v="2024-10-25T00:00:00"/>
    <s v="Banco do Brasil - Conta Corrente - Principal"/>
    <x v="1"/>
    <x v="2"/>
    <x v="42"/>
    <s v="MERCADOLIVRE* PARC 06/09 OSASCO      BR"/>
    <n v="33.32"/>
    <s v="Concluído"/>
  </r>
  <r>
    <m/>
    <m/>
    <n v="1"/>
    <n v="1"/>
    <x v="0"/>
    <d v="2024-10-25T00:00:00"/>
    <d v="2024-10-25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0"/>
    <d v="2024-10-25T00:00:00"/>
    <d v="2024-10-25T00:00:00"/>
    <s v="Banco do Brasil - Conta Corrente - Principal"/>
    <x v="0"/>
    <x v="0"/>
    <x v="0"/>
    <s v="Ações - Proventos - Pag Rendimento  BTLG11 25/10/2024"/>
    <n v="53.82"/>
    <s v="Concluído"/>
  </r>
  <r>
    <m/>
    <m/>
    <n v="1"/>
    <n v="1"/>
    <x v="0"/>
    <d v="2024-04-15T00:00:00"/>
    <d v="2024-10-25T00:00:00"/>
    <s v="Banco do Brasil - Conta Corrente - Principal"/>
    <x v="1"/>
    <x v="5"/>
    <x v="10"/>
    <s v="DECATHLON CON PARC 06/10 CONTAGEM    BR"/>
    <n v="109.48"/>
    <s v="Concluído"/>
  </r>
  <r>
    <m/>
    <m/>
    <n v="1"/>
    <n v="1"/>
    <x v="0"/>
    <d v="2024-10-25T00:00:00"/>
    <d v="2024-10-25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0"/>
    <d v="2024-10-25T00:00:00"/>
    <d v="2024-10-25T00:00:00"/>
    <s v="Banco do Brasil - Conta Corrente - Principal"/>
    <x v="0"/>
    <x v="7"/>
    <x v="32"/>
    <s v="Pix - Enviado - 25/10 23:15 Estabelecimento Unificado"/>
    <n v="2196.6999999999998"/>
    <s v="Concluído"/>
  </r>
  <r>
    <m/>
    <m/>
    <n v="1"/>
    <n v="1"/>
    <x v="0"/>
    <d v="2024-10-28T00:00:00"/>
    <d v="2024-10-28T00:00:00"/>
    <s v="Banco do Brasil - Conta Corrente - Principal"/>
    <x v="0"/>
    <x v="8"/>
    <x v="22"/>
    <s v="Pix - Enviado - 27/10 19:24 Sara Vitoria Bernardes De"/>
    <n v="5"/>
    <s v="Concluído"/>
  </r>
  <r>
    <m/>
    <m/>
    <n v="1"/>
    <n v="1"/>
    <x v="1"/>
    <d v="2024-11-01T00:00:00"/>
    <d v="2024-11-01T00:00:00"/>
    <s v="Banco do Brasil - Conta Corrente - Principal"/>
    <x v="0"/>
    <x v="0"/>
    <x v="0"/>
    <s v="Ações - Proventos - Pag Jur Cap Pro BBDC4  01/11/2024"/>
    <n v="0.39"/>
    <s v="Concluído"/>
  </r>
  <r>
    <m/>
    <m/>
    <n v="1"/>
    <n v="1"/>
    <x v="1"/>
    <d v="2024-11-01T00:00:00"/>
    <d v="2024-11-01T00:00:00"/>
    <s v="Banco do Brasil - Conta Corrente - Principal"/>
    <x v="0"/>
    <x v="0"/>
    <x v="0"/>
    <s v="Ações - Proventos - Pag Jur Cap Pro BBDC4  01/11/2024"/>
    <n v="0.39"/>
    <s v="Concluído"/>
  </r>
  <r>
    <m/>
    <m/>
    <n v="1"/>
    <n v="1"/>
    <x v="1"/>
    <d v="2024-04-22T00:00:00"/>
    <d v="2024-11-01T00:00:00"/>
    <s v="Banco do Brasil - Conta Corrente - Principal"/>
    <x v="1"/>
    <x v="1"/>
    <x v="1"/>
    <s v="SOFTWAREZEN   PARC 06/12 SAO PAULO   BR"/>
    <n v="8.6999999999999993"/>
    <s v="Concluído"/>
  </r>
  <r>
    <m/>
    <m/>
    <n v="1"/>
    <n v="1"/>
    <x v="1"/>
    <d v="2024-11-01T00:00:00"/>
    <d v="2024-11-01T00:00:00"/>
    <s v="Banco do Brasil - Conta Corrente - Principal"/>
    <x v="0"/>
    <x v="9"/>
    <x v="22"/>
    <s v="Cobrança de I.O.F. - IOF Saldo Devedor Conta"/>
    <n v="13.9"/>
    <s v="Concluído"/>
  </r>
  <r>
    <m/>
    <m/>
    <n v="1"/>
    <n v="1"/>
    <x v="1"/>
    <d v="2024-11-01T00:00:00"/>
    <d v="2024-11-01T00:00:00"/>
    <s v="Banco do Brasil - Conta Corrente - Principal"/>
    <x v="0"/>
    <x v="3"/>
    <x v="9"/>
    <s v="Pix - Enviado - 01/11 23:13 Mewtech Ltda"/>
    <n v="16.899999999999999"/>
    <s v="Concluído"/>
  </r>
  <r>
    <m/>
    <m/>
    <n v="1"/>
    <n v="1"/>
    <x v="1"/>
    <d v="2024-11-04T00:00:00"/>
    <d v="2024-11-04T00:00:00"/>
    <s v="Banco do Brasil - Conta Corrente - Principal"/>
    <x v="0"/>
    <x v="0"/>
    <x v="0"/>
    <s v="Ações - Proventos - Pag Dividendos  ALOS3  04/11/2024"/>
    <n v="3.74"/>
    <s v="Concluído"/>
  </r>
  <r>
    <m/>
    <m/>
    <n v="1"/>
    <n v="1"/>
    <x v="1"/>
    <d v="2024-11-04T00:00:00"/>
    <d v="2024-11-04T00:00:00"/>
    <s v="Banco do Brasil - Conta Corrente - Principal"/>
    <x v="0"/>
    <x v="0"/>
    <x v="0"/>
    <s v="Ações - Proventos - Pag Dividendos  ALOS3  04/11/2024"/>
    <n v="3.74"/>
    <s v="Concluído"/>
  </r>
  <r>
    <m/>
    <m/>
    <n v="1"/>
    <n v="1"/>
    <x v="1"/>
    <d v="2024-11-04T00:00:00"/>
    <d v="2024-11-04T00:00:00"/>
    <s v="Banco do Brasil - Conta Corrente - Principal"/>
    <x v="0"/>
    <x v="7"/>
    <x v="13"/>
    <s v="Pix - Enviado - 03/11 17:44 Ocean Drop Sa"/>
    <n v="81.489999999999995"/>
    <s v="Concluído"/>
  </r>
  <r>
    <m/>
    <m/>
    <n v="1"/>
    <n v="1"/>
    <x v="1"/>
    <d v="2024-11-04T00:00:00"/>
    <d v="2024-11-04T00:00:00"/>
    <s v="Banco do Brasil - Conta Corrente - Principal"/>
    <x v="0"/>
    <x v="4"/>
    <x v="4"/>
    <s v="Pagamento de Telefone - OI SA MOVEL"/>
    <n v="238.35"/>
    <s v="Concluído"/>
  </r>
  <r>
    <m/>
    <m/>
    <n v="1"/>
    <n v="1"/>
    <x v="1"/>
    <d v="2024-11-05T00:00:00"/>
    <d v="2024-11-05T00:00:00"/>
    <s v="Banco do Brasil - Conta Corrente - Principal"/>
    <x v="0"/>
    <x v="10"/>
    <x v="26"/>
    <s v="Pagamento de Boleto - COND. CENTRO COMERCIAL SKINA"/>
    <n v="891.97"/>
    <s v="Concluído"/>
  </r>
  <r>
    <m/>
    <m/>
    <n v="1"/>
    <n v="1"/>
    <x v="1"/>
    <d v="2024-11-05T00:00:00"/>
    <d v="2024-11-05T00:00:00"/>
    <s v="Banco do Brasil - Conta Corrente - Principal"/>
    <x v="0"/>
    <x v="11"/>
    <x v="31"/>
    <s v="Pix - Recebido - 05/11 23:51 39650316000164 SOLANGE DUA"/>
    <n v="4000"/>
    <s v="Concluído"/>
  </r>
  <r>
    <m/>
    <m/>
    <n v="1"/>
    <n v="1"/>
    <x v="1"/>
    <d v="2024-11-05T00:00:00"/>
    <d v="2024-11-05T00:00:00"/>
    <s v="Banco do Brasil - Conta Corrente - Principal"/>
    <x v="0"/>
    <x v="11"/>
    <x v="28"/>
    <s v="Pix - Recebido - 05/11 13:46 95285806615 Rodrigo Almeid"/>
    <n v="10355.129999999999"/>
    <s v="Concluído"/>
  </r>
  <r>
    <m/>
    <m/>
    <n v="1"/>
    <n v="1"/>
    <x v="1"/>
    <d v="2024-11-06T00:00:00"/>
    <d v="2024-11-06T00:00:00"/>
    <s v="Banco do Brasil - Conta Corrente - Principal"/>
    <x v="0"/>
    <x v="7"/>
    <x v="30"/>
    <s v="Pix - Enviado - 06/11 21:18 Fernanda Da Mata Fis"/>
    <n v="200"/>
    <s v="Concluído"/>
  </r>
  <r>
    <m/>
    <m/>
    <n v="1"/>
    <n v="1"/>
    <x v="1"/>
    <d v="2024-11-07T00:00:00"/>
    <d v="2024-11-07T00:00:00"/>
    <s v="Banco do Brasil - Conta Corrente - Principal"/>
    <x v="0"/>
    <x v="0"/>
    <x v="0"/>
    <s v="Ações - Proventos - Pag Rendimento  GARE11 07/11/2024"/>
    <n v="18.399999999999999"/>
    <s v="Concluído"/>
  </r>
  <r>
    <m/>
    <m/>
    <n v="1"/>
    <n v="1"/>
    <x v="1"/>
    <d v="2024-07-10T00:00:00"/>
    <d v="2024-11-07T00:00:00"/>
    <s v="Banco do Brasil - Conta Corrente - Principal"/>
    <x v="1"/>
    <x v="5"/>
    <x v="10"/>
    <s v="MERCADOLIVRE* PARC 03/03 OSASCO      BR"/>
    <n v="50.9"/>
    <s v="Concluído"/>
  </r>
  <r>
    <m/>
    <m/>
    <n v="1"/>
    <n v="1"/>
    <x v="1"/>
    <d v="2024-11-07T00:00:00"/>
    <d v="2024-11-07T00:00:00"/>
    <s v="Banco do Brasil - Conta Corrente - Principal"/>
    <x v="0"/>
    <x v="0"/>
    <x v="0"/>
    <s v="Ações - Proventos - Pag Rendimento  HSML11 07/11/2024"/>
    <n v="67.2"/>
    <s v="Concluído"/>
  </r>
  <r>
    <m/>
    <m/>
    <n v="1"/>
    <n v="1"/>
    <x v="1"/>
    <d v="2024-07-09T00:00:00"/>
    <d v="2024-11-07T00:00:00"/>
    <s v="Banco do Brasil - Conta Corrente - Principal"/>
    <x v="1"/>
    <x v="2"/>
    <x v="17"/>
    <s v="GOL LINHAS A* PARC 03/03 SAO PAULO   BR"/>
    <n v="119.71"/>
    <s v="Concluído"/>
  </r>
  <r>
    <m/>
    <m/>
    <n v="1"/>
    <n v="1"/>
    <x v="1"/>
    <d v="2024-11-07T00:00:00"/>
    <d v="2024-11-07T00:00:00"/>
    <s v="Banco do Brasil - Conta Corrente - Principal"/>
    <x v="0"/>
    <x v="9"/>
    <x v="22"/>
    <s v="Pagamento de Impostos - RFB-DARF CODIGO DE BARRAS"/>
    <n v="155.32"/>
    <s v="Concluído"/>
  </r>
  <r>
    <m/>
    <m/>
    <n v="1"/>
    <n v="1"/>
    <x v="1"/>
    <d v="2024-11-07T00:00:00"/>
    <d v="2024-11-07T00:00:00"/>
    <s v="Banco do Brasil - Conta Corrente - Principal"/>
    <x v="0"/>
    <x v="1"/>
    <x v="24"/>
    <s v="Pagamento de Boleto - INSTITUICAO EDUCACIONAL PROFESSOR PASQ"/>
    <n v="194.63"/>
    <s v="Concluído"/>
  </r>
  <r>
    <m/>
    <m/>
    <n v="1"/>
    <n v="1"/>
    <x v="1"/>
    <d v="2024-11-07T00:00:00"/>
    <d v="2024-11-07T00:00:00"/>
    <s v="Banco do Brasil - Conta Corrente - Principal"/>
    <x v="0"/>
    <x v="1"/>
    <x v="24"/>
    <s v="Pagamento de Boleto - INSTITUICAO EDUCACIONAL PROFESSOR PASQ"/>
    <n v="276.3"/>
    <s v="Concluído"/>
  </r>
  <r>
    <m/>
    <m/>
    <n v="1"/>
    <n v="1"/>
    <x v="1"/>
    <d v="2024-11-07T00:00:00"/>
    <d v="2024-11-07T00:00:00"/>
    <s v="Banco do Brasil - Conta Corrente - Principal"/>
    <x v="0"/>
    <x v="7"/>
    <x v="34"/>
    <s v="Pix Periódico - 07/11 Raquel Martins Resende L 001/004"/>
    <n v="390"/>
    <s v="Concluído"/>
  </r>
  <r>
    <m/>
    <m/>
    <n v="1"/>
    <n v="1"/>
    <x v="1"/>
    <d v="2024-11-07T00:00:00"/>
    <d v="2024-11-07T00:00:00"/>
    <s v="Banco do Brasil - Conta Corrente - Principal"/>
    <x v="0"/>
    <x v="14"/>
    <x v="43"/>
    <s v="Pagto cartão crédito - PLATINUM ESTILO VISA"/>
    <n v="9263.4500000000007"/>
    <s v="Concluído"/>
  </r>
  <r>
    <m/>
    <m/>
    <n v="1"/>
    <n v="1"/>
    <x v="1"/>
    <d v="2024-11-08T00:00:00"/>
    <d v="2024-11-08T00:00:00"/>
    <s v="Banco do Brasil - Conta Corrente - Principal"/>
    <x v="0"/>
    <x v="1"/>
    <x v="23"/>
    <s v="Pix Periódico - 08/11 Selda Loase Salustiano M 004/004"/>
    <n v="15"/>
    <s v="Concluído"/>
  </r>
  <r>
    <m/>
    <m/>
    <n v="1"/>
    <n v="1"/>
    <x v="1"/>
    <d v="2024-11-08T00:00:00"/>
    <d v="2024-11-08T00:00:00"/>
    <s v="Banco do Brasil - Conta Corrente - Principal"/>
    <x v="0"/>
    <x v="10"/>
    <x v="44"/>
    <s v="Pagamento de Boleto - CONSELHO REGIONAL DE PSICOLOGI"/>
    <n v="188.85"/>
    <s v="Concluído"/>
  </r>
  <r>
    <m/>
    <m/>
    <n v="1"/>
    <n v="1"/>
    <x v="1"/>
    <d v="2024-11-08T00:00:00"/>
    <d v="2024-11-08T00:00:00"/>
    <s v="Banco do Brasil - Conta Corrente - Principal"/>
    <x v="0"/>
    <x v="4"/>
    <x v="25"/>
    <s v="Pix - Enviado - 08/11 17:18 Leonice Araujo Dos Reis"/>
    <n v="200"/>
    <s v="Concluído"/>
  </r>
  <r>
    <m/>
    <m/>
    <n v="1"/>
    <n v="1"/>
    <x v="1"/>
    <d v="2024-11-08T00:00:00"/>
    <d v="2024-11-08T00:00:00"/>
    <s v="Banco do Brasil - Conta Corrente - Principal"/>
    <x v="0"/>
    <x v="1"/>
    <x v="24"/>
    <s v="Pagamento de Boleto - ASSOCIACAO INSTITUTO EDUCACIONAL E CUL"/>
    <n v="850"/>
    <s v="Concluído"/>
  </r>
  <r>
    <m/>
    <m/>
    <n v="1"/>
    <n v="1"/>
    <x v="1"/>
    <d v="2024-11-08T00:00:00"/>
    <d v="2024-11-08T00:00:00"/>
    <s v="Banco do Brasil - Conta Corrente - Principal"/>
    <x v="0"/>
    <x v="1"/>
    <x v="24"/>
    <s v="Pagamento de Boleto - ASSOCIACAO INSTITUTO EDUCACIONAL E CUL"/>
    <n v="850"/>
    <s v="Concluído"/>
  </r>
  <r>
    <m/>
    <m/>
    <n v="1"/>
    <n v="1"/>
    <x v="1"/>
    <d v="2024-10-19T00:00:00"/>
    <d v="2024-11-09T00:00:00"/>
    <s v="Banco do Brasil - Conta Corrente - Principal"/>
    <x v="1"/>
    <x v="3"/>
    <x v="45"/>
    <s v="B FESTAS E DECORAES    BELO HORIZONT BR"/>
    <n v="3.99"/>
    <s v="Concluído"/>
  </r>
  <r>
    <m/>
    <m/>
    <n v="1"/>
    <n v="1"/>
    <x v="1"/>
    <d v="2024-10-13T00:00:00"/>
    <d v="2024-11-09T00:00:00"/>
    <s v="Banco do Brasil - Conta Corrente - Principal"/>
    <x v="1"/>
    <x v="4"/>
    <x v="38"/>
    <s v="APPLE.COM/BILL         SAO PAULO     BR"/>
    <n v="4.9000000000000004"/>
    <s v="Concluído"/>
  </r>
  <r>
    <m/>
    <m/>
    <n v="1"/>
    <n v="1"/>
    <x v="1"/>
    <d v="2024-10-13T00:00:00"/>
    <d v="2024-11-09T00:00:00"/>
    <s v="Banco do Brasil - Conta Corrente - Principal"/>
    <x v="1"/>
    <x v="3"/>
    <x v="3"/>
    <s v="MOMO EXPRESS LTDA      BELO HORIZONT BR"/>
    <n v="4.9000000000000004"/>
    <s v="Concluído"/>
  </r>
  <r>
    <m/>
    <m/>
    <n v="1"/>
    <n v="1"/>
    <x v="1"/>
    <d v="2024-10-13T00:00:00"/>
    <d v="2024-11-09T00:00:00"/>
    <s v="Banco do Brasil - Conta Corrente - Principal"/>
    <x v="1"/>
    <x v="3"/>
    <x v="3"/>
    <s v="MOMO EXPRESS LTDA      BELO HORIZONT BR"/>
    <n v="7.9"/>
    <s v="Concluído"/>
  </r>
  <r>
    <m/>
    <m/>
    <n v="1"/>
    <n v="1"/>
    <x v="1"/>
    <d v="2024-01-12T00:00:00"/>
    <d v="2024-11-09T00:00:00"/>
    <s v="Banco do Brasil - Conta Corrente - Principal"/>
    <x v="1"/>
    <x v="1"/>
    <x v="1"/>
    <s v="PEREGRINO     PARC 10/12 DOIS IRMAOS BR"/>
    <n v="7.92"/>
    <s v="Concluído"/>
  </r>
  <r>
    <m/>
    <m/>
    <n v="1"/>
    <n v="1"/>
    <x v="1"/>
    <d v="2024-04-22T00:00:00"/>
    <d v="2024-11-09T00:00:00"/>
    <s v="Banco do Brasil - Conta Corrente - Principal"/>
    <x v="1"/>
    <x v="1"/>
    <x v="1"/>
    <s v="SOFTWAREZEN   PARC 07/12 SAO PAULO   BR"/>
    <n v="8.6999999999999993"/>
    <s v="Concluído"/>
  </r>
  <r>
    <m/>
    <m/>
    <n v="1"/>
    <n v="1"/>
    <x v="1"/>
    <d v="2024-10-11T00:00:00"/>
    <d v="2024-11-09T00:00:00"/>
    <s v="Banco do Brasil - Conta Corrente - Principal"/>
    <x v="1"/>
    <x v="6"/>
    <x v="11"/>
    <s v="PN TRIGO VINHO         BELO HORIZONT BR"/>
    <n v="9.15"/>
    <s v="Concluído"/>
  </r>
  <r>
    <m/>
    <m/>
    <n v="1"/>
    <n v="1"/>
    <x v="1"/>
    <d v="2024-10-01T00:00:00"/>
    <d v="2024-11-09T00:00:00"/>
    <s v="Banco do Brasil - Conta Corrente - Principal"/>
    <x v="1"/>
    <x v="6"/>
    <x v="11"/>
    <s v="PADARIA TRIGOVINHO     BELO HORIZONT BR"/>
    <n v="10.54"/>
    <s v="Concluído"/>
  </r>
  <r>
    <m/>
    <m/>
    <n v="1"/>
    <n v="1"/>
    <x v="1"/>
    <d v="2024-10-13T00:00:00"/>
    <d v="2024-11-09T00:00:00"/>
    <s v="Banco do Brasil - Conta Corrente - Principal"/>
    <x v="1"/>
    <x v="3"/>
    <x v="6"/>
    <s v="PIZZARIA E LANCHONETE  BELO HORIZONT BR"/>
    <n v="12"/>
    <s v="Concluído"/>
  </r>
  <r>
    <m/>
    <m/>
    <n v="1"/>
    <n v="1"/>
    <x v="1"/>
    <d v="2024-10-22T00:00:00"/>
    <d v="2024-11-09T00:00:00"/>
    <s v="Banco do Brasil - Conta Corrente - Principal"/>
    <x v="1"/>
    <x v="2"/>
    <x v="46"/>
    <s v="UnidadeItauPower       CONTAGEM      BR"/>
    <n v="12"/>
    <s v="Concluído"/>
  </r>
  <r>
    <m/>
    <m/>
    <n v="1"/>
    <n v="1"/>
    <x v="1"/>
    <d v="2024-05-13T00:00:00"/>
    <d v="2024-11-09T00:00:00"/>
    <s v="Banco do Brasil - Conta Corrente - Principal"/>
    <x v="1"/>
    <x v="1"/>
    <x v="1"/>
    <s v="MP*CAMILAABAD PARC 06/12 OSASCO      BR"/>
    <n v="13.64"/>
    <s v="Concluído"/>
  </r>
  <r>
    <m/>
    <m/>
    <n v="1"/>
    <n v="1"/>
    <x v="1"/>
    <d v="2024-10-15T00:00:00"/>
    <d v="2024-11-09T00:00:00"/>
    <s v="Banco do Brasil - Conta Corrente - Principal"/>
    <x v="1"/>
    <x v="6"/>
    <x v="11"/>
    <s v="PN TRIGO VINHO         BELO HORIZONT BR"/>
    <n v="14.25"/>
    <s v="Concluído"/>
  </r>
  <r>
    <m/>
    <m/>
    <n v="1"/>
    <n v="1"/>
    <x v="1"/>
    <d v="2024-10-09T00:00:00"/>
    <d v="2024-11-09T00:00:00"/>
    <s v="Banco do Brasil - Conta Corrente - Principal"/>
    <x v="1"/>
    <x v="6"/>
    <x v="11"/>
    <s v="PADARIA CAICARA        BELO HORIZONT BR"/>
    <n v="15.64"/>
    <s v="Concluído"/>
  </r>
  <r>
    <m/>
    <m/>
    <n v="1"/>
    <n v="1"/>
    <x v="1"/>
    <d v="2024-10-01T00:00:00"/>
    <d v="2024-11-09T00:00:00"/>
    <s v="Banco do Brasil - Conta Corrente - Principal"/>
    <x v="1"/>
    <x v="1"/>
    <x v="15"/>
    <s v="PG *TON FOCO E FOTO    BELO HORIZONT BR"/>
    <n v="16"/>
    <s v="Concluído"/>
  </r>
  <r>
    <m/>
    <m/>
    <n v="1"/>
    <n v="1"/>
    <x v="1"/>
    <d v="2024-10-01T00:00:00"/>
    <d v="2024-11-09T00:00:00"/>
    <s v="Banco do Brasil - Conta Corrente - Principal"/>
    <x v="1"/>
    <x v="3"/>
    <x v="3"/>
    <s v="SORVETERIA ALMEIDA     BELO HORIZONT BR"/>
    <n v="18"/>
    <s v="Concluído"/>
  </r>
  <r>
    <m/>
    <m/>
    <n v="1"/>
    <n v="1"/>
    <x v="1"/>
    <d v="2024-10-23T00:00:00"/>
    <d v="2024-11-09T00:00:00"/>
    <s v="Banco do Brasil - Conta Corrente - Principal"/>
    <x v="1"/>
    <x v="6"/>
    <x v="11"/>
    <s v="PADARIA CAICARA        BELO HORIZONT BR"/>
    <n v="19.059999999999999"/>
    <s v="Concluído"/>
  </r>
  <r>
    <m/>
    <m/>
    <n v="1"/>
    <n v="1"/>
    <x v="1"/>
    <d v="2024-03-29T00:00:00"/>
    <d v="2024-11-09T00:00:00"/>
    <s v="Banco do Brasil - Conta Corrente - Principal"/>
    <x v="1"/>
    <x v="5"/>
    <x v="10"/>
    <s v="LOJAS AMERICA PARC 07/10 BELO HORIZONBR"/>
    <n v="20.99"/>
    <s v="Concluído"/>
  </r>
  <r>
    <m/>
    <m/>
    <n v="1"/>
    <n v="1"/>
    <x v="1"/>
    <d v="2024-10-09T00:00:00"/>
    <d v="2024-11-09T00:00:00"/>
    <s v="Banco do Brasil - Conta Corrente - Principal"/>
    <x v="1"/>
    <x v="3"/>
    <x v="9"/>
    <s v="MP*3PRODUTOS  PARC 01/12 OSASCO      BR"/>
    <n v="22.28"/>
    <s v="Concluído"/>
  </r>
  <r>
    <m/>
    <m/>
    <n v="1"/>
    <n v="1"/>
    <x v="1"/>
    <d v="2024-10-01T00:00:00"/>
    <d v="2024-11-09T00:00:00"/>
    <s v="Banco do Brasil - Conta Corrente - Principal"/>
    <x v="1"/>
    <x v="3"/>
    <x v="3"/>
    <s v="JG AUTOMACAO           CONFINS       BR"/>
    <n v="24.99"/>
    <s v="Concluído"/>
  </r>
  <r>
    <m/>
    <m/>
    <n v="1"/>
    <n v="1"/>
    <x v="1"/>
    <d v="2024-10-22T00:00:00"/>
    <d v="2024-11-09T00:00:00"/>
    <s v="Banco do Brasil - Conta Corrente - Principal"/>
    <x v="1"/>
    <x v="3"/>
    <x v="9"/>
    <s v="PabloDavidSoares       BELO HORIZONT BR"/>
    <n v="25"/>
    <s v="Concluído"/>
  </r>
  <r>
    <m/>
    <m/>
    <n v="1"/>
    <n v="1"/>
    <x v="1"/>
    <d v="2024-10-01T00:00:00"/>
    <d v="2024-11-09T00:00:00"/>
    <s v="Banco do Brasil - Conta Corrente - Principal"/>
    <x v="1"/>
    <x v="2"/>
    <x v="5"/>
    <s v="UBER* TRIP             OSASCO        BR"/>
    <n v="25.18"/>
    <s v="Concluído"/>
  </r>
  <r>
    <m/>
    <m/>
    <n v="1"/>
    <n v="1"/>
    <x v="1"/>
    <d v="2024-10-19T00:00:00"/>
    <d v="2024-11-09T00:00:00"/>
    <s v="Banco do Brasil - Conta Corrente - Principal"/>
    <x v="1"/>
    <x v="7"/>
    <x v="13"/>
    <s v="DROGARIA ARAUJO        BELO HORIZONT BR"/>
    <n v="26.99"/>
    <s v="Concluído"/>
  </r>
  <r>
    <m/>
    <m/>
    <n v="1"/>
    <n v="1"/>
    <x v="1"/>
    <d v="2024-10-12T00:00:00"/>
    <d v="2024-11-09T00:00:00"/>
    <s v="Banco do Brasil - Conta Corrente - Principal"/>
    <x v="1"/>
    <x v="3"/>
    <x v="9"/>
    <s v="AngelaMarina           BELO HORIZONT BR"/>
    <n v="28"/>
    <s v="Concluído"/>
  </r>
  <r>
    <m/>
    <m/>
    <n v="1"/>
    <n v="1"/>
    <x v="1"/>
    <d v="2024-10-14T00:00:00"/>
    <d v="2024-11-09T00:00:00"/>
    <s v="Banco do Brasil - Conta Corrente - Principal"/>
    <x v="1"/>
    <x v="6"/>
    <x v="12"/>
    <s v="SUP EPA CENTO EVINTE E BELO HORIZONT BR"/>
    <n v="28"/>
    <s v="Concluído"/>
  </r>
  <r>
    <m/>
    <m/>
    <n v="1"/>
    <n v="1"/>
    <x v="1"/>
    <d v="2024-08-21T00:00:00"/>
    <d v="2024-11-09T00:00:00"/>
    <s v="Banco do Brasil - Conta Corrente - Principal"/>
    <x v="1"/>
    <x v="3"/>
    <x v="7"/>
    <s v="PG *ARTCRUZ A PARC 03/10 TOLEDO      BR"/>
    <n v="29.49"/>
    <s v="Concluído"/>
  </r>
  <r>
    <m/>
    <m/>
    <n v="1"/>
    <n v="1"/>
    <x v="1"/>
    <d v="2024-04-03T00:00:00"/>
    <d v="2024-11-09T00:00:00"/>
    <s v="Banco do Brasil - Conta Corrente - Principal"/>
    <x v="1"/>
    <x v="2"/>
    <x v="42"/>
    <s v="MERCADOLIVRE* PARC 07/09 OSASCO      BR"/>
    <n v="33.32"/>
    <s v="Concluído"/>
  </r>
  <r>
    <m/>
    <m/>
    <n v="1"/>
    <n v="1"/>
    <x v="1"/>
    <d v="2024-10-01T00:00:00"/>
    <d v="2024-11-09T00:00:00"/>
    <s v="Banco do Brasil - Conta Corrente - Principal"/>
    <x v="1"/>
    <x v="2"/>
    <x v="5"/>
    <s v="UBER *TRIP HELP.UBER.COSAO PAULO     BR"/>
    <n v="35.22"/>
    <s v="Concluído"/>
  </r>
  <r>
    <m/>
    <m/>
    <n v="1"/>
    <n v="1"/>
    <x v="1"/>
    <d v="2024-10-09T00:00:00"/>
    <d v="2024-11-09T00:00:00"/>
    <s v="Banco do Brasil - Conta Corrente - Principal"/>
    <x v="1"/>
    <x v="5"/>
    <x v="10"/>
    <s v="MERCADOLIVRE* PARC 01/05 OSASCO      BR"/>
    <n v="36.03"/>
    <s v="Concluído"/>
  </r>
  <r>
    <m/>
    <m/>
    <n v="1"/>
    <n v="1"/>
    <x v="1"/>
    <d v="2024-10-07T00:00:00"/>
    <d v="2024-11-09T00:00:00"/>
    <s v="Banco do Brasil - Conta Corrente - Principal"/>
    <x v="1"/>
    <x v="6"/>
    <x v="12"/>
    <s v="VILLEFORT              BELO HORIZONT BR"/>
    <n v="37.51"/>
    <s v="Concluído"/>
  </r>
  <r>
    <m/>
    <m/>
    <n v="1"/>
    <n v="1"/>
    <x v="1"/>
    <d v="2024-10-06T00:00:00"/>
    <d v="2024-11-09T00:00:00"/>
    <s v="Banco do Brasil - Conta Corrente - Principal"/>
    <x v="1"/>
    <x v="15"/>
    <x v="47"/>
    <s v="Google One             SAO PAULO     BR"/>
    <n v="38.99"/>
    <s v="Concluído"/>
  </r>
  <r>
    <m/>
    <m/>
    <n v="1"/>
    <n v="1"/>
    <x v="1"/>
    <d v="2024-10-01T00:00:00"/>
    <d v="2024-11-09T00:00:00"/>
    <s v="Banco do Brasil - Conta Corrente - Principal"/>
    <x v="1"/>
    <x v="7"/>
    <x v="48"/>
    <s v="FABRICA DOS OCULOS     BELO HORIZONT BR"/>
    <n v="40"/>
    <s v="Concluído"/>
  </r>
  <r>
    <m/>
    <m/>
    <n v="1"/>
    <n v="1"/>
    <x v="1"/>
    <d v="2024-08-19T00:00:00"/>
    <d v="2024-11-09T00:00:00"/>
    <s v="Banco do Brasil - Conta Corrente - Principal"/>
    <x v="1"/>
    <x v="2"/>
    <x v="17"/>
    <s v="Azul   *TD95V PARC 03/06 BARUERI     BR"/>
    <n v="44.88"/>
    <s v="Concluído"/>
  </r>
  <r>
    <m/>
    <m/>
    <n v="1"/>
    <n v="1"/>
    <x v="1"/>
    <d v="2023-12-14T00:00:00"/>
    <d v="2024-11-09T00:00:00"/>
    <s v="Banco do Brasil - Conta Corrente - Principal"/>
    <x v="1"/>
    <x v="1"/>
    <x v="23"/>
    <s v="IUGU*EduzzTec PARC 11/12 Sorocaba    BR"/>
    <n v="48"/>
    <s v="Concluído"/>
  </r>
  <r>
    <m/>
    <m/>
    <n v="1"/>
    <n v="1"/>
    <x v="1"/>
    <d v="2024-10-11T00:00:00"/>
    <d v="2024-11-09T00:00:00"/>
    <s v="Banco do Brasil - Conta Corrente - Principal"/>
    <x v="1"/>
    <x v="5"/>
    <x v="10"/>
    <s v="LOJAS AMERICA PARC 01/02 BELO HORIZONBR"/>
    <n v="48.79"/>
    <s v="Concluído"/>
  </r>
  <r>
    <m/>
    <m/>
    <n v="1"/>
    <n v="1"/>
    <x v="1"/>
    <d v="2024-10-20T00:00:00"/>
    <d v="2024-11-09T00:00:00"/>
    <s v="Banco do Brasil - Conta Corrente - Principal"/>
    <x v="1"/>
    <x v="6"/>
    <x v="12"/>
    <s v="SUP EPA CENTO EVINTE E BELO HORIZONT BR"/>
    <n v="49.08"/>
    <s v="Concluído"/>
  </r>
  <r>
    <m/>
    <m/>
    <n v="1"/>
    <n v="1"/>
    <x v="1"/>
    <d v="2024-10-18T00:00:00"/>
    <d v="2024-11-09T00:00:00"/>
    <s v="Banco do Brasil - Conta Corrente - Principal"/>
    <x v="1"/>
    <x v="6"/>
    <x v="16"/>
    <s v="HORTIPLUS              BELO HORIZONT BR"/>
    <n v="49.8"/>
    <s v="Concluído"/>
  </r>
  <r>
    <m/>
    <m/>
    <n v="1"/>
    <n v="1"/>
    <x v="1"/>
    <d v="2024-10-15T00:00:00"/>
    <d v="2024-11-09T00:00:00"/>
    <s v="Banco do Brasil - Conta Corrente - Principal"/>
    <x v="1"/>
    <x v="3"/>
    <x v="9"/>
    <s v="AMAZON BR     PARC 01/02 SAO PAULO   BR"/>
    <n v="50.5"/>
    <s v="Concluído"/>
  </r>
  <r>
    <m/>
    <m/>
    <n v="1"/>
    <n v="1"/>
    <x v="1"/>
    <d v="2024-10-09T00:00:00"/>
    <d v="2024-11-09T00:00:00"/>
    <s v="Banco do Brasil - Conta Corrente - Principal"/>
    <x v="1"/>
    <x v="6"/>
    <x v="12"/>
    <s v="PG *TON CAIPIRAO AVE   BELO HORIZONT BR"/>
    <n v="50.6"/>
    <s v="Concluído"/>
  </r>
  <r>
    <m/>
    <m/>
    <n v="1"/>
    <n v="1"/>
    <x v="1"/>
    <d v="2024-07-22T00:00:00"/>
    <d v="2024-11-09T00:00:00"/>
    <s v="Banco do Brasil - Conta Corrente - Principal"/>
    <x v="1"/>
    <x v="5"/>
    <x v="10"/>
    <s v="CRESCI E PERD PARC 04/06 BELO HORIZONBR"/>
    <n v="51.83"/>
    <s v="Concluído"/>
  </r>
  <r>
    <m/>
    <m/>
    <n v="1"/>
    <n v="1"/>
    <x v="1"/>
    <d v="2024-08-07T00:00:00"/>
    <d v="2024-11-09T00:00:00"/>
    <s v="Banco do Brasil - Conta Corrente - Principal"/>
    <x v="1"/>
    <x v="3"/>
    <x v="9"/>
    <s v="BrasilC*LOJAS PARC 03/03 Belo HorizonBR"/>
    <n v="56.65"/>
    <s v="Concluído"/>
  </r>
  <r>
    <m/>
    <m/>
    <n v="1"/>
    <n v="1"/>
    <x v="1"/>
    <d v="2024-10-14T00:00:00"/>
    <d v="2024-11-09T00:00:00"/>
    <s v="Banco do Brasil - Conta Corrente - Principal"/>
    <x v="1"/>
    <x v="6"/>
    <x v="12"/>
    <s v="VILLEFORT              BELO HORIZONT BR"/>
    <n v="62.33"/>
    <s v="Concluído"/>
  </r>
  <r>
    <m/>
    <m/>
    <n v="1"/>
    <n v="1"/>
    <x v="1"/>
    <d v="2024-10-01T00:00:00"/>
    <d v="2024-11-09T00:00:00"/>
    <s v="Banco do Brasil - Conta Corrente - Principal"/>
    <x v="1"/>
    <x v="3"/>
    <x v="9"/>
    <s v="CLINICA VETERINARIA B  BELO HORIZONT BR"/>
    <n v="65"/>
    <s v="Concluído"/>
  </r>
  <r>
    <m/>
    <m/>
    <n v="1"/>
    <n v="1"/>
    <x v="1"/>
    <d v="2024-10-11T00:00:00"/>
    <d v="2024-11-09T00:00:00"/>
    <s v="Banco do Brasil - Conta Corrente - Principal"/>
    <x v="1"/>
    <x v="5"/>
    <x v="10"/>
    <s v="BH MODA FEMIN PARC 01/03 BELO HORIZONBR"/>
    <n v="68.09"/>
    <s v="Concluído"/>
  </r>
  <r>
    <m/>
    <m/>
    <n v="1"/>
    <n v="1"/>
    <x v="1"/>
    <d v="2024-10-12T00:00:00"/>
    <d v="2024-11-09T00:00:00"/>
    <s v="Banco do Brasil - Conta Corrente - Principal"/>
    <x v="1"/>
    <x v="6"/>
    <x v="16"/>
    <s v="SACOLAO GIGANTE        BELO HORIZONT BR"/>
    <n v="69.349999999999994"/>
    <s v="Concluído"/>
  </r>
  <r>
    <m/>
    <m/>
    <n v="1"/>
    <n v="1"/>
    <x v="1"/>
    <d v="2024-10-21T00:00:00"/>
    <d v="2024-11-09T00:00:00"/>
    <s v="Banco do Brasil - Conta Corrente - Principal"/>
    <x v="1"/>
    <x v="7"/>
    <x v="13"/>
    <s v="RAIA4535               BELO HORIZONT BR"/>
    <n v="69.989999999999995"/>
    <s v="Concluído"/>
  </r>
  <r>
    <m/>
    <m/>
    <n v="1"/>
    <n v="1"/>
    <x v="1"/>
    <d v="2024-10-11T00:00:00"/>
    <d v="2024-11-09T00:00:00"/>
    <s v="Banco do Brasil - Conta Corrente - Principal"/>
    <x v="1"/>
    <x v="6"/>
    <x v="12"/>
    <s v="VILLEFORT              BELO HORIZONT BR"/>
    <n v="71.25"/>
    <s v="Concluído"/>
  </r>
  <r>
    <m/>
    <m/>
    <n v="1"/>
    <n v="1"/>
    <x v="1"/>
    <d v="2024-08-07T00:00:00"/>
    <d v="2024-11-09T00:00:00"/>
    <s v="Banco do Brasil - Conta Corrente - Principal"/>
    <x v="1"/>
    <x v="7"/>
    <x v="13"/>
    <s v="DROGARIA ARAU PARC 03/03 BELO HORIZONBR"/>
    <n v="71.319999999999993"/>
    <s v="Concluído"/>
  </r>
  <r>
    <m/>
    <m/>
    <n v="1"/>
    <n v="1"/>
    <x v="1"/>
    <d v="2024-10-11T00:00:00"/>
    <d v="2024-11-09T00:00:00"/>
    <s v="Banco do Brasil - Conta Corrente - Principal"/>
    <x v="1"/>
    <x v="7"/>
    <x v="13"/>
    <s v="DROGARIA ARAUJO        BELO HORIZONT BR"/>
    <n v="71.989999999999995"/>
    <s v="Concluído"/>
  </r>
  <r>
    <m/>
    <m/>
    <n v="1"/>
    <n v="1"/>
    <x v="1"/>
    <d v="2024-10-22T00:00:00"/>
    <d v="2024-11-09T00:00:00"/>
    <s v="Banco do Brasil - Conta Corrente - Principal"/>
    <x v="1"/>
    <x v="5"/>
    <x v="49"/>
    <s v="LITORALBR COS PARC 01/02 CONTAGEM    BR"/>
    <n v="74.5"/>
    <s v="Concluído"/>
  </r>
  <r>
    <m/>
    <m/>
    <n v="1"/>
    <n v="1"/>
    <x v="1"/>
    <d v="2024-07-27T00:00:00"/>
    <d v="2024-11-09T00:00:00"/>
    <s v="Banco do Brasil - Conta Corrente - Principal"/>
    <x v="1"/>
    <x v="6"/>
    <x v="12"/>
    <s v="CARREFOUR LJ  PARC 03/06 CONTAGEM    BR"/>
    <n v="77.48"/>
    <s v="Concluído"/>
  </r>
  <r>
    <m/>
    <m/>
    <n v="1"/>
    <n v="1"/>
    <x v="1"/>
    <d v="2024-01-08T00:00:00"/>
    <d v="2024-11-09T00:00:00"/>
    <s v="Banco do Brasil - Conta Corrente - Principal"/>
    <x v="1"/>
    <x v="5"/>
    <x v="36"/>
    <s v="CENTRO DE EXC PARC 10/12 BELO HORIZONBR"/>
    <n v="80"/>
    <s v="Concluído"/>
  </r>
  <r>
    <m/>
    <m/>
    <n v="1"/>
    <n v="1"/>
    <x v="1"/>
    <d v="2024-10-01T00:00:00"/>
    <d v="2024-11-09T00:00:00"/>
    <s v="Banco do Brasil - Conta Corrente - Principal"/>
    <x v="1"/>
    <x v="3"/>
    <x v="9"/>
    <s v="OPORTUNIDADES PARC 01/03 BELO HORIZONBR"/>
    <n v="80.58"/>
    <s v="Concluído"/>
  </r>
  <r>
    <m/>
    <m/>
    <n v="1"/>
    <n v="1"/>
    <x v="1"/>
    <d v="2024-07-19T00:00:00"/>
    <d v="2024-11-09T00:00:00"/>
    <s v="Banco do Brasil - Conta Corrente - Principal"/>
    <x v="1"/>
    <x v="7"/>
    <x v="21"/>
    <s v="MAXI VACINA   PARC 04/06 BELO HORIZONBR"/>
    <n v="83.66"/>
    <s v="Concluído"/>
  </r>
  <r>
    <m/>
    <m/>
    <n v="1"/>
    <n v="1"/>
    <x v="1"/>
    <d v="2024-10-16T00:00:00"/>
    <d v="2024-11-09T00:00:00"/>
    <s v="Banco do Brasil - Conta Corrente - Principal"/>
    <x v="1"/>
    <x v="3"/>
    <x v="9"/>
    <s v="PARC=102AQUI  PARC 01/02 Belo HorizonBR"/>
    <n v="89.3"/>
    <s v="Concluído"/>
  </r>
  <r>
    <m/>
    <m/>
    <n v="1"/>
    <n v="1"/>
    <x v="1"/>
    <d v="2024-07-14T00:00:00"/>
    <d v="2024-11-09T00:00:00"/>
    <s v="Banco do Brasil - Conta Corrente - Principal"/>
    <x v="1"/>
    <x v="3"/>
    <x v="9"/>
    <s v="PP     *EQUIP PARC 04/04 Sao Paulo   BR"/>
    <n v="89.5"/>
    <s v="Concluído"/>
  </r>
  <r>
    <m/>
    <m/>
    <n v="1"/>
    <n v="1"/>
    <x v="1"/>
    <d v="2024-10-11T00:00:00"/>
    <d v="2024-11-09T00:00:00"/>
    <s v="Banco do Brasil - Conta Corrente - Principal"/>
    <x v="1"/>
    <x v="7"/>
    <x v="13"/>
    <s v="DROGARIA ARAUJO        BELO HORIZONT BR"/>
    <n v="95"/>
    <s v="Concluído"/>
  </r>
  <r>
    <m/>
    <m/>
    <n v="1"/>
    <n v="1"/>
    <x v="1"/>
    <d v="2024-10-07T00:00:00"/>
    <d v="2024-11-09T00:00:00"/>
    <s v="Banco do Brasil - Conta Corrente - Principal"/>
    <x v="1"/>
    <x v="7"/>
    <x v="13"/>
    <s v="DROGARIA ARAUJO        BELO HORIZONT BR"/>
    <n v="97.95"/>
    <s v="Concluído"/>
  </r>
  <r>
    <m/>
    <m/>
    <n v="1"/>
    <n v="1"/>
    <x v="1"/>
    <d v="2024-01-17T00:00:00"/>
    <d v="2024-11-09T00:00:00"/>
    <s v="Banco do Brasil - Conta Corrente - Principal"/>
    <x v="1"/>
    <x v="1"/>
    <x v="23"/>
    <s v="EDUZZTECNOLOG PARC 10/12 SAO PAULO   BR"/>
    <n v="99.7"/>
    <s v="Concluído"/>
  </r>
  <r>
    <m/>
    <m/>
    <n v="1"/>
    <n v="1"/>
    <x v="1"/>
    <d v="2024-10-16T00:00:00"/>
    <d v="2024-11-09T00:00:00"/>
    <s v="Banco do Brasil - Conta Corrente - Principal"/>
    <x v="1"/>
    <x v="3"/>
    <x v="9"/>
    <s v="54.076.670 LETICIA FERRBELO HORIZONT BR"/>
    <n v="100"/>
    <s v="Concluído"/>
  </r>
  <r>
    <m/>
    <m/>
    <n v="1"/>
    <n v="1"/>
    <x v="1"/>
    <d v="2024-10-07T00:00:00"/>
    <d v="2024-11-09T00:00:00"/>
    <s v="Banco do Brasil - Conta Corrente - Principal"/>
    <x v="1"/>
    <x v="8"/>
    <x v="22"/>
    <s v="PG *ASSOCIACAO BRASILE SAO PAULO     BR"/>
    <n v="100"/>
    <s v="Concluído"/>
  </r>
  <r>
    <m/>
    <m/>
    <n v="1"/>
    <n v="1"/>
    <x v="1"/>
    <d v="2024-10-12T00:00:00"/>
    <d v="2024-11-09T00:00:00"/>
    <s v="Banco do Brasil - Conta Corrente - Principal"/>
    <x v="1"/>
    <x v="6"/>
    <x v="12"/>
    <s v="SUP EPA CENTO EVINTE E BELO HORIZONT BR"/>
    <n v="101"/>
    <s v="Concluído"/>
  </r>
  <r>
    <m/>
    <m/>
    <n v="1"/>
    <n v="1"/>
    <x v="1"/>
    <d v="2024-10-23T00:00:00"/>
    <d v="2024-11-09T00:00:00"/>
    <s v="Banco do Brasil - Conta Corrente - Principal"/>
    <x v="1"/>
    <x v="6"/>
    <x v="16"/>
    <s v="SACOLAO GIGANTE        BELO HORIZONT BR"/>
    <n v="101.83"/>
    <s v="Concluído"/>
  </r>
  <r>
    <m/>
    <m/>
    <n v="1"/>
    <n v="1"/>
    <x v="1"/>
    <d v="2024-04-15T00:00:00"/>
    <d v="2024-11-09T00:00:00"/>
    <s v="Banco do Brasil - Conta Corrente - Principal"/>
    <x v="1"/>
    <x v="5"/>
    <x v="10"/>
    <s v="DECATHLON CON PARC 07/10 CONTAGEM    BR"/>
    <n v="109.48"/>
    <s v="Concluído"/>
  </r>
  <r>
    <m/>
    <m/>
    <n v="1"/>
    <n v="1"/>
    <x v="1"/>
    <d v="2024-10-07T00:00:00"/>
    <d v="2024-11-09T00:00:00"/>
    <s v="Banco do Brasil - Conta Corrente - Principal"/>
    <x v="1"/>
    <x v="7"/>
    <x v="13"/>
    <s v="DROGARIA ARAUJO        BELO HORIZONT BR"/>
    <n v="119.96"/>
    <s v="Concluído"/>
  </r>
  <r>
    <m/>
    <m/>
    <n v="1"/>
    <n v="1"/>
    <x v="1"/>
    <d v="2024-07-25T00:00:00"/>
    <d v="2024-11-09T00:00:00"/>
    <s v="Banco do Brasil - Conta Corrente - Principal"/>
    <x v="1"/>
    <x v="1"/>
    <x v="23"/>
    <s v="PG *EDMILSON  PARC 03/03 PORTAO      BR"/>
    <n v="121.46"/>
    <s v="Concluído"/>
  </r>
  <r>
    <m/>
    <m/>
    <n v="1"/>
    <n v="1"/>
    <x v="1"/>
    <d v="2024-10-20T00:00:00"/>
    <d v="2024-11-09T00:00:00"/>
    <s v="Banco do Brasil - Conta Corrente - Principal"/>
    <x v="1"/>
    <x v="4"/>
    <x v="50"/>
    <s v="PG *TON BREDOFF GAS    BELO HORIZONT BR"/>
    <n v="123"/>
    <s v="Concluído"/>
  </r>
  <r>
    <m/>
    <m/>
    <n v="1"/>
    <n v="1"/>
    <x v="1"/>
    <d v="2024-10-01T00:00:00"/>
    <d v="2024-11-09T00:00:00"/>
    <s v="Banco do Brasil - Conta Corrente - Principal"/>
    <x v="1"/>
    <x v="2"/>
    <x v="5"/>
    <s v="UBER * PENDING         SAO PAULO     BR"/>
    <n v="139.86000000000001"/>
    <s v="Concluído"/>
  </r>
  <r>
    <m/>
    <m/>
    <n v="1"/>
    <n v="1"/>
    <x v="1"/>
    <d v="2024-10-18T00:00:00"/>
    <d v="2024-11-09T00:00:00"/>
    <s v="Banco do Brasil - Conta Corrente - Principal"/>
    <x v="1"/>
    <x v="6"/>
    <x v="12"/>
    <s v="SUPER NOSSO            NOVA LIMA     BR"/>
    <n v="149.35"/>
    <s v="Concluído"/>
  </r>
  <r>
    <m/>
    <m/>
    <n v="1"/>
    <n v="1"/>
    <x v="1"/>
    <d v="2024-10-23T00:00:00"/>
    <d v="2024-11-09T00:00:00"/>
    <s v="Banco do Brasil - Conta Corrente - Principal"/>
    <x v="1"/>
    <x v="6"/>
    <x v="12"/>
    <s v="VILLEFORT              BELO HORIZONT BR"/>
    <n v="171.06"/>
    <s v="Concluído"/>
  </r>
  <r>
    <m/>
    <m/>
    <n v="1"/>
    <n v="1"/>
    <x v="1"/>
    <d v="2024-08-19T00:00:00"/>
    <d v="2024-11-09T00:00:00"/>
    <s v="Banco do Brasil - Conta Corrente - Principal"/>
    <x v="1"/>
    <x v="2"/>
    <x v="17"/>
    <s v="LATAM AIRLIN* PARC 03/04 SAO PAULO   BR"/>
    <n v="215.81"/>
    <s v="Concluído"/>
  </r>
  <r>
    <m/>
    <m/>
    <n v="1"/>
    <n v="1"/>
    <x v="1"/>
    <d v="2024-10-18T00:00:00"/>
    <d v="2024-11-09T00:00:00"/>
    <s v="Banco do Brasil - Conta Corrente - Principal"/>
    <x v="1"/>
    <x v="2"/>
    <x v="19"/>
    <s v="EC *PETROBRASPREM      RIO DE JANEIR BR"/>
    <n v="290.95999999999998"/>
    <s v="Concluído"/>
  </r>
  <r>
    <m/>
    <m/>
    <n v="1"/>
    <n v="1"/>
    <x v="1"/>
    <d v="2024-10-07T00:00:00"/>
    <d v="2024-11-09T00:00:00"/>
    <s v="Banco do Brasil - Conta Corrente - Principal"/>
    <x v="1"/>
    <x v="2"/>
    <x v="19"/>
    <s v="AS NEGOCIOS EMPREENDIM BELO HORIZONT BR"/>
    <n v="308.87"/>
    <s v="Concluído"/>
  </r>
  <r>
    <m/>
    <m/>
    <n v="1"/>
    <n v="1"/>
    <x v="1"/>
    <d v="2024-10-01T00:00:00"/>
    <d v="2024-11-09T00:00:00"/>
    <s v="Banco do Brasil - Conta Corrente - Principal"/>
    <x v="1"/>
    <x v="6"/>
    <x v="12"/>
    <s v="SUPERMERCADOS BH       BELO HORIZONT BR"/>
    <n v="326.13"/>
    <s v="Concluído"/>
  </r>
  <r>
    <m/>
    <m/>
    <n v="1"/>
    <n v="1"/>
    <x v="1"/>
    <d v="2024-10-14T00:00:00"/>
    <d v="2024-11-09T00:00:00"/>
    <s v="Banco do Brasil - Conta Corrente - Principal"/>
    <x v="1"/>
    <x v="15"/>
    <x v="47"/>
    <s v="Microsoft*Microsoft 365Sao Paulo     BR"/>
    <n v="449"/>
    <s v="Concluído"/>
  </r>
  <r>
    <m/>
    <m/>
    <n v="1"/>
    <n v="1"/>
    <x v="1"/>
    <d v="2024-10-19T00:00:00"/>
    <d v="2024-11-09T00:00:00"/>
    <s v="Banco do Brasil - Conta Corrente - Principal"/>
    <x v="1"/>
    <x v="6"/>
    <x v="12"/>
    <s v="VILLEFORT              BELO HORIZONT BR"/>
    <n v="488.95"/>
    <s v="Concluído"/>
  </r>
  <r>
    <m/>
    <m/>
    <n v="1"/>
    <n v="1"/>
    <x v="1"/>
    <d v="2024-10-16T00:00:00"/>
    <d v="2024-11-09T00:00:00"/>
    <s v="Banco do Brasil - Conta Corrente - Principal"/>
    <x v="1"/>
    <x v="6"/>
    <x v="12"/>
    <s v="VILLEFORT              BELO HORIZONT BR"/>
    <n v="679.8"/>
    <s v="Concluído"/>
  </r>
  <r>
    <m/>
    <m/>
    <n v="1"/>
    <n v="1"/>
    <x v="1"/>
    <d v="2024-08-29T00:00:00"/>
    <d v="2024-11-09T00:00:00"/>
    <s v="Banco do Brasil - Conta Corrente - Principal"/>
    <x v="1"/>
    <x v="2"/>
    <x v="27"/>
    <s v="INDYCAR CENTA PARC 02/03 BELO HORIZONBR"/>
    <n v="982.66"/>
    <s v="Concluído"/>
  </r>
  <r>
    <m/>
    <m/>
    <n v="1"/>
    <n v="1"/>
    <x v="1"/>
    <d v="2024-11-11T00:00:00"/>
    <d v="2024-11-11T00:00:00"/>
    <s v="Banco do Brasil - Conta Corrente - Principal"/>
    <x v="0"/>
    <x v="2"/>
    <x v="51"/>
    <s v="Pagamentos Diversos - VELOE"/>
    <n v="29.1"/>
    <s v="Concluído"/>
  </r>
  <r>
    <m/>
    <m/>
    <n v="1"/>
    <n v="1"/>
    <x v="1"/>
    <d v="2024-11-11T00:00:00"/>
    <d v="2024-11-11T00:00:00"/>
    <s v="Banco do Brasil - Conta Corrente - Principal"/>
    <x v="0"/>
    <x v="9"/>
    <x v="22"/>
    <s v="Encargos"/>
    <n v="39.409999999999997"/>
    <s v="Concluído"/>
  </r>
  <r>
    <m/>
    <m/>
    <n v="1"/>
    <n v="1"/>
    <x v="1"/>
    <d v="2024-11-11T00:00:00"/>
    <d v="2024-11-11T00:00:00"/>
    <s v="Banco do Brasil - Conta Corrente - Principal"/>
    <x v="0"/>
    <x v="4"/>
    <x v="29"/>
    <s v="Pagamento conta luz - CEMIG DISTRIBUICAO"/>
    <n v="62.03"/>
    <s v="Concluído"/>
  </r>
  <r>
    <m/>
    <m/>
    <n v="1"/>
    <n v="1"/>
    <x v="1"/>
    <d v="2024-11-11T00:00:00"/>
    <d v="2024-11-11T00:00:00"/>
    <s v="Banco do Brasil - Conta Corrente - Principal"/>
    <x v="0"/>
    <x v="0"/>
    <x v="0"/>
    <s v="TED-Pag FGTS Trabalhador - 104 0000 00360305000104 CAIXA ECONOMIC"/>
    <n v="63.96"/>
    <s v="Concluído"/>
  </r>
  <r>
    <m/>
    <m/>
    <n v="1"/>
    <n v="1"/>
    <x v="1"/>
    <d v="2024-11-11T00:00:00"/>
    <d v="2024-11-11T00:00:00"/>
    <s v="Banco do Brasil - Conta Corrente - Principal"/>
    <x v="0"/>
    <x v="8"/>
    <x v="22"/>
    <s v="Pagamentos Diversos - CANCAO NOVA"/>
    <n v="120"/>
    <s v="Concluído"/>
  </r>
  <r>
    <m/>
    <m/>
    <n v="1"/>
    <n v="1"/>
    <x v="1"/>
    <d v="2024-11-11T00:00:00"/>
    <d v="2024-11-11T00:00:00"/>
    <s v="Banco do Brasil - Conta Corrente - Principal"/>
    <x v="0"/>
    <x v="5"/>
    <x v="10"/>
    <s v="Pix - Enviado - 11/11 22:12 Cea Pay Fundo De Investime"/>
    <n v="143.96"/>
    <s v="Concluído"/>
  </r>
  <r>
    <m/>
    <m/>
    <n v="1"/>
    <n v="1"/>
    <x v="1"/>
    <d v="2024-11-11T00:00:00"/>
    <d v="2024-11-11T00:00:00"/>
    <s v="Banco do Brasil - Conta Corrente - Principal"/>
    <x v="0"/>
    <x v="4"/>
    <x v="29"/>
    <s v="Pagto Energia Elétrica - CEMIG DISTRIBUICAO"/>
    <n v="200.75"/>
    <s v="Concluído"/>
  </r>
  <r>
    <m/>
    <m/>
    <n v="1"/>
    <n v="1"/>
    <x v="1"/>
    <d v="2024-11-11T00:00:00"/>
    <d v="2024-11-11T00:00:00"/>
    <s v="Banco do Brasil - Conta Corrente - Principal"/>
    <x v="0"/>
    <x v="1"/>
    <x v="23"/>
    <s v="Pix Periódico - 10/11 Thiago Henrique Florenci 002/999"/>
    <n v="240"/>
    <s v="Concluído"/>
  </r>
  <r>
    <m/>
    <m/>
    <n v="1"/>
    <n v="1"/>
    <x v="1"/>
    <d v="2024-11-11T00:00:00"/>
    <d v="2024-11-11T00:00:00"/>
    <s v="Banco do Brasil - Conta Corrente - Principal"/>
    <x v="0"/>
    <x v="4"/>
    <x v="20"/>
    <s v="Pagamento Fatura de Água - CIA DE SANEAMEN MG-COPASA"/>
    <n v="271.07"/>
    <s v="Concluído"/>
  </r>
  <r>
    <m/>
    <m/>
    <n v="1"/>
    <n v="1"/>
    <x v="1"/>
    <d v="2024-11-11T00:00:00"/>
    <d v="2024-11-11T00:00:00"/>
    <s v="Banco do Brasil - Conta Corrente - Principal"/>
    <x v="0"/>
    <x v="5"/>
    <x v="52"/>
    <s v="Pagamento de Boleto - REGINA CELIA CORREIA BISPOASSESSOR"/>
    <n v="330"/>
    <s v="Concluído"/>
  </r>
  <r>
    <m/>
    <m/>
    <n v="1"/>
    <n v="1"/>
    <x v="1"/>
    <d v="2024-11-11T00:00:00"/>
    <d v="2024-11-11T00:00:00"/>
    <s v="Banco do Brasil - Conta Corrente - Principal"/>
    <x v="0"/>
    <x v="5"/>
    <x v="52"/>
    <s v="Pagamento de Boleto - REGINA CELIA CORREIA BISPOASSESSOR"/>
    <n v="330"/>
    <s v="Concluído"/>
  </r>
  <r>
    <m/>
    <m/>
    <n v="1"/>
    <n v="1"/>
    <x v="1"/>
    <d v="2024-11-11T00:00:00"/>
    <d v="2024-11-11T00:00:00"/>
    <s v="Banco do Brasil - Conta Corrente - Principal"/>
    <x v="0"/>
    <x v="16"/>
    <x v="53"/>
    <s v="Tesouro Direto-Compra - "/>
    <n v="499.22"/>
    <s v="Concluído"/>
  </r>
  <r>
    <m/>
    <m/>
    <n v="1"/>
    <n v="1"/>
    <x v="1"/>
    <d v="2024-11-12T00:00:00"/>
    <d v="2024-11-12T00:00:00"/>
    <s v="Banco do Brasil - Conta Corrente - Principal"/>
    <x v="0"/>
    <x v="7"/>
    <x v="39"/>
    <s v="Pix - Enviado - 12/11 07:37 Reinaldo Alves Ribeiro"/>
    <n v="304"/>
    <s v="Concluído"/>
  </r>
  <r>
    <m/>
    <m/>
    <n v="1"/>
    <n v="1"/>
    <x v="1"/>
    <d v="2024-11-12T00:00:00"/>
    <d v="2024-11-12T00:00:00"/>
    <s v="Banco do Brasil - Conta Corrente - Principal"/>
    <x v="0"/>
    <x v="9"/>
    <x v="22"/>
    <s v="Pagamento de Impostos - DAS - SIMPLES NACIONAL"/>
    <n v="1003.16"/>
    <s v="Concluído"/>
  </r>
  <r>
    <m/>
    <m/>
    <n v="1"/>
    <n v="1"/>
    <x v="1"/>
    <d v="2024-11-12T00:00:00"/>
    <d v="2024-11-12T00:00:00"/>
    <s v="Banco do Brasil - Conta Corrente - Principal"/>
    <x v="0"/>
    <x v="11"/>
    <x v="31"/>
    <s v="Pix - Recebido - 12/11 18:38 39650316000164 SOLANGE DUA"/>
    <n v="2000"/>
    <s v="Concluído"/>
  </r>
  <r>
    <m/>
    <m/>
    <n v="1"/>
    <n v="1"/>
    <x v="1"/>
    <d v="2024-11-13T00:00:00"/>
    <d v="2024-11-13T00:00:00"/>
    <s v="Banco do Brasil - Conta Corrente - Principal"/>
    <x v="0"/>
    <x v="0"/>
    <x v="0"/>
    <s v="Ações - Proventos - Pag Rendimento  KNIP11 13/11/2024"/>
    <n v="99.4"/>
    <s v="Concluído"/>
  </r>
  <r>
    <m/>
    <m/>
    <n v="1"/>
    <n v="1"/>
    <x v="1"/>
    <d v="2024-11-13T00:00:00"/>
    <d v="2024-11-13T00:00:00"/>
    <s v="Banco do Brasil - Conta Corrente - Principal"/>
    <x v="0"/>
    <x v="0"/>
    <x v="0"/>
    <s v="Ações - Proventos - Pag Rendimento  KNHY11 13/11/2024"/>
    <n v="131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KNRI11 14/11/2024"/>
    <n v="2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KNRI11 14/11/2024"/>
    <n v="2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HGLG11 14/11/2024"/>
    <n v="2.2000000000000002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HGLG11 14/11/2024"/>
    <n v="2.2000000000000002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XPLG11 14/11/2024"/>
    <n v="2.34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XPLG11 14/11/2024"/>
    <n v="2.34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HGRE11 14/11/2024"/>
    <n v="6.24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VRTA11 14/11/2024"/>
    <n v="8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HGRU11 14/11/2024"/>
    <n v="22.5"/>
    <s v="Concluído"/>
  </r>
  <r>
    <m/>
    <m/>
    <n v="1"/>
    <n v="1"/>
    <x v="1"/>
    <d v="2024-11-14T00:00:00"/>
    <d v="2024-11-14T00:00:00"/>
    <s v="Banco do Brasil - Conta Corrente - Principal"/>
    <x v="0"/>
    <x v="0"/>
    <x v="0"/>
    <s v="Ações - Proventos - Pag Rendimento  RBRP11 14/11/2024"/>
    <n v="31.32"/>
    <s v="Concluído"/>
  </r>
  <r>
    <m/>
    <m/>
    <n v="1"/>
    <n v="1"/>
    <x v="1"/>
    <d v="2024-11-14T00:00:00"/>
    <d v="2024-11-14T00:00:00"/>
    <s v="Banco do Brasil - Conta Corrente - Principal"/>
    <x v="0"/>
    <x v="10"/>
    <x v="37"/>
    <s v="Pagamento de Boleto - ERA EMPREENDIMENTOS IMOBILIARIOS LTDA"/>
    <n v="785"/>
    <s v="Concluído"/>
  </r>
  <r>
    <m/>
    <m/>
    <n v="1"/>
    <n v="1"/>
    <x v="1"/>
    <d v="2024-11-18T00:00:00"/>
    <d v="2024-11-18T00:00:00"/>
    <s v="Banco do Brasil - Conta Corrente - Principal"/>
    <x v="0"/>
    <x v="4"/>
    <x v="38"/>
    <s v="Pagamento de Telefone - TIM SA"/>
    <n v="41.85"/>
    <s v="Concluído"/>
  </r>
  <r>
    <m/>
    <m/>
    <n v="1"/>
    <n v="1"/>
    <x v="1"/>
    <d v="2024-11-18T00:00:00"/>
    <d v="2024-11-18T00:00:00"/>
    <s v="Banco do Brasil - Conta Corrente - Principal"/>
    <x v="0"/>
    <x v="3"/>
    <x v="9"/>
    <s v="Pix - Enviado - 18/11 06:51 Roberta Leite De Souza Far"/>
    <n v="50"/>
    <s v="Concluído"/>
  </r>
  <r>
    <m/>
    <m/>
    <n v="1"/>
    <n v="1"/>
    <x v="1"/>
    <d v="2024-11-18T00:00:00"/>
    <d v="2024-11-18T00:00:00"/>
    <s v="Banco do Brasil - Conta Corrente - Principal"/>
    <x v="0"/>
    <x v="9"/>
    <x v="22"/>
    <s v="Pagto Tributo Municipal - PBH-REC.TRIBUTOS-DBT"/>
    <n v="166.86"/>
    <s v="Concluído"/>
  </r>
  <r>
    <m/>
    <m/>
    <n v="1"/>
    <n v="1"/>
    <x v="1"/>
    <d v="2024-11-19T00:00:00"/>
    <d v="2024-11-19T00:00:00"/>
    <s v="Banco do Brasil - Conta Corrente - Principal"/>
    <x v="0"/>
    <x v="6"/>
    <x v="12"/>
    <s v="Pix - Enviado - 19/11 17:58 Dma Distribuidora S/a"/>
    <n v="4.29"/>
    <s v="Concluído"/>
  </r>
  <r>
    <m/>
    <m/>
    <n v="1"/>
    <n v="1"/>
    <x v="1"/>
    <d v="2024-11-19T00:00:00"/>
    <d v="2024-11-19T00:00:00"/>
    <s v="Banco do Brasil - Conta Corrente - Principal"/>
    <x v="0"/>
    <x v="6"/>
    <x v="16"/>
    <s v="Pix - Enviado - 19/11 17:42 Abastecer Betania Bh"/>
    <n v="59.3"/>
    <s v="Concluído"/>
  </r>
  <r>
    <m/>
    <m/>
    <n v="1"/>
    <n v="1"/>
    <x v="1"/>
    <d v="2024-11-19T00:00:00"/>
    <d v="2024-11-19T00:00:00"/>
    <s v="Banco do Brasil - Conta Corrente - Principal"/>
    <x v="0"/>
    <x v="12"/>
    <x v="40"/>
    <s v="Pagto Mensalidade Seguro - Data balanc.: 19/11/2024"/>
    <n v="103.04"/>
    <s v="Concluído"/>
  </r>
  <r>
    <m/>
    <m/>
    <n v="1"/>
    <n v="1"/>
    <x v="1"/>
    <d v="2024-11-19T00:00:00"/>
    <d v="2024-11-19T00:00:00"/>
    <s v="Banco do Brasil - Conta Corrente - Principal"/>
    <x v="0"/>
    <x v="12"/>
    <x v="40"/>
    <s v="Pagto Mensalidade Seguro - Data balanc.: 19/11/2024"/>
    <n v="163.08000000000001"/>
    <s v="Concluído"/>
  </r>
  <r>
    <m/>
    <m/>
    <n v="1"/>
    <n v="1"/>
    <x v="1"/>
    <d v="2024-11-19T00:00:00"/>
    <d v="2024-11-19T00:00:00"/>
    <s v="Banco do Brasil - Conta Corrente - Principal"/>
    <x v="0"/>
    <x v="12"/>
    <x v="40"/>
    <s v="Pagto Mensalidade Seguro - Data balanc.: 19/11/2024"/>
    <n v="228.77"/>
    <s v="Concluído"/>
  </r>
  <r>
    <m/>
    <m/>
    <n v="1"/>
    <n v="1"/>
    <x v="1"/>
    <d v="2024-11-19T00:00:00"/>
    <d v="2024-11-19T00:00:00"/>
    <s v="Banco do Brasil - Conta Corrente - Principal"/>
    <x v="0"/>
    <x v="12"/>
    <x v="40"/>
    <s v="Pagto Mensalidade Seguro - Data balanc.: 19/11/2024"/>
    <n v="231.05"/>
    <s v="Concluído"/>
  </r>
  <r>
    <m/>
    <m/>
    <n v="1"/>
    <n v="1"/>
    <x v="1"/>
    <d v="2024-11-19T00:00:00"/>
    <d v="2024-11-19T00:00:00"/>
    <s v="Banco do Brasil - Conta Corrente - Principal"/>
    <x v="0"/>
    <x v="12"/>
    <x v="40"/>
    <s v="Pagto Mensalidade Seguro - Data balanc.: 19/11/2024"/>
    <n v="313.82"/>
    <s v="Concluído"/>
  </r>
  <r>
    <m/>
    <m/>
    <n v="1"/>
    <n v="1"/>
    <x v="1"/>
    <d v="2024-11-21T00:00:00"/>
    <d v="2024-11-21T00:00:00"/>
    <s v="Banco do Brasil - Conta Corrente - Principal"/>
    <x v="0"/>
    <x v="0"/>
    <x v="0"/>
    <s v="Ações - Proventos - Pag Rendimento  VGIP11 21/11/2024"/>
    <n v="25.2"/>
    <s v="Concluído"/>
  </r>
  <r>
    <m/>
    <m/>
    <n v="1"/>
    <n v="1"/>
    <x v="1"/>
    <d v="2024-11-21T00:00:00"/>
    <d v="2024-11-21T00:00:00"/>
    <s v="Banco do Brasil - Conta Corrente - Principal"/>
    <x v="0"/>
    <x v="8"/>
    <x v="22"/>
    <s v="Donativos - ASS ARAUTOS DO EVANGELHO"/>
    <n v="356.28"/>
    <s v="Concluído"/>
  </r>
  <r>
    <m/>
    <m/>
    <n v="1"/>
    <n v="1"/>
    <x v="1"/>
    <d v="2024-11-21T00:00:00"/>
    <d v="2024-11-21T00:00:00"/>
    <s v="Banco do Brasil - Conta Corrente - Principal"/>
    <x v="0"/>
    <x v="11"/>
    <x v="31"/>
    <s v="Pix - Recebido - 20/11 16:28 00003594043673 SOLANGE DUA"/>
    <n v="1000"/>
    <s v="Concluído"/>
  </r>
  <r>
    <m/>
    <m/>
    <n v="1"/>
    <n v="1"/>
    <x v="1"/>
    <d v="2024-11-25T00:00:00"/>
    <d v="2024-11-25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1"/>
    <d v="2024-11-25T00:00:00"/>
    <d v="2024-11-25T00:00:00"/>
    <s v="Banco do Brasil - Conta Corrente - Principal"/>
    <x v="0"/>
    <x v="0"/>
    <x v="0"/>
    <s v="Ações - Proventos - Pag Rendimento  BTLG11 25/11/2024"/>
    <n v="53.82"/>
    <s v="Concluído"/>
  </r>
  <r>
    <m/>
    <m/>
    <n v="1"/>
    <n v="1"/>
    <x v="1"/>
    <d v="2024-11-25T00:00:00"/>
    <d v="2024-11-25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1"/>
    <d v="2024-11-25T00:00:00"/>
    <d v="2024-11-25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1"/>
    <d v="2024-11-25T00:00:00"/>
    <d v="2024-11-25T00:00:00"/>
    <s v="Banco do Brasil - Conta Corrente - Principal"/>
    <x v="0"/>
    <x v="11"/>
    <x v="31"/>
    <s v="Pix - Recebido - 24/11 21:38 39650316000164 SOLANGE DUA"/>
    <n v="200"/>
    <s v="Concluído"/>
  </r>
  <r>
    <m/>
    <m/>
    <n v="1"/>
    <n v="1"/>
    <x v="1"/>
    <d v="2024-11-25T00:00:00"/>
    <d v="2024-11-25T00:00:00"/>
    <s v="Banco do Brasil - Conta Corrente - Principal"/>
    <x v="0"/>
    <x v="11"/>
    <x v="31"/>
    <s v="Pix - Recebido - 25/11 15:42 39650316000164 SOLANGE DUA"/>
    <n v="200"/>
    <s v="Concluído"/>
  </r>
  <r>
    <m/>
    <m/>
    <n v="1"/>
    <n v="1"/>
    <x v="1"/>
    <d v="2024-11-25T00:00:00"/>
    <d v="2024-11-25T00:00:00"/>
    <s v="Banco do Brasil - Conta Corrente - Principal"/>
    <x v="0"/>
    <x v="11"/>
    <x v="31"/>
    <s v="Pix - Recebido - 25/11 15:41 00003594043673 SOLANGE DUA"/>
    <n v="1000"/>
    <s v="Concluído"/>
  </r>
  <r>
    <m/>
    <m/>
    <n v="1"/>
    <n v="1"/>
    <x v="1"/>
    <d v="2024-11-25T00:00:00"/>
    <d v="2024-11-25T00:00:00"/>
    <s v="Banco do Brasil - Conta Corrente - Principal"/>
    <x v="0"/>
    <x v="7"/>
    <x v="32"/>
    <s v="Pix - Enviado - 25/11 15:43 Unimed Bh"/>
    <n v="1186.29"/>
    <s v="Concluído"/>
  </r>
  <r>
    <m/>
    <m/>
    <n v="1"/>
    <n v="1"/>
    <x v="1"/>
    <d v="2024-11-27T00:00:00"/>
    <d v="2024-11-27T00:00:00"/>
    <s v="Banco do Brasil - Conta Corrente - Principal"/>
    <x v="0"/>
    <x v="0"/>
    <x v="0"/>
    <s v="Ações - Proventos - Pag Jur Cap Pro TAEE11 27/11/2024"/>
    <n v="85.74"/>
    <s v="Concluído"/>
  </r>
  <r>
    <m/>
    <m/>
    <n v="1"/>
    <n v="1"/>
    <x v="1"/>
    <d v="2024-11-27T00:00:00"/>
    <d v="2024-11-27T00:00:00"/>
    <s v="Banco do Brasil - Conta Corrente - Principal"/>
    <x v="0"/>
    <x v="0"/>
    <x v="0"/>
    <s v="Ações - Proventos - Pag Dividendos  TAEE11 27/11/2024"/>
    <n v="89.67"/>
    <s v="Concluído"/>
  </r>
  <r>
    <m/>
    <m/>
    <n v="1"/>
    <n v="1"/>
    <x v="1"/>
    <d v="2024-11-28T00:00:00"/>
    <d v="2024-11-28T00:00:00"/>
    <s v="Banco do Brasil - Conta Corrente - Principal"/>
    <x v="0"/>
    <x v="0"/>
    <x v="0"/>
    <s v="Ações - Proventos - Pag Dividendos  CSNA3  28/11/2024"/>
    <n v="11"/>
    <s v="Concluído"/>
  </r>
  <r>
    <m/>
    <m/>
    <n v="1"/>
    <n v="1"/>
    <x v="1"/>
    <d v="2024-11-29T00:00:00"/>
    <d v="2024-11-29T00:00:00"/>
    <s v="Banco do Brasil - Conta Corrente - Principal"/>
    <x v="0"/>
    <x v="0"/>
    <x v="0"/>
    <s v="Ações - Proventos - Pag Dividendos  VBBR3  29/11/2024"/>
    <n v="2.12"/>
    <s v="Concluído"/>
  </r>
  <r>
    <m/>
    <m/>
    <n v="1"/>
    <n v="1"/>
    <x v="1"/>
    <d v="2024-11-29T00:00:00"/>
    <d v="2024-11-29T00:00:00"/>
    <s v="Banco do Brasil - Conta Corrente - Principal"/>
    <x v="0"/>
    <x v="0"/>
    <x v="0"/>
    <s v="Ações - Proventos - Pag  Fracoes    UNIP6  29/11/2024"/>
    <n v="4.5599999999999996"/>
    <s v="Concluído"/>
  </r>
  <r>
    <m/>
    <m/>
    <n v="1"/>
    <n v="1"/>
    <x v="1"/>
    <d v="2024-11-29T00:00:00"/>
    <d v="2024-11-29T00:00:00"/>
    <s v="Banco do Brasil - Conta Corrente - Principal"/>
    <x v="0"/>
    <x v="0"/>
    <x v="0"/>
    <s v="Ações - Proventos - Pag Dividendos  UNIP6  29/11/2024"/>
    <n v="32.869999999999997"/>
    <s v="Concluído"/>
  </r>
  <r>
    <m/>
    <m/>
    <n v="1"/>
    <n v="1"/>
    <x v="1"/>
    <d v="2024-11-29T00:00:00"/>
    <d v="2024-11-29T00:00:00"/>
    <s v="Banco do Brasil - Conta Corrente - Principal"/>
    <x v="0"/>
    <x v="0"/>
    <x v="0"/>
    <s v="Ações - Proventos - Pag Dividendos  CPLE6  29/11/2024"/>
    <n v="42.68"/>
    <s v="Concluído"/>
  </r>
  <r>
    <m/>
    <m/>
    <n v="1"/>
    <n v="1"/>
    <x v="1"/>
    <d v="2024-11-29T00:00:00"/>
    <d v="2024-11-29T00:00:00"/>
    <s v="Banco do Brasil - Conta Corrente - Principal"/>
    <x v="0"/>
    <x v="0"/>
    <x v="0"/>
    <s v="Ações - Proventos - Pag Jur Cap Pro CPLE6  29/11/2024"/>
    <n v="50.8"/>
    <s v="Concluído"/>
  </r>
  <r>
    <m/>
    <m/>
    <n v="1"/>
    <n v="1"/>
    <x v="1"/>
    <d v="2024-11-30T00:00:00"/>
    <d v="2024-11-30T00:00:00"/>
    <s v="Banco do Brasil - Conta Corrente - Principal"/>
    <x v="0"/>
    <x v="1"/>
    <x v="23"/>
    <s v="MP*SMMATEMATI PARC 03/05 OSASCO"/>
    <n v="13.02"/>
    <s v="Concluído"/>
  </r>
  <r>
    <m/>
    <m/>
    <n v="1"/>
    <n v="1"/>
    <x v="2"/>
    <d v="2024-12-02T00:00:00"/>
    <d v="2024-12-02T00:00:00"/>
    <s v="Banco do Brasil - Conta Corrente - Principal"/>
    <x v="0"/>
    <x v="0"/>
    <x v="0"/>
    <s v="Ações - Proventos - Pag Jur Cap Pro RADL3  02/12/2024"/>
    <n v="0.15"/>
    <s v="Concluído"/>
  </r>
  <r>
    <m/>
    <m/>
    <n v="1"/>
    <n v="1"/>
    <x v="2"/>
    <d v="2024-12-02T00:00:00"/>
    <d v="2024-12-02T00:00:00"/>
    <s v="Banco do Brasil - Conta Corrente - Principal"/>
    <x v="0"/>
    <x v="0"/>
    <x v="0"/>
    <s v="Ações - Proventos - Pag Jur Cap Pro BBDC4  02/12/2024"/>
    <n v="0.39"/>
    <s v="Concluído"/>
  </r>
  <r>
    <m/>
    <m/>
    <n v="1"/>
    <n v="1"/>
    <x v="2"/>
    <d v="2024-12-02T00:00:00"/>
    <d v="2024-12-02T00:00:00"/>
    <s v="Banco do Brasil - Conta Corrente - Principal"/>
    <x v="0"/>
    <x v="9"/>
    <x v="22"/>
    <s v="Cobrança de I.O.F. - IOF Saldo Devedor Conta"/>
    <n v="1.5"/>
    <s v="Concluído"/>
  </r>
  <r>
    <m/>
    <m/>
    <n v="1"/>
    <n v="1"/>
    <x v="2"/>
    <d v="2024-12-02T00:00:00"/>
    <d v="2024-12-02T00:00:00"/>
    <s v="Banco do Brasil - Conta Corrente - Principal"/>
    <x v="0"/>
    <x v="5"/>
    <x v="52"/>
    <s v="Pagamento de Boleto - REGINA CELIA CORREIA BISPOASSESSOR"/>
    <n v="165"/>
    <s v="Concluído"/>
  </r>
  <r>
    <m/>
    <m/>
    <n v="1"/>
    <n v="1"/>
    <x v="2"/>
    <d v="2024-12-02T00:00:00"/>
    <d v="2024-12-02T00:00:00"/>
    <s v="Banco do Brasil - Conta Corrente - Principal"/>
    <x v="0"/>
    <x v="4"/>
    <x v="4"/>
    <s v="Pagamento de Telefone - OI SA MOVEL"/>
    <n v="238.41"/>
    <s v="Concluído"/>
  </r>
  <r>
    <m/>
    <m/>
    <n v="1"/>
    <n v="1"/>
    <x v="2"/>
    <d v="2024-12-03T00:00:00"/>
    <d v="2024-12-03T00:00:00"/>
    <s v="Banco do Brasil - Conta Corrente - Principal"/>
    <x v="0"/>
    <x v="0"/>
    <x v="0"/>
    <s v="Ações - Proventos - Pag Dividendos  ALOS3  03/12/2024"/>
    <n v="3.76"/>
    <s v="Concluído"/>
  </r>
  <r>
    <m/>
    <m/>
    <n v="1"/>
    <n v="1"/>
    <x v="2"/>
    <d v="2024-12-05T00:00:00"/>
    <d v="2024-12-05T00:00:00"/>
    <s v="Banco do Brasil - Conta Corrente - Principal"/>
    <x v="0"/>
    <x v="11"/>
    <x v="28"/>
    <s v="Pix - Recebido - 05/12 17:36 00095285806615 RODRIGO ALM"/>
    <n v="11061.93"/>
    <s v="Concluído"/>
  </r>
  <r>
    <m/>
    <m/>
    <n v="1"/>
    <n v="1"/>
    <x v="2"/>
    <d v="2024-12-06T00:00:00"/>
    <d v="2024-12-06T00:00:00"/>
    <s v="Banco do Brasil - Conta Corrente - Principal"/>
    <x v="0"/>
    <x v="0"/>
    <x v="0"/>
    <s v="Ações - Proventos - Pag Dividendos  CAML3  06/12/2024"/>
    <n v="0.7"/>
    <s v="Concluído"/>
  </r>
  <r>
    <m/>
    <m/>
    <n v="1"/>
    <n v="1"/>
    <x v="2"/>
    <d v="2024-12-06T00:00:00"/>
    <d v="2024-12-06T00:00:00"/>
    <s v="Banco do Brasil - Conta Corrente - Principal"/>
    <x v="0"/>
    <x v="0"/>
    <x v="0"/>
    <s v="Ações - Proventos - Pag Jur Cap Pro CAML3  06/12/2024"/>
    <n v="1.89"/>
    <s v="Concluído"/>
  </r>
  <r>
    <m/>
    <m/>
    <n v="1"/>
    <n v="1"/>
    <x v="2"/>
    <d v="2024-12-06T00:00:00"/>
    <d v="2024-12-06T00:00:00"/>
    <s v="Banco do Brasil - Conta Corrente - Principal"/>
    <x v="0"/>
    <x v="0"/>
    <x v="0"/>
    <s v="Ações - Proventos - Pag Rendimento  GARE11 06/12/2024"/>
    <n v="18.399999999999999"/>
    <s v="Concluído"/>
  </r>
  <r>
    <m/>
    <m/>
    <n v="1"/>
    <n v="1"/>
    <x v="2"/>
    <d v="2024-12-06T00:00:00"/>
    <d v="2024-12-06T00:00:00"/>
    <s v="Banco do Brasil - Conta Corrente - Principal"/>
    <x v="0"/>
    <x v="0"/>
    <x v="0"/>
    <s v="Ações - Proventos - Pag Rendimento  HSML11 06/12/2024"/>
    <n v="67.2"/>
    <s v="Concluído"/>
  </r>
  <r>
    <m/>
    <m/>
    <n v="1"/>
    <n v="1"/>
    <x v="2"/>
    <d v="2024-12-06T00:00:00"/>
    <d v="2024-12-06T00:00:00"/>
    <s v="Banco do Brasil - Conta Corrente - Principal"/>
    <x v="0"/>
    <x v="9"/>
    <x v="22"/>
    <s v="Pagamento de Impostos - RFB-DARF CODIGO DE BARRAS"/>
    <n v="155.32"/>
    <s v="Concluído"/>
  </r>
  <r>
    <m/>
    <m/>
    <n v="1"/>
    <n v="1"/>
    <x v="2"/>
    <d v="2024-12-06T00:00:00"/>
    <d v="2024-12-06T00:00:00"/>
    <s v="Banco do Brasil - Conta Corrente - Principal"/>
    <x v="0"/>
    <x v="4"/>
    <x v="25"/>
    <s v="Pix - Enviado - 06/12 10:03 Leonice Araujo Dos Reis"/>
    <n v="200"/>
    <s v="Concluído"/>
  </r>
  <r>
    <m/>
    <m/>
    <n v="1"/>
    <n v="1"/>
    <x v="2"/>
    <d v="2024-12-06T00:00:00"/>
    <d v="2024-12-06T00:00:00"/>
    <s v="Banco do Brasil - Conta Corrente - Principal"/>
    <x v="0"/>
    <x v="10"/>
    <x v="44"/>
    <s v="Pagamento de Boleto - CONSELHO REGIONAL DE FISIOTERAPIA TERA"/>
    <n v="271.60000000000002"/>
    <s v="Concluído"/>
  </r>
  <r>
    <m/>
    <m/>
    <n v="1"/>
    <n v="1"/>
    <x v="2"/>
    <d v="2024-11-12T00:00:00"/>
    <d v="2024-12-07T00:00:00"/>
    <s v="Banco do Brasil - Conta Corrente - Principal"/>
    <x v="1"/>
    <x v="3"/>
    <x v="9"/>
    <s v="MP*SERGIOLOPESSANTOS507OSASCO"/>
    <n v="3.5"/>
    <s v="Concluído"/>
  </r>
  <r>
    <m/>
    <m/>
    <n v="1"/>
    <n v="1"/>
    <x v="2"/>
    <d v="2024-11-13T00:00:00"/>
    <d v="2024-12-07T00:00:00"/>
    <s v="Banco do Brasil - Conta Corrente - Principal"/>
    <x v="1"/>
    <x v="15"/>
    <x v="47"/>
    <s v="APPLE.COM/BILL         SAO PAULO"/>
    <n v="4.9000000000000004"/>
    <s v="Concluído"/>
  </r>
  <r>
    <m/>
    <m/>
    <n v="1"/>
    <n v="1"/>
    <x v="2"/>
    <d v="2024-11-19T00:00:00"/>
    <d v="2024-12-07T00:00:00"/>
    <s v="Banco do Brasil - Conta Corrente - Principal"/>
    <x v="1"/>
    <x v="2"/>
    <x v="46"/>
    <s v="FAZDigitalBH           Sao Paulo"/>
    <n v="4.95"/>
    <s v="Concluído"/>
  </r>
  <r>
    <m/>
    <m/>
    <n v="1"/>
    <n v="1"/>
    <x v="2"/>
    <d v="2024-10-30T00:00:00"/>
    <d v="2024-12-07T00:00:00"/>
    <s v="Banco do Brasil - Conta Corrente - Principal"/>
    <x v="1"/>
    <x v="3"/>
    <x v="3"/>
    <s v="NUTRIBOM EXPRESS       BELO HORIZONT"/>
    <n v="5.5"/>
    <s v="Concluído"/>
  </r>
  <r>
    <m/>
    <m/>
    <n v="1"/>
    <n v="1"/>
    <x v="2"/>
    <d v="2024-01-12T00:00:00"/>
    <d v="2024-12-07T00:00:00"/>
    <s v="Banco do Brasil - Conta Corrente - Principal"/>
    <x v="1"/>
    <x v="1"/>
    <x v="1"/>
    <s v="PEREGRINO     PARC 11/12 DOIS IRMAOS"/>
    <n v="7.92"/>
    <s v="Concluído"/>
  </r>
  <r>
    <m/>
    <m/>
    <n v="1"/>
    <n v="1"/>
    <x v="2"/>
    <d v="2024-11-18T00:00:00"/>
    <d v="2024-12-07T00:00:00"/>
    <s v="Banco do Brasil - Conta Corrente - Principal"/>
    <x v="1"/>
    <x v="1"/>
    <x v="15"/>
    <s v="IMAGECOLOR             BELO HORIZONT"/>
    <n v="8.8000000000000007"/>
    <s v="Concluído"/>
  </r>
  <r>
    <m/>
    <m/>
    <n v="1"/>
    <n v="1"/>
    <x v="2"/>
    <d v="2024-11-10T00:00:00"/>
    <d v="2024-12-07T00:00:00"/>
    <s v="Banco do Brasil - Conta Corrente - Principal"/>
    <x v="1"/>
    <x v="3"/>
    <x v="3"/>
    <s v="PLINIOLEAL             BELO HORIZONT"/>
    <n v="10"/>
    <s v="Concluído"/>
  </r>
  <r>
    <m/>
    <m/>
    <n v="1"/>
    <n v="1"/>
    <x v="2"/>
    <d v="2024-10-27T00:00:00"/>
    <d v="2024-12-07T00:00:00"/>
    <s v="Banco do Brasil - Conta Corrente - Principal"/>
    <x v="1"/>
    <x v="6"/>
    <x v="12"/>
    <s v="SUP EPA CENTO EVINTE E BELO HORIZONT"/>
    <n v="10.48"/>
    <s v="Concluído"/>
  </r>
  <r>
    <m/>
    <m/>
    <n v="1"/>
    <n v="1"/>
    <x v="2"/>
    <d v="2024-11-15T00:00:00"/>
    <d v="2024-12-07T00:00:00"/>
    <s v="Banco do Brasil - Conta Corrente - Principal"/>
    <x v="1"/>
    <x v="3"/>
    <x v="9"/>
    <s v="JOAO BATISTA DA SILVA  BELO HORIZONT"/>
    <n v="10.5"/>
    <s v="Concluído"/>
  </r>
  <r>
    <m/>
    <m/>
    <n v="1"/>
    <n v="1"/>
    <x v="2"/>
    <d v="2024-10-26T00:00:00"/>
    <d v="2024-12-07T00:00:00"/>
    <s v="Banco do Brasil - Conta Corrente - Principal"/>
    <x v="1"/>
    <x v="7"/>
    <x v="13"/>
    <s v="DROGARIA ARAUJO        BELO HORIZONT"/>
    <n v="10.79"/>
    <s v="Concluído"/>
  </r>
  <r>
    <m/>
    <m/>
    <n v="1"/>
    <n v="1"/>
    <x v="2"/>
    <d v="2024-10-26T00:00:00"/>
    <d v="2024-12-07T00:00:00"/>
    <s v="Banco do Brasil - Conta Corrente - Principal"/>
    <x v="1"/>
    <x v="7"/>
    <x v="13"/>
    <s v="DROGARIA ARAUJO        BELO HORIZONT"/>
    <n v="10.99"/>
    <s v="Concluído"/>
  </r>
  <r>
    <m/>
    <m/>
    <n v="1"/>
    <n v="1"/>
    <x v="2"/>
    <d v="2024-11-12T00:00:00"/>
    <d v="2024-12-07T00:00:00"/>
    <s v="Banco do Brasil - Conta Corrente - Principal"/>
    <x v="1"/>
    <x v="4"/>
    <x v="8"/>
    <s v="MR HOME                BELO HORIZONT"/>
    <n v="11.9"/>
    <s v="Concluído"/>
  </r>
  <r>
    <m/>
    <m/>
    <n v="1"/>
    <n v="1"/>
    <x v="2"/>
    <d v="2024-11-21T00:00:00"/>
    <d v="2024-12-07T00:00:00"/>
    <s v="Banco do Brasil - Conta Corrente - Principal"/>
    <x v="1"/>
    <x v="7"/>
    <x v="13"/>
    <s v="DROGARIA ARAUJO        BELO HORIZONT"/>
    <n v="12.99"/>
    <s v="Concluído"/>
  </r>
  <r>
    <m/>
    <m/>
    <n v="1"/>
    <n v="1"/>
    <x v="2"/>
    <d v="2024-10-31T00:00:00"/>
    <d v="2024-12-07T00:00:00"/>
    <s v="Banco do Brasil - Conta Corrente - Principal"/>
    <x v="1"/>
    <x v="7"/>
    <x v="13"/>
    <s v="DROGARIA ARAUJO        BELO HORIZONT"/>
    <n v="13.07"/>
    <s v="Concluído"/>
  </r>
  <r>
    <m/>
    <m/>
    <n v="1"/>
    <n v="1"/>
    <x v="2"/>
    <d v="2024-11-04T00:00:00"/>
    <d v="2024-12-07T00:00:00"/>
    <s v="Banco do Brasil - Conta Corrente - Principal"/>
    <x v="1"/>
    <x v="1"/>
    <x v="15"/>
    <s v="IMAGECOLOR             BELO HORIZONT"/>
    <n v="13.4"/>
    <s v="Concluído"/>
  </r>
  <r>
    <m/>
    <m/>
    <n v="1"/>
    <n v="1"/>
    <x v="2"/>
    <d v="2024-05-13T00:00:00"/>
    <d v="2024-12-07T00:00:00"/>
    <s v="Banco do Brasil - Conta Corrente - Principal"/>
    <x v="1"/>
    <x v="1"/>
    <x v="1"/>
    <s v="MP*CAMILAABAD PARC 07/12 OSASCO"/>
    <n v="13.64"/>
    <s v="Concluído"/>
  </r>
  <r>
    <m/>
    <m/>
    <n v="1"/>
    <n v="1"/>
    <x v="2"/>
    <d v="2024-11-13T00:00:00"/>
    <d v="2024-12-07T00:00:00"/>
    <s v="Banco do Brasil - Conta Corrente - Principal"/>
    <x v="1"/>
    <x v="6"/>
    <x v="16"/>
    <s v="SACOLAO GIGANTE        BELO HORIZONT"/>
    <n v="14.12"/>
    <s v="Concluído"/>
  </r>
  <r>
    <m/>
    <m/>
    <n v="1"/>
    <n v="1"/>
    <x v="2"/>
    <d v="2024-11-19T00:00:00"/>
    <d v="2024-12-07T00:00:00"/>
    <s v="Banco do Brasil - Conta Corrente - Principal"/>
    <x v="1"/>
    <x v="6"/>
    <x v="11"/>
    <s v="Humbertodossantos      CONTAGEM"/>
    <n v="15.9"/>
    <s v="Concluído"/>
  </r>
  <r>
    <m/>
    <m/>
    <n v="1"/>
    <n v="1"/>
    <x v="2"/>
    <d v="2024-10-30T00:00:00"/>
    <d v="2024-12-07T00:00:00"/>
    <s v="Banco do Brasil - Conta Corrente - Principal"/>
    <x v="1"/>
    <x v="6"/>
    <x v="16"/>
    <s v="SACOLAO GIGANTE        BELO HORIZONT"/>
    <n v="16.3"/>
    <s v="Concluído"/>
  </r>
  <r>
    <m/>
    <m/>
    <n v="1"/>
    <n v="1"/>
    <x v="2"/>
    <d v="2024-11-16T00:00:00"/>
    <d v="2024-12-07T00:00:00"/>
    <s v="Banco do Brasil - Conta Corrente - Principal"/>
    <x v="1"/>
    <x v="7"/>
    <x v="13"/>
    <s v="RAIA4535               BELO HORIZONT"/>
    <n v="16.489999999999998"/>
    <s v="Concluído"/>
  </r>
  <r>
    <m/>
    <m/>
    <n v="1"/>
    <n v="1"/>
    <x v="2"/>
    <d v="2024-10-26T00:00:00"/>
    <d v="2024-12-07T00:00:00"/>
    <s v="Banco do Brasil - Conta Corrente - Principal"/>
    <x v="1"/>
    <x v="6"/>
    <x v="12"/>
    <s v="SUP EPA CENTO EVINTE E BELO HORIZONT"/>
    <n v="17"/>
    <s v="Concluído"/>
  </r>
  <r>
    <m/>
    <m/>
    <n v="1"/>
    <n v="1"/>
    <x v="2"/>
    <d v="2024-11-21T00:00:00"/>
    <d v="2024-12-07T00:00:00"/>
    <s v="Banco do Brasil - Conta Corrente - Principal"/>
    <x v="1"/>
    <x v="1"/>
    <x v="15"/>
    <s v="STILLUS ARMARINHO E PR BELO HORIZONT"/>
    <n v="17"/>
    <s v="Concluído"/>
  </r>
  <r>
    <m/>
    <m/>
    <n v="1"/>
    <n v="1"/>
    <x v="2"/>
    <d v="2024-11-01T00:00:00"/>
    <d v="2024-12-07T00:00:00"/>
    <s v="Banco do Brasil - Conta Corrente - Principal"/>
    <x v="1"/>
    <x v="3"/>
    <x v="9"/>
    <s v="VILA DOS SONHOS        BELO HORIZONT"/>
    <n v="17.46"/>
    <s v="Concluído"/>
  </r>
  <r>
    <m/>
    <m/>
    <n v="1"/>
    <n v="1"/>
    <x v="2"/>
    <d v="2024-03-29T00:00:00"/>
    <d v="2024-12-07T00:00:00"/>
    <s v="Banco do Brasil - Conta Corrente - Principal"/>
    <x v="1"/>
    <x v="3"/>
    <x v="9"/>
    <s v="LOJAS AMERICA PARC 08/10 BELO HORIZON"/>
    <n v="20.99"/>
    <s v="Concluído"/>
  </r>
  <r>
    <m/>
    <m/>
    <n v="1"/>
    <n v="1"/>
    <x v="2"/>
    <d v="2024-11-05T00:00:00"/>
    <d v="2024-12-07T00:00:00"/>
    <s v="Banco do Brasil - Conta Corrente - Principal"/>
    <x v="1"/>
    <x v="15"/>
    <x v="54"/>
    <s v="MERCADOLIVRE* PARC 01/02 OSASCO"/>
    <n v="21.44"/>
    <s v="Concluído"/>
  </r>
  <r>
    <m/>
    <m/>
    <n v="1"/>
    <n v="1"/>
    <x v="2"/>
    <d v="2024-10-09T00:00:00"/>
    <d v="2024-12-07T00:00:00"/>
    <s v="Banco do Brasil - Conta Corrente - Principal"/>
    <x v="1"/>
    <x v="5"/>
    <x v="10"/>
    <s v="MP*3PRODUTOS  PARC 02/12 OSASCO"/>
    <n v="22.2"/>
    <s v="Concluído"/>
  </r>
  <r>
    <m/>
    <m/>
    <n v="1"/>
    <n v="1"/>
    <x v="2"/>
    <d v="2024-10-30T00:00:00"/>
    <d v="2024-12-07T00:00:00"/>
    <s v="Banco do Brasil - Conta Corrente - Principal"/>
    <x v="1"/>
    <x v="2"/>
    <x v="46"/>
    <s v="UnimedBarreiro         BELO HORIZONT"/>
    <n v="23"/>
    <s v="Concluído"/>
  </r>
  <r>
    <m/>
    <m/>
    <n v="1"/>
    <n v="1"/>
    <x v="2"/>
    <d v="2024-11-02T00:00:00"/>
    <d v="2024-12-07T00:00:00"/>
    <s v="Banco do Brasil - Conta Corrente - Principal"/>
    <x v="1"/>
    <x v="3"/>
    <x v="9"/>
    <s v="JMM COMERCIAL          BELO HORIZONT"/>
    <n v="25.17"/>
    <s v="Concluído"/>
  </r>
  <r>
    <m/>
    <m/>
    <n v="1"/>
    <n v="1"/>
    <x v="2"/>
    <d v="2024-11-07T00:00:00"/>
    <d v="2024-12-07T00:00:00"/>
    <s v="Banco do Brasil - Conta Corrente - Principal"/>
    <x v="1"/>
    <x v="7"/>
    <x v="13"/>
    <s v="RAIA4535               BELO HORIZONT"/>
    <n v="26.29"/>
    <s v="Concluído"/>
  </r>
  <r>
    <m/>
    <m/>
    <n v="1"/>
    <n v="1"/>
    <x v="2"/>
    <d v="2024-08-21T00:00:00"/>
    <d v="2024-12-07T00:00:00"/>
    <s v="Banco do Brasil - Conta Corrente - Principal"/>
    <x v="1"/>
    <x v="3"/>
    <x v="7"/>
    <s v="PG *ARTCRUZ A PARC 04/10 TOLEDO"/>
    <n v="29.49"/>
    <s v="Concluído"/>
  </r>
  <r>
    <m/>
    <m/>
    <n v="1"/>
    <n v="1"/>
    <x v="2"/>
    <d v="2024-11-16T00:00:00"/>
    <d v="2024-12-07T00:00:00"/>
    <s v="Banco do Brasil - Conta Corrente - Principal"/>
    <x v="1"/>
    <x v="6"/>
    <x v="11"/>
    <s v="PanificadoraFrei       BELO HORIZONT"/>
    <n v="31.16"/>
    <s v="Concluído"/>
  </r>
  <r>
    <m/>
    <m/>
    <n v="1"/>
    <n v="1"/>
    <x v="2"/>
    <d v="2024-11-20T00:00:00"/>
    <d v="2024-12-07T00:00:00"/>
    <s v="Banco do Brasil - Conta Corrente - Principal"/>
    <x v="1"/>
    <x v="6"/>
    <x v="12"/>
    <s v="VILLEFORT              BELO HORIZONT"/>
    <n v="32.32"/>
    <s v="Concluído"/>
  </r>
  <r>
    <m/>
    <m/>
    <n v="1"/>
    <n v="1"/>
    <x v="2"/>
    <d v="2024-04-03T00:00:00"/>
    <d v="2024-12-07T00:00:00"/>
    <s v="Banco do Brasil - Conta Corrente - Principal"/>
    <x v="1"/>
    <x v="2"/>
    <x v="42"/>
    <s v="MERCADOLIVRE* PARC 08/09 OSASCO"/>
    <n v="33.32"/>
    <s v="Concluído"/>
  </r>
  <r>
    <m/>
    <m/>
    <n v="1"/>
    <n v="1"/>
    <x v="2"/>
    <d v="2024-11-15T00:00:00"/>
    <d v="2024-12-07T00:00:00"/>
    <s v="Banco do Brasil - Conta Corrente - Principal"/>
    <x v="1"/>
    <x v="6"/>
    <x v="12"/>
    <s v="VILLEFORT              BELO HORIZONT"/>
    <n v="33.51"/>
    <s v="Concluído"/>
  </r>
  <r>
    <m/>
    <m/>
    <n v="1"/>
    <n v="1"/>
    <x v="2"/>
    <d v="2024-11-03T00:00:00"/>
    <d v="2024-12-07T00:00:00"/>
    <s v="Banco do Brasil - Conta Corrente - Principal"/>
    <x v="1"/>
    <x v="6"/>
    <x v="12"/>
    <s v="SUP EPA CENTO EVINTE E BELO HORIZONT"/>
    <n v="35"/>
    <s v="Concluído"/>
  </r>
  <r>
    <m/>
    <m/>
    <n v="1"/>
    <n v="1"/>
    <x v="2"/>
    <d v="2024-10-09T00:00:00"/>
    <d v="2024-12-07T00:00:00"/>
    <s v="Banco do Brasil - Conta Corrente - Principal"/>
    <x v="1"/>
    <x v="5"/>
    <x v="10"/>
    <s v="MERCADOLIVRE* PARC 02/05 OSASCO"/>
    <n v="35.99"/>
    <s v="Concluído"/>
  </r>
  <r>
    <m/>
    <m/>
    <n v="1"/>
    <n v="1"/>
    <x v="2"/>
    <d v="2024-11-14T00:00:00"/>
    <d v="2024-12-07T00:00:00"/>
    <s v="Banco do Brasil - Conta Corrente - Principal"/>
    <x v="1"/>
    <x v="3"/>
    <x v="9"/>
    <s v="MP*SERGIOLOPESSANTOS507OSASCO"/>
    <n v="36.5"/>
    <s v="Concluído"/>
  </r>
  <r>
    <m/>
    <m/>
    <n v="1"/>
    <n v="1"/>
    <x v="2"/>
    <d v="2024-11-12T00:00:00"/>
    <d v="2024-12-07T00:00:00"/>
    <s v="Banco do Brasil - Conta Corrente - Principal"/>
    <x v="1"/>
    <x v="6"/>
    <x v="14"/>
    <s v="ROCA DE MINAS          BELO HORIZONT"/>
    <n v="36.630000000000003"/>
    <s v="Concluído"/>
  </r>
  <r>
    <m/>
    <m/>
    <n v="1"/>
    <n v="1"/>
    <x v="2"/>
    <d v="2024-11-08T00:00:00"/>
    <d v="2024-12-07T00:00:00"/>
    <s v="Banco do Brasil - Conta Corrente - Principal"/>
    <x v="1"/>
    <x v="5"/>
    <x v="49"/>
    <s v="ESSENCIAL COS PARC 01/02 BELO HORIZON"/>
    <n v="38.1"/>
    <s v="Concluído"/>
  </r>
  <r>
    <m/>
    <m/>
    <n v="1"/>
    <n v="1"/>
    <x v="2"/>
    <d v="2024-11-07T00:00:00"/>
    <d v="2024-12-07T00:00:00"/>
    <s v="Banco do Brasil - Conta Corrente - Principal"/>
    <x v="1"/>
    <x v="6"/>
    <x v="12"/>
    <s v="VILLEFORT              BELO HORIZONT"/>
    <n v="38.4"/>
    <s v="Concluído"/>
  </r>
  <r>
    <m/>
    <m/>
    <n v="1"/>
    <n v="1"/>
    <x v="2"/>
    <d v="2024-11-06T00:00:00"/>
    <d v="2024-12-07T00:00:00"/>
    <s v="Banco do Brasil - Conta Corrente - Principal"/>
    <x v="1"/>
    <x v="15"/>
    <x v="47"/>
    <s v="Google One             SAO PAULO"/>
    <n v="38.99"/>
    <s v="Concluído"/>
  </r>
  <r>
    <m/>
    <m/>
    <n v="1"/>
    <n v="1"/>
    <x v="2"/>
    <d v="2024-11-12T00:00:00"/>
    <d v="2024-12-07T00:00:00"/>
    <s v="Banco do Brasil - Conta Corrente - Principal"/>
    <x v="1"/>
    <x v="6"/>
    <x v="12"/>
    <s v="SUP EPA CENTO EVINTE E BELO HORIZONT"/>
    <n v="39"/>
    <s v="Concluído"/>
  </r>
  <r>
    <m/>
    <m/>
    <n v="1"/>
    <n v="1"/>
    <x v="2"/>
    <d v="2024-09-12T00:00:00"/>
    <d v="2024-12-07T00:00:00"/>
    <s v="Banco do Brasil - Conta Corrente - Principal"/>
    <x v="1"/>
    <x v="5"/>
    <x v="10"/>
    <s v="COM FRANKSONI PARC 03/03 BELO HORIZON"/>
    <n v="42.76"/>
    <s v="Concluído"/>
  </r>
  <r>
    <m/>
    <m/>
    <n v="1"/>
    <n v="1"/>
    <x v="2"/>
    <d v="2024-10-29T00:00:00"/>
    <d v="2024-12-07T00:00:00"/>
    <s v="Banco do Brasil - Conta Corrente - Principal"/>
    <x v="1"/>
    <x v="5"/>
    <x v="10"/>
    <s v="CRESCI E PERDI BURITIS BELO HORIZONT"/>
    <n v="44"/>
    <s v="Concluído"/>
  </r>
  <r>
    <m/>
    <m/>
    <n v="1"/>
    <n v="1"/>
    <x v="2"/>
    <d v="2024-08-19T00:00:00"/>
    <d v="2024-12-07T00:00:00"/>
    <s v="Banco do Brasil - Conta Corrente - Principal"/>
    <x v="1"/>
    <x v="2"/>
    <x v="17"/>
    <s v="Azul   *TD95V PARC 04/06 BARUERI"/>
    <n v="44.88"/>
    <s v="Concluído"/>
  </r>
  <r>
    <m/>
    <m/>
    <n v="1"/>
    <n v="1"/>
    <x v="2"/>
    <d v="2024-09-12T00:00:00"/>
    <d v="2024-12-07T00:00:00"/>
    <s v="Banco do Brasil - Conta Corrente - Principal"/>
    <x v="1"/>
    <x v="5"/>
    <x v="10"/>
    <s v="COURO BOLSAS  PARC 03/04 BELO HORIZON"/>
    <n v="47.49"/>
    <s v="Concluído"/>
  </r>
  <r>
    <m/>
    <m/>
    <n v="1"/>
    <n v="1"/>
    <x v="2"/>
    <d v="2023-12-14T00:00:00"/>
    <d v="2024-12-07T00:00:00"/>
    <s v="Banco do Brasil - Conta Corrente - Principal"/>
    <x v="1"/>
    <x v="1"/>
    <x v="23"/>
    <s v="IUGU*EduzzTec PARC 12/12 Sorocaba"/>
    <n v="48"/>
    <s v="Concluído"/>
  </r>
  <r>
    <m/>
    <m/>
    <n v="1"/>
    <n v="1"/>
    <x v="2"/>
    <d v="2024-11-12T00:00:00"/>
    <d v="2024-12-07T00:00:00"/>
    <s v="Banco do Brasil - Conta Corrente - Principal"/>
    <x v="1"/>
    <x v="6"/>
    <x v="12"/>
    <s v="VILLEFORT              BELO HORIZONT"/>
    <n v="48.05"/>
    <s v="Concluído"/>
  </r>
  <r>
    <m/>
    <m/>
    <n v="1"/>
    <n v="1"/>
    <x v="2"/>
    <d v="2024-10-11T00:00:00"/>
    <d v="2024-12-07T00:00:00"/>
    <s v="Banco do Brasil - Conta Corrente - Principal"/>
    <x v="1"/>
    <x v="3"/>
    <x v="9"/>
    <s v="LOJAS AMERICA PARC 02/02 BELO HORIZON"/>
    <n v="48.78"/>
    <s v="Concluído"/>
  </r>
  <r>
    <m/>
    <m/>
    <n v="1"/>
    <n v="1"/>
    <x v="2"/>
    <d v="2024-10-15T00:00:00"/>
    <d v="2024-12-07T00:00:00"/>
    <s v="Banco do Brasil - Conta Corrente - Principal"/>
    <x v="1"/>
    <x v="15"/>
    <x v="54"/>
    <s v="AMAZON BR     PARC 02/02 SAO PAULO"/>
    <n v="50.5"/>
    <s v="Concluído"/>
  </r>
  <r>
    <m/>
    <m/>
    <n v="1"/>
    <n v="1"/>
    <x v="2"/>
    <d v="2024-10-30T00:00:00"/>
    <d v="2024-12-07T00:00:00"/>
    <s v="Banco do Brasil - Conta Corrente - Principal"/>
    <x v="1"/>
    <x v="6"/>
    <x v="14"/>
    <s v="ROCA DE MINAS          BELO HORIZONT"/>
    <n v="52"/>
    <s v="Concluído"/>
  </r>
  <r>
    <m/>
    <m/>
    <n v="1"/>
    <n v="1"/>
    <x v="2"/>
    <d v="2024-11-06T00:00:00"/>
    <d v="2024-12-07T00:00:00"/>
    <s v="Banco do Brasil - Conta Corrente - Principal"/>
    <x v="1"/>
    <x v="6"/>
    <x v="16"/>
    <s v="ABASTECER BETANIA BH   BELO HORIZONT"/>
    <n v="53.46"/>
    <s v="Concluído"/>
  </r>
  <r>
    <m/>
    <m/>
    <n v="1"/>
    <n v="1"/>
    <x v="2"/>
    <d v="2024-10-25T00:00:00"/>
    <d v="2024-12-07T00:00:00"/>
    <s v="Banco do Brasil - Conta Corrente - Principal"/>
    <x v="1"/>
    <x v="6"/>
    <x v="12"/>
    <s v="VILLEFORT              BELO HORIZONT"/>
    <n v="54.72"/>
    <s v="Concluído"/>
  </r>
  <r>
    <m/>
    <m/>
    <n v="1"/>
    <n v="1"/>
    <x v="2"/>
    <d v="2024-10-25T00:00:00"/>
    <d v="2024-12-07T00:00:00"/>
    <s v="Banco do Brasil - Conta Corrente - Principal"/>
    <x v="1"/>
    <x v="6"/>
    <x v="16"/>
    <s v="SACOLAO GIGANTE        BELO HORIZONT"/>
    <n v="56.48"/>
    <s v="Concluído"/>
  </r>
  <r>
    <m/>
    <m/>
    <n v="1"/>
    <n v="1"/>
    <x v="2"/>
    <d v="2024-10-31T00:00:00"/>
    <d v="2024-12-07T00:00:00"/>
    <s v="Banco do Brasil - Conta Corrente - Principal"/>
    <x v="1"/>
    <x v="5"/>
    <x v="10"/>
    <s v="CRESCI E PERD PARC 01/03 BELO HORIZON"/>
    <n v="58"/>
    <s v="Concluído"/>
  </r>
  <r>
    <m/>
    <m/>
    <n v="1"/>
    <n v="1"/>
    <x v="2"/>
    <d v="2024-09-27T00:00:00"/>
    <d v="2024-12-07T00:00:00"/>
    <s v="Banco do Brasil - Conta Corrente - Principal"/>
    <x v="1"/>
    <x v="2"/>
    <x v="2"/>
    <s v="IBIS SAO PAUL PARC 02/06 SAO PAULO"/>
    <n v="64.75"/>
    <s v="Concluído"/>
  </r>
  <r>
    <m/>
    <m/>
    <n v="1"/>
    <n v="1"/>
    <x v="2"/>
    <d v="2024-11-15T00:00:00"/>
    <d v="2024-12-07T00:00:00"/>
    <s v="Banco do Brasil - Conta Corrente - Principal"/>
    <x v="1"/>
    <x v="6"/>
    <x v="12"/>
    <s v="SUP EPA CENTO EVINTE E BELO HORIZONT"/>
    <n v="67"/>
    <s v="Concluído"/>
  </r>
  <r>
    <m/>
    <m/>
    <n v="1"/>
    <n v="1"/>
    <x v="2"/>
    <d v="2024-11-06T00:00:00"/>
    <d v="2024-12-07T00:00:00"/>
    <s v="Banco do Brasil - Conta Corrente - Principal"/>
    <x v="1"/>
    <x v="7"/>
    <x v="13"/>
    <s v="DROGARIA ARAU PARC 01/03 BELO HORIZON"/>
    <n v="68.010000000000005"/>
    <s v="Concluído"/>
  </r>
  <r>
    <m/>
    <m/>
    <n v="1"/>
    <n v="1"/>
    <x v="2"/>
    <d v="2024-10-11T00:00:00"/>
    <d v="2024-12-07T00:00:00"/>
    <s v="Banco do Brasil - Conta Corrente - Principal"/>
    <x v="1"/>
    <x v="5"/>
    <x v="10"/>
    <s v="BH MODA FEMIN PARC 02/03 BELO HORIZON"/>
    <n v="68.08"/>
    <s v="Concluído"/>
  </r>
  <r>
    <m/>
    <m/>
    <n v="1"/>
    <n v="1"/>
    <x v="2"/>
    <d v="2024-11-11T00:00:00"/>
    <d v="2024-12-07T00:00:00"/>
    <s v="Banco do Brasil - Conta Corrente - Principal"/>
    <x v="1"/>
    <x v="15"/>
    <x v="54"/>
    <s v="CasaDas                CONTAGEM"/>
    <n v="70"/>
    <s v="Concluído"/>
  </r>
  <r>
    <m/>
    <m/>
    <n v="1"/>
    <n v="1"/>
    <x v="2"/>
    <d v="2024-10-29T00:00:00"/>
    <d v="2024-12-07T00:00:00"/>
    <s v="Banco do Brasil - Conta Corrente - Principal"/>
    <x v="1"/>
    <x v="5"/>
    <x v="10"/>
    <s v="GIRALOOK               BELO HORIZONT"/>
    <n v="75"/>
    <s v="Concluído"/>
  </r>
  <r>
    <m/>
    <m/>
    <n v="1"/>
    <n v="1"/>
    <x v="2"/>
    <d v="2024-11-09T00:00:00"/>
    <d v="2024-12-07T00:00:00"/>
    <s v="Banco do Brasil - Conta Corrente - Principal"/>
    <x v="1"/>
    <x v="3"/>
    <x v="6"/>
    <s v="MePayFinancial         BELO HORIZONT"/>
    <n v="75.680000000000007"/>
    <s v="Concluído"/>
  </r>
  <r>
    <m/>
    <m/>
    <n v="1"/>
    <n v="1"/>
    <x v="2"/>
    <d v="2024-11-09T00:00:00"/>
    <d v="2024-12-07T00:00:00"/>
    <s v="Banco do Brasil - Conta Corrente - Principal"/>
    <x v="1"/>
    <x v="3"/>
    <x v="6"/>
    <s v="MePayFinancial         BELO HORIZONT"/>
    <n v="75.680000000000007"/>
    <s v="Concluído"/>
  </r>
  <r>
    <m/>
    <m/>
    <n v="1"/>
    <n v="1"/>
    <x v="2"/>
    <d v="2024-07-27T00:00:00"/>
    <d v="2024-12-07T00:00:00"/>
    <s v="Banco do Brasil - Conta Corrente - Principal"/>
    <x v="1"/>
    <x v="5"/>
    <x v="10"/>
    <s v="CARREFOUR LJ  PARC 04/06 CONTAGEM"/>
    <n v="77.48"/>
    <s v="Concluído"/>
  </r>
  <r>
    <m/>
    <m/>
    <n v="1"/>
    <n v="1"/>
    <x v="2"/>
    <d v="2024-10-30T00:00:00"/>
    <d v="2024-12-07T00:00:00"/>
    <s v="Banco do Brasil - Conta Corrente - Principal"/>
    <x v="1"/>
    <x v="4"/>
    <x v="8"/>
    <s v="FRANK CHAVES  PARC 01/04 CONTAGEM"/>
    <n v="77.5"/>
    <s v="Concluído"/>
  </r>
  <r>
    <m/>
    <m/>
    <n v="1"/>
    <n v="1"/>
    <x v="2"/>
    <d v="2024-01-08T00:00:00"/>
    <d v="2024-12-07T00:00:00"/>
    <s v="Banco do Brasil - Conta Corrente - Principal"/>
    <x v="1"/>
    <x v="5"/>
    <x v="36"/>
    <s v="CENTRO DE EXC PARC 11/12 BELO HORIZON"/>
    <n v="80"/>
    <s v="Concluído"/>
  </r>
  <r>
    <m/>
    <m/>
    <n v="1"/>
    <n v="1"/>
    <x v="2"/>
    <d v="2024-10-01T00:00:00"/>
    <d v="2024-12-07T00:00:00"/>
    <s v="Banco do Brasil - Conta Corrente - Principal"/>
    <x v="1"/>
    <x v="3"/>
    <x v="9"/>
    <s v="OPORTUNIDADES PARC 02/03 BELO HORIZON"/>
    <n v="80.56"/>
    <s v="Concluído"/>
  </r>
  <r>
    <m/>
    <m/>
    <n v="1"/>
    <n v="1"/>
    <x v="2"/>
    <d v="2024-07-19T00:00:00"/>
    <d v="2024-12-07T00:00:00"/>
    <s v="Banco do Brasil - Conta Corrente - Principal"/>
    <x v="1"/>
    <x v="7"/>
    <x v="21"/>
    <s v="MAXI VACINA   PARC 05/06 BELO HORIZON"/>
    <n v="83.66"/>
    <s v="Concluído"/>
  </r>
  <r>
    <m/>
    <m/>
    <n v="1"/>
    <n v="1"/>
    <x v="2"/>
    <d v="2024-11-01T00:00:00"/>
    <d v="2024-12-07T00:00:00"/>
    <s v="Banco do Brasil - Conta Corrente - Principal"/>
    <x v="1"/>
    <x v="6"/>
    <x v="12"/>
    <s v="SUP EPA CENTO EVINTE E BELO HORIZONT"/>
    <n v="85"/>
    <s v="Concluído"/>
  </r>
  <r>
    <m/>
    <m/>
    <n v="1"/>
    <n v="1"/>
    <x v="2"/>
    <d v="2024-10-16T00:00:00"/>
    <d v="2024-12-07T00:00:00"/>
    <s v="Banco do Brasil - Conta Corrente - Principal"/>
    <x v="1"/>
    <x v="3"/>
    <x v="9"/>
    <s v="PARC=102AQUI  PARC 02/02 Belo Horizon"/>
    <n v="89.3"/>
    <s v="Concluído"/>
  </r>
  <r>
    <m/>
    <m/>
    <n v="1"/>
    <n v="1"/>
    <x v="2"/>
    <d v="2024-09-24T00:00:00"/>
    <d v="2024-12-07T00:00:00"/>
    <s v="Banco do Brasil - Conta Corrente - Principal"/>
    <x v="1"/>
    <x v="1"/>
    <x v="1"/>
    <s v="EBN         * PARC 02/03 Sao Paulo"/>
    <n v="99.01"/>
    <s v="Concluído"/>
  </r>
  <r>
    <m/>
    <m/>
    <n v="1"/>
    <n v="1"/>
    <x v="2"/>
    <d v="2024-01-17T00:00:00"/>
    <d v="2024-12-07T00:00:00"/>
    <s v="Banco do Brasil - Conta Corrente - Principal"/>
    <x v="1"/>
    <x v="1"/>
    <x v="23"/>
    <s v="EDUZZTECNOLOG PARC 11/12 SAO PAULO"/>
    <n v="99.7"/>
    <s v="Concluído"/>
  </r>
  <r>
    <m/>
    <m/>
    <n v="1"/>
    <n v="1"/>
    <x v="2"/>
    <d v="2024-11-06T00:00:00"/>
    <d v="2024-12-07T00:00:00"/>
    <s v="Banco do Brasil - Conta Corrente - Principal"/>
    <x v="1"/>
    <x v="8"/>
    <x v="22"/>
    <s v="PG *ASSOCIACAO BRASILE SAO PAULO"/>
    <n v="100"/>
    <s v="Concluído"/>
  </r>
  <r>
    <m/>
    <m/>
    <n v="1"/>
    <n v="1"/>
    <x v="2"/>
    <d v="2024-04-15T00:00:00"/>
    <d v="2024-12-07T00:00:00"/>
    <s v="Banco do Brasil - Conta Corrente - Principal"/>
    <x v="1"/>
    <x v="5"/>
    <x v="10"/>
    <s v="DECATHLON CON PARC 08/10 CONTAGEM"/>
    <n v="109.48"/>
    <s v="Concluído"/>
  </r>
  <r>
    <m/>
    <m/>
    <n v="1"/>
    <n v="1"/>
    <x v="2"/>
    <d v="2024-11-01T00:00:00"/>
    <d v="2024-12-07T00:00:00"/>
    <s v="Banco do Brasil - Conta Corrente - Principal"/>
    <x v="1"/>
    <x v="7"/>
    <x v="13"/>
    <s v="DROGARIA ARAUJO        BELO HORIZONT"/>
    <n v="110.68"/>
    <s v="Concluído"/>
  </r>
  <r>
    <m/>
    <m/>
    <n v="1"/>
    <n v="1"/>
    <x v="2"/>
    <d v="2024-11-18T00:00:00"/>
    <d v="2024-12-07T00:00:00"/>
    <s v="Banco do Brasil - Conta Corrente - Principal"/>
    <x v="1"/>
    <x v="6"/>
    <x v="12"/>
    <s v="SUP EPA CENTO EVINTE E BELO HORIZONT"/>
    <n v="111"/>
    <s v="Concluído"/>
  </r>
  <r>
    <m/>
    <m/>
    <n v="1"/>
    <n v="1"/>
    <x v="2"/>
    <d v="2024-11-16T00:00:00"/>
    <d v="2024-12-07T00:00:00"/>
    <s v="Banco do Brasil - Conta Corrente - Principal"/>
    <x v="1"/>
    <x v="6"/>
    <x v="12"/>
    <s v="SUP EPA CENTO EVINTE E BELO HORIZONT"/>
    <n v="130.5"/>
    <s v="Concluído"/>
  </r>
  <r>
    <m/>
    <m/>
    <n v="1"/>
    <n v="1"/>
    <x v="2"/>
    <d v="2024-11-19T00:00:00"/>
    <d v="2024-12-07T00:00:00"/>
    <s v="Banco do Brasil - Conta Corrente - Principal"/>
    <x v="1"/>
    <x v="2"/>
    <x v="27"/>
    <s v="Lubrige       PARC 01/02 BELO HORIZON"/>
    <n v="135"/>
    <s v="Concluído"/>
  </r>
  <r>
    <m/>
    <m/>
    <n v="1"/>
    <n v="1"/>
    <x v="2"/>
    <d v="2024-10-26T00:00:00"/>
    <d v="2024-12-07T00:00:00"/>
    <s v="Banco do Brasil - Conta Corrente - Principal"/>
    <x v="1"/>
    <x v="6"/>
    <x v="12"/>
    <s v="VILLEFORT              BELO HORIZONT"/>
    <n v="135.69999999999999"/>
    <s v="Concluído"/>
  </r>
  <r>
    <m/>
    <m/>
    <n v="1"/>
    <n v="1"/>
    <x v="2"/>
    <d v="2024-11-20T00:00:00"/>
    <d v="2024-12-07T00:00:00"/>
    <s v="Banco do Brasil - Conta Corrente - Principal"/>
    <x v="1"/>
    <x v="7"/>
    <x v="13"/>
    <s v="RAIA4535               BELO HORIZONT"/>
    <n v="182.94"/>
    <s v="Concluído"/>
  </r>
  <r>
    <m/>
    <m/>
    <n v="1"/>
    <n v="1"/>
    <x v="2"/>
    <d v="2024-08-19T00:00:00"/>
    <d v="2024-12-07T00:00:00"/>
    <s v="Banco do Brasil - Conta Corrente - Principal"/>
    <x v="1"/>
    <x v="2"/>
    <x v="17"/>
    <s v="LATAM AIRLIN* PARC 04/04 SAO PAULO"/>
    <n v="215.81"/>
    <s v="Concluído"/>
  </r>
  <r>
    <m/>
    <m/>
    <n v="1"/>
    <n v="1"/>
    <x v="2"/>
    <d v="2024-11-13T00:00:00"/>
    <d v="2024-12-07T00:00:00"/>
    <s v="Banco do Brasil - Conta Corrente - Principal"/>
    <x v="1"/>
    <x v="6"/>
    <x v="12"/>
    <s v="VILLEFORT              BELO HORIZONT"/>
    <n v="222.33"/>
    <s v="Concluído"/>
  </r>
  <r>
    <m/>
    <m/>
    <n v="1"/>
    <n v="1"/>
    <x v="2"/>
    <d v="2024-10-31T00:00:00"/>
    <d v="2024-12-07T00:00:00"/>
    <s v="Banco do Brasil - Conta Corrente - Principal"/>
    <x v="1"/>
    <x v="7"/>
    <x v="13"/>
    <s v="DROGARIA ARAUJO        BELO HORIZONT"/>
    <n v="256.33"/>
    <s v="Concluído"/>
  </r>
  <r>
    <m/>
    <m/>
    <n v="1"/>
    <n v="1"/>
    <x v="2"/>
    <d v="2024-11-05T00:00:00"/>
    <d v="2024-12-07T00:00:00"/>
    <s v="Banco do Brasil - Conta Corrente - Principal"/>
    <x v="1"/>
    <x v="6"/>
    <x v="12"/>
    <s v="SUP EPA CENTO EVINTE E BELO HORIZONT"/>
    <n v="264.08"/>
    <s v="Concluído"/>
  </r>
  <r>
    <m/>
    <m/>
    <n v="1"/>
    <n v="1"/>
    <x v="2"/>
    <d v="2024-09-23T00:00:00"/>
    <d v="2024-12-07T00:00:00"/>
    <s v="Banco do Brasil - Conta Corrente - Principal"/>
    <x v="1"/>
    <x v="5"/>
    <x v="10"/>
    <s v="ASSOCIACAO IN PARC 02/02 CAIEIRAS"/>
    <n v="300"/>
    <s v="Concluído"/>
  </r>
  <r>
    <m/>
    <m/>
    <n v="1"/>
    <n v="1"/>
    <x v="2"/>
    <d v="2024-11-08T00:00:00"/>
    <d v="2024-12-07T00:00:00"/>
    <s v="Banco do Brasil - Conta Corrente - Principal"/>
    <x v="1"/>
    <x v="2"/>
    <x v="19"/>
    <s v="MP*PETROBRASPREM       RIO DE JANEIR"/>
    <n v="318.25"/>
    <s v="Concluído"/>
  </r>
  <r>
    <m/>
    <m/>
    <n v="1"/>
    <n v="1"/>
    <x v="2"/>
    <d v="2024-10-30T00:00:00"/>
    <d v="2024-12-07T00:00:00"/>
    <s v="Banco do Brasil - Conta Corrente - Principal"/>
    <x v="1"/>
    <x v="2"/>
    <x v="19"/>
    <s v="AUTO POSTO ARRUDAO     BELO HORIZONT"/>
    <n v="322.98"/>
    <s v="Concluído"/>
  </r>
  <r>
    <m/>
    <m/>
    <n v="1"/>
    <n v="1"/>
    <x v="2"/>
    <d v="2024-10-30T00:00:00"/>
    <d v="2024-12-07T00:00:00"/>
    <s v="Banco do Brasil - Conta Corrente - Principal"/>
    <x v="1"/>
    <x v="6"/>
    <x v="12"/>
    <s v="6278 SAM S CONTAGEM    CONTAGEM"/>
    <n v="391.01"/>
    <s v="Concluído"/>
  </r>
  <r>
    <m/>
    <m/>
    <n v="1"/>
    <n v="1"/>
    <x v="2"/>
    <d v="2024-10-27T00:00:00"/>
    <d v="2024-12-07T00:00:00"/>
    <s v="Banco do Brasil - Conta Corrente - Principal"/>
    <x v="1"/>
    <x v="2"/>
    <x v="55"/>
    <s v="Liberty Seguros YelumSeSao Paulo"/>
    <n v="661.92"/>
    <s v="Concluído"/>
  </r>
  <r>
    <m/>
    <m/>
    <n v="1"/>
    <n v="1"/>
    <x v="2"/>
    <d v="2024-08-29T00:00:00"/>
    <d v="2024-12-07T00:00:00"/>
    <s v="Banco do Brasil - Conta Corrente - Principal"/>
    <x v="1"/>
    <x v="2"/>
    <x v="27"/>
    <s v="INDYCAR CENTA PARC 03/03 BELO HORIZON"/>
    <n v="982.66"/>
    <s v="Concluído"/>
  </r>
  <r>
    <m/>
    <m/>
    <n v="1"/>
    <n v="1"/>
    <x v="2"/>
    <d v="2024-12-09T00:00:00"/>
    <d v="2024-12-09T00:00:00"/>
    <s v="Banco do Brasil - Conta Corrente - Principal"/>
    <x v="0"/>
    <x v="3"/>
    <x v="9"/>
    <s v="Compra com Cartão - 07/12 06:12 Humbertodossantos"/>
    <n v="16.72"/>
    <s v="Concluído"/>
  </r>
  <r>
    <m/>
    <m/>
    <n v="1"/>
    <n v="1"/>
    <x v="2"/>
    <d v="2024-12-09T00:00:00"/>
    <d v="2024-12-09T00:00:00"/>
    <s v="Banco do Brasil - Conta Corrente - Principal"/>
    <x v="0"/>
    <x v="3"/>
    <x v="9"/>
    <s v="Compra com Cartão - 08/12 23:35 CONCESSIONARIA DO AE"/>
    <n v="36"/>
    <s v="Concluído"/>
  </r>
  <r>
    <m/>
    <m/>
    <n v="1"/>
    <n v="1"/>
    <x v="2"/>
    <d v="2024-12-09T00:00:00"/>
    <d v="2024-12-09T00:00:00"/>
    <s v="Banco do Brasil - Conta Corrente - Principal"/>
    <x v="0"/>
    <x v="8"/>
    <x v="22"/>
    <s v="Pix - Enviado - 08/12 10:39 Instituto De Ensino Aurea"/>
    <n v="50"/>
    <s v="Concluído"/>
  </r>
  <r>
    <m/>
    <m/>
    <n v="1"/>
    <n v="1"/>
    <x v="2"/>
    <d v="2024-12-09T00:00:00"/>
    <d v="2024-12-09T00:00:00"/>
    <s v="Banco do Brasil - Conta Corrente - Principal"/>
    <x v="0"/>
    <x v="10"/>
    <x v="56"/>
    <s v="Pix - Enviado - 09/12 20:26 Thiago Henrique Florencio"/>
    <n v="75"/>
    <s v="Concluído"/>
  </r>
  <r>
    <m/>
    <m/>
    <n v="1"/>
    <n v="1"/>
    <x v="2"/>
    <d v="2024-12-09T00:00:00"/>
    <d v="2024-12-09T00:00:00"/>
    <s v="Banco do Brasil - Conta Corrente - Principal"/>
    <x v="0"/>
    <x v="7"/>
    <x v="30"/>
    <s v="Pix - Enviado - 09/12 20:28 Fernanda Da Mata Fis"/>
    <n v="200"/>
    <s v="Concluído"/>
  </r>
  <r>
    <m/>
    <m/>
    <n v="1"/>
    <n v="1"/>
    <x v="2"/>
    <d v="2024-12-09T00:00:00"/>
    <d v="2024-12-09T00:00:00"/>
    <s v="Banco do Brasil - Conta Corrente - Principal"/>
    <x v="0"/>
    <x v="11"/>
    <x v="31"/>
    <s v="Pix - Recebido - 08/12 17:05 39650316000164 SOLANGE DUA"/>
    <n v="200"/>
    <s v="Concluído"/>
  </r>
  <r>
    <m/>
    <m/>
    <n v="1"/>
    <n v="1"/>
    <x v="2"/>
    <d v="2024-12-09T00:00:00"/>
    <d v="2024-12-09T00:00:00"/>
    <s v="Banco do Brasil - Conta Corrente - Principal"/>
    <x v="0"/>
    <x v="7"/>
    <x v="34"/>
    <s v="Pix Periódico - 07/12 Raquel Martins Resende L 002/004"/>
    <n v="390"/>
    <s v="Concluído"/>
  </r>
  <r>
    <m/>
    <m/>
    <n v="1"/>
    <n v="1"/>
    <x v="2"/>
    <d v="2024-12-09T00:00:00"/>
    <d v="2024-12-09T00:00:00"/>
    <s v="Banco do Brasil - Conta Corrente - Principal"/>
    <x v="0"/>
    <x v="14"/>
    <x v="43"/>
    <s v="Pagto cartão crédito - PLATINUM ESTILO VISA"/>
    <n v="8334.2000000000007"/>
    <s v="Concluído"/>
  </r>
  <r>
    <m/>
    <m/>
    <n v="1"/>
    <n v="1"/>
    <x v="2"/>
    <d v="2024-12-10T00:00:00"/>
    <d v="2024-12-10T00:00:00"/>
    <s v="Banco do Brasil - Conta Corrente - Principal"/>
    <x v="0"/>
    <x v="9"/>
    <x v="22"/>
    <s v="Cobrança de Juros - Juros Saldo Devedor Conta"/>
    <n v="1.94"/>
    <s v="Concluído"/>
  </r>
  <r>
    <m/>
    <m/>
    <n v="1"/>
    <n v="1"/>
    <x v="2"/>
    <d v="2024-12-10T00:00:00"/>
    <d v="2024-12-10T00:00:00"/>
    <s v="Banco do Brasil - Conta Corrente - Principal"/>
    <x v="0"/>
    <x v="10"/>
    <x v="44"/>
    <s v="Pagamento de Boleto - CONSELHO REGIONAL DE FISIOTERA"/>
    <n v="22.92"/>
    <s v="Concluído"/>
  </r>
  <r>
    <m/>
    <m/>
    <n v="1"/>
    <n v="1"/>
    <x v="2"/>
    <d v="2024-12-10T00:00:00"/>
    <d v="2024-12-10T00:00:00"/>
    <s v="Banco do Brasil - Conta Corrente - Principal"/>
    <x v="0"/>
    <x v="2"/>
    <x v="51"/>
    <s v="Pagamentos Diversos - VELOE"/>
    <n v="29.1"/>
    <s v="Concluído"/>
  </r>
  <r>
    <m/>
    <m/>
    <n v="1"/>
    <n v="1"/>
    <x v="2"/>
    <d v="2024-12-10T00:00:00"/>
    <d v="2024-12-10T00:00:00"/>
    <s v="Banco do Brasil - Conta Corrente - Principal"/>
    <x v="0"/>
    <x v="10"/>
    <x v="44"/>
    <s v="Pagamento de Boleto - CONSELHO REGIONAL DE PSICOLOGI"/>
    <n v="62.97"/>
    <s v="Concluído"/>
  </r>
  <r>
    <m/>
    <m/>
    <n v="1"/>
    <n v="1"/>
    <x v="2"/>
    <d v="2024-12-10T00:00:00"/>
    <d v="2024-12-10T00:00:00"/>
    <s v="Banco do Brasil - Conta Corrente - Principal"/>
    <x v="0"/>
    <x v="8"/>
    <x v="22"/>
    <s v="Pagamentos Diversos - CANCAO NOVA"/>
    <n v="120"/>
    <s v="Concluído"/>
  </r>
  <r>
    <m/>
    <m/>
    <n v="1"/>
    <n v="1"/>
    <x v="2"/>
    <d v="2024-12-10T00:00:00"/>
    <d v="2024-12-10T00:00:00"/>
    <s v="Banco do Brasil - Conta Corrente - Principal"/>
    <x v="0"/>
    <x v="4"/>
    <x v="20"/>
    <s v="Pagamento Fatura de Água - CIA DE SANEAMEN MG-COPASA"/>
    <n v="214.5"/>
    <s v="Concluído"/>
  </r>
  <r>
    <m/>
    <m/>
    <n v="1"/>
    <n v="1"/>
    <x v="2"/>
    <d v="2024-12-10T00:00:00"/>
    <d v="2024-12-10T00:00:00"/>
    <s v="Banco do Brasil - Conta Corrente - Principal"/>
    <x v="0"/>
    <x v="1"/>
    <x v="23"/>
    <s v="Pix Periódico - 10/12 Thiago Henrique Florenci 003/999"/>
    <n v="240"/>
    <s v="Concluído"/>
  </r>
  <r>
    <m/>
    <m/>
    <n v="1"/>
    <n v="1"/>
    <x v="2"/>
    <d v="2024-12-10T00:00:00"/>
    <d v="2024-12-10T00:00:00"/>
    <s v="Banco do Brasil - Conta Corrente - Principal"/>
    <x v="0"/>
    <x v="5"/>
    <x v="52"/>
    <s v="Pagamento de Boleto - REGINA CELIA CORREIA BISPOASSESSOR"/>
    <n v="330"/>
    <s v="Concluído"/>
  </r>
  <r>
    <m/>
    <m/>
    <n v="1"/>
    <n v="1"/>
    <x v="2"/>
    <d v="2024-12-10T00:00:00"/>
    <d v="2024-12-10T00:00:00"/>
    <s v="Banco do Brasil - Conta Corrente - Principal"/>
    <x v="0"/>
    <x v="16"/>
    <x v="53"/>
    <s v="Tesouro Direto-Compra - "/>
    <n v="497.07"/>
    <s v="Concluído"/>
  </r>
  <r>
    <m/>
    <m/>
    <n v="1"/>
    <n v="1"/>
    <x v="2"/>
    <d v="2024-12-11T00:00:00"/>
    <d v="2024-12-11T00:00:00"/>
    <s v="Banco do Brasil - Conta Corrente - Principal"/>
    <x v="0"/>
    <x v="10"/>
    <x v="44"/>
    <s v="Pix - Enviado - 11/12 13:03 Cemig Distribuicao S A"/>
    <n v="56.97"/>
    <s v="Concluído"/>
  </r>
  <r>
    <m/>
    <m/>
    <n v="1"/>
    <n v="1"/>
    <x v="2"/>
    <d v="2024-12-11T00:00:00"/>
    <d v="2024-12-11T00:00:00"/>
    <s v="Banco do Brasil - Conta Corrente - Principal"/>
    <x v="0"/>
    <x v="10"/>
    <x v="56"/>
    <s v="Pix - Enviado - 11/12 13:04 Thiago Henrique Florencio"/>
    <n v="75"/>
    <s v="Concluído"/>
  </r>
  <r>
    <m/>
    <m/>
    <n v="1"/>
    <n v="1"/>
    <x v="2"/>
    <d v="2024-12-11T00:00:00"/>
    <d v="2024-12-11T00:00:00"/>
    <s v="Banco do Brasil - Conta Corrente - Principal"/>
    <x v="0"/>
    <x v="4"/>
    <x v="29"/>
    <s v="Pagto Energia Elétrica - CEMIG DISTRIBUICAO"/>
    <n v="244.24"/>
    <s v="Concluído"/>
  </r>
  <r>
    <m/>
    <m/>
    <n v="1"/>
    <n v="1"/>
    <x v="2"/>
    <d v="2024-12-11T00:00:00"/>
    <d v="2024-12-11T00:00:00"/>
    <s v="Banco do Brasil - Conta Corrente - Principal"/>
    <x v="0"/>
    <x v="10"/>
    <x v="26"/>
    <s v="Pagamento de Boleto - COND. CENTRO COMERCIAL SKINA"/>
    <n v="911.61"/>
    <s v="Concluído"/>
  </r>
  <r>
    <m/>
    <m/>
    <n v="1"/>
    <n v="1"/>
    <x v="2"/>
    <d v="2024-12-11T00:00:00"/>
    <d v="2024-12-11T00:00:00"/>
    <s v="Banco do Brasil - Conta Corrente - Principal"/>
    <x v="0"/>
    <x v="1"/>
    <x v="24"/>
    <s v="Pagamento de Boleto - ASSOCIACAO INSTITUTO EDUCACION"/>
    <n v="1734.56"/>
    <s v="Concluído"/>
  </r>
  <r>
    <m/>
    <m/>
    <n v="1"/>
    <n v="1"/>
    <x v="2"/>
    <d v="2024-12-11T00:00:00"/>
    <d v="2024-12-11T00:00:00"/>
    <s v="Banco do Brasil - Conta Corrente - Principal"/>
    <x v="0"/>
    <x v="1"/>
    <x v="24"/>
    <s v="Pagamento de Boleto - ASSOCIACAO INSTITUTO EDUCACION"/>
    <n v="1734.56"/>
    <s v="Concluído"/>
  </r>
  <r>
    <m/>
    <m/>
    <n v="1"/>
    <n v="1"/>
    <x v="2"/>
    <d v="2024-12-11T00:00:00"/>
    <d v="2024-12-11T00:00:00"/>
    <s v="Banco do Brasil - Conta Corrente - Principal"/>
    <x v="0"/>
    <x v="11"/>
    <x v="31"/>
    <s v="Pix - Recebido - 11/12 12:18 39650316000164 SOLANGE DUA"/>
    <n v="3884.43"/>
    <s v="Concluído"/>
  </r>
  <r>
    <m/>
    <m/>
    <n v="1"/>
    <n v="1"/>
    <x v="2"/>
    <d v="2024-12-12T00:00:00"/>
    <d v="2024-12-12T00:00:00"/>
    <s v="Banco do Brasil - Conta Corrente - Principal"/>
    <x v="0"/>
    <x v="2"/>
    <x v="57"/>
    <s v="Pix - Enviado - 12/12 10:21 Fernanda Cristina De Souza"/>
    <n v="70"/>
    <s v="Concluído"/>
  </r>
  <r>
    <m/>
    <m/>
    <n v="1"/>
    <n v="1"/>
    <x v="2"/>
    <d v="2024-12-12T00:00:00"/>
    <d v="2024-12-12T00:00:00"/>
    <s v="Banco do Brasil - Conta Corrente - Principal"/>
    <x v="0"/>
    <x v="0"/>
    <x v="0"/>
    <s v="Ações - Proventos - Pag Rendimento  KNIP11 12/12/2024"/>
    <n v="127.8"/>
    <s v="Concluído"/>
  </r>
  <r>
    <m/>
    <m/>
    <n v="1"/>
    <n v="1"/>
    <x v="2"/>
    <d v="2024-12-12T00:00:00"/>
    <d v="2024-12-12T00:00:00"/>
    <s v="Banco do Brasil - Conta Corrente - Principal"/>
    <x v="0"/>
    <x v="0"/>
    <x v="0"/>
    <s v="Ações - Proventos - Pag Rendimento  KNHY11 12/12/2024"/>
    <n v="137.55000000000001"/>
    <s v="Concluído"/>
  </r>
  <r>
    <m/>
    <m/>
    <n v="1"/>
    <n v="1"/>
    <x v="2"/>
    <d v="2024-12-13T00:00:00"/>
    <d v="2024-12-13T00:00:00"/>
    <s v="Banco do Brasil - Conta Corrente - Principal"/>
    <x v="0"/>
    <x v="9"/>
    <x v="22"/>
    <s v="Taxa Compra/Venda Ações"/>
    <n v="0.19"/>
    <s v="Concluído"/>
  </r>
  <r>
    <m/>
    <m/>
    <n v="1"/>
    <n v="1"/>
    <x v="2"/>
    <d v="2024-12-13T00:00:00"/>
    <d v="2024-12-13T00:00:00"/>
    <s v="Banco do Brasil - Conta Corrente - Principal"/>
    <x v="0"/>
    <x v="9"/>
    <x v="22"/>
    <s v="Taxa Compra/Venda Ações"/>
    <n v="0.95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KNRI11 13/12/2024"/>
    <n v="2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HGLG11 13/12/2024"/>
    <n v="2.2000000000000002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XPLG11 13/12/2024"/>
    <n v="2.34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HGRE11 13/12/2024"/>
    <n v="6.24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VRTA11 13/12/2024"/>
    <n v="8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HGRU11 13/12/2024"/>
    <n v="22.5"/>
    <s v="Concluído"/>
  </r>
  <r>
    <m/>
    <m/>
    <n v="1"/>
    <n v="1"/>
    <x v="2"/>
    <d v="2024-12-13T00:00:00"/>
    <d v="2024-12-13T00:00:00"/>
    <s v="Banco do Brasil - Conta Corrente - Principal"/>
    <x v="0"/>
    <x v="0"/>
    <x v="0"/>
    <s v="Ações - Proventos - Pag Rendimento  RBRP11 13/12/2024"/>
    <n v="31.32"/>
    <s v="Concluído"/>
  </r>
  <r>
    <m/>
    <m/>
    <n v="1"/>
    <n v="1"/>
    <x v="2"/>
    <d v="2024-12-13T00:00:00"/>
    <d v="2024-12-13T00:00:00"/>
    <s v="Banco do Brasil - Conta Corrente - Principal"/>
    <x v="0"/>
    <x v="13"/>
    <x v="22"/>
    <s v="Venda de ações"/>
    <n v="3814.62"/>
    <s v="Concluído"/>
  </r>
  <r>
    <m/>
    <m/>
    <n v="1"/>
    <n v="1"/>
    <x v="2"/>
    <d v="2024-12-16T00:00:00"/>
    <d v="2024-12-16T00:00:00"/>
    <s v="Banco do Brasil - Conta Corrente - Principal"/>
    <x v="0"/>
    <x v="5"/>
    <x v="10"/>
    <s v="Pagamento de Boleto - CEA PAY FUNDO DE INVESTIMENTO"/>
    <n v="103.99"/>
    <s v="Concluído"/>
  </r>
  <r>
    <m/>
    <m/>
    <n v="1"/>
    <n v="1"/>
    <x v="2"/>
    <d v="2024-12-16T00:00:00"/>
    <d v="2024-12-16T00:00:00"/>
    <s v="Banco do Brasil - Conta Corrente - Principal"/>
    <x v="0"/>
    <x v="2"/>
    <x v="2"/>
    <s v="Pix - Recebido - 15/12 06:36 00002514767660 MARIA APARE"/>
    <n v="200"/>
    <s v="Concluído"/>
  </r>
  <r>
    <m/>
    <m/>
    <n v="1"/>
    <n v="1"/>
    <x v="2"/>
    <d v="2024-12-16T00:00:00"/>
    <d v="2024-12-16T00:00:00"/>
    <s v="Banco do Brasil - Conta Corrente - Principal"/>
    <x v="0"/>
    <x v="7"/>
    <x v="39"/>
    <s v="Pix - Enviado - 16/12 18:35 Reinaldo Alves Ribeiro"/>
    <n v="304"/>
    <s v="Concluído"/>
  </r>
  <r>
    <m/>
    <m/>
    <n v="1"/>
    <n v="1"/>
    <x v="2"/>
    <d v="2024-12-16T00:00:00"/>
    <d v="2024-12-16T00:00:00"/>
    <s v="Banco do Brasil - Conta Corrente - Principal"/>
    <x v="0"/>
    <x v="9"/>
    <x v="22"/>
    <s v="Pagamento de Impostos - DAS - SIMPLES NACIONAL"/>
    <n v="316.08"/>
    <s v="Concluído"/>
  </r>
  <r>
    <m/>
    <m/>
    <n v="1"/>
    <n v="1"/>
    <x v="2"/>
    <d v="2024-12-16T00:00:00"/>
    <d v="2024-12-16T00:00:00"/>
    <s v="Banco do Brasil - Conta Corrente - Principal"/>
    <x v="0"/>
    <x v="10"/>
    <x v="37"/>
    <s v="Pagamento de Boleto - ERA EMPREENDIMENTOS IMOBILIARIOS LTDA"/>
    <n v="785"/>
    <s v="Concluído"/>
  </r>
  <r>
    <m/>
    <m/>
    <n v="1"/>
    <n v="1"/>
    <x v="2"/>
    <d v="2024-12-16T00:00:00"/>
    <d v="2024-12-16T00:00:00"/>
    <s v="Banco do Brasil - Conta Corrente - Principal"/>
    <x v="0"/>
    <x v="11"/>
    <x v="31"/>
    <s v="Pix - Recebido - 16/12 13:10 39650316000164 SOLANGE DUA"/>
    <n v="900.77"/>
    <s v="Concluído"/>
  </r>
  <r>
    <m/>
    <m/>
    <n v="1"/>
    <n v="1"/>
    <x v="2"/>
    <d v="2024-12-16T00:00:00"/>
    <d v="2024-12-16T00:00:00"/>
    <s v="Banco do Brasil - Conta Corrente - Principal"/>
    <x v="0"/>
    <x v="2"/>
    <x v="2"/>
    <s v="Pix - Enviado - 16/12 11:41 Ronildo Viccari"/>
    <n v="1200"/>
    <s v="Concluído"/>
  </r>
  <r>
    <m/>
    <m/>
    <n v="1"/>
    <n v="1"/>
    <x v="2"/>
    <d v="2024-12-17T00:00:00"/>
    <d v="2024-12-17T00:00:00"/>
    <s v="Banco do Brasil - Conta Corrente - Principal"/>
    <x v="0"/>
    <x v="0"/>
    <x v="0"/>
    <s v="Ações - Proventos - Pag Jur Cap Pro VIVT3  17/12/2024"/>
    <n v="1.41"/>
    <s v="Concluído"/>
  </r>
  <r>
    <m/>
    <m/>
    <n v="1"/>
    <n v="1"/>
    <x v="2"/>
    <d v="2024-12-17T00:00:00"/>
    <d v="2024-12-17T00:00:00"/>
    <s v="Banco do Brasil - Conta Corrente - Principal"/>
    <x v="0"/>
    <x v="12"/>
    <x v="40"/>
    <s v="Pagto Mensalidade Seguro - PRUDENTIAL DO BRASIL"/>
    <n v="103.04"/>
    <s v="Concluído"/>
  </r>
  <r>
    <m/>
    <m/>
    <n v="1"/>
    <n v="1"/>
    <x v="2"/>
    <d v="2024-12-17T00:00:00"/>
    <d v="2024-12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2"/>
    <d v="2024-12-17T00:00:00"/>
    <d v="2024-12-17T00:00:00"/>
    <s v="Banco do Brasil - Conta Corrente - Principal"/>
    <x v="0"/>
    <x v="12"/>
    <x v="40"/>
    <s v="Pagto Mensalidade Seguro - PRUDENTIAL DO BRASIL"/>
    <n v="223.89"/>
    <s v="Concluído"/>
  </r>
  <r>
    <m/>
    <m/>
    <n v="1"/>
    <n v="1"/>
    <x v="2"/>
    <d v="2024-12-17T00:00:00"/>
    <d v="2024-12-17T00:00:00"/>
    <s v="Banco do Brasil - Conta Corrente - Principal"/>
    <x v="0"/>
    <x v="12"/>
    <x v="40"/>
    <s v="Pagto Mensalidade Seguro - PRUDENTIAL DO BRASIL"/>
    <n v="226.12"/>
    <s v="Concluído"/>
  </r>
  <r>
    <m/>
    <m/>
    <n v="1"/>
    <n v="1"/>
    <x v="2"/>
    <d v="2024-12-17T00:00:00"/>
    <d v="2024-12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2"/>
    <d v="2024-12-18T00:00:00"/>
    <d v="2024-12-18T00:00:00"/>
    <s v="Banco do Brasil - Conta Corrente - Principal"/>
    <x v="0"/>
    <x v="0"/>
    <x v="0"/>
    <s v="Ações - Proventos - Pag Rendimento  VGIP11 18/12/2024"/>
    <n v="28.7"/>
    <s v="Concluído"/>
  </r>
  <r>
    <m/>
    <m/>
    <n v="1"/>
    <n v="1"/>
    <x v="2"/>
    <d v="2024-12-19T00:00:00"/>
    <d v="2024-12-19T00:00:00"/>
    <s v="Banco do Brasil - Conta Corrente - Principal"/>
    <x v="0"/>
    <x v="0"/>
    <x v="0"/>
    <s v="Ações - Proventos - Pag Res Ren Var BCFF11 19/12/2024"/>
    <n v="2.5299999999999998"/>
    <s v="Concluído"/>
  </r>
  <r>
    <m/>
    <m/>
    <n v="1"/>
    <n v="1"/>
    <x v="2"/>
    <d v="2024-12-19T00:00:00"/>
    <d v="2024-12-19T00:00:00"/>
    <s v="Banco do Brasil - Conta Corrente - Principal"/>
    <x v="0"/>
    <x v="4"/>
    <x v="25"/>
    <s v="Pix - Enviado - 19/12 12:28 Leonice Araujo Dos Reis"/>
    <n v="200"/>
    <s v="Concluído"/>
  </r>
  <r>
    <m/>
    <m/>
    <n v="1"/>
    <n v="1"/>
    <x v="2"/>
    <d v="2024-12-19T00:00:00"/>
    <d v="2024-12-19T00:00:00"/>
    <s v="Banco do Brasil - Conta Corrente - Principal"/>
    <x v="0"/>
    <x v="11"/>
    <x v="31"/>
    <s v="Pix - Recebido - 19/12 22:23 00003594043673 SOLANGE DUA"/>
    <n v="400"/>
    <s v="Concluído"/>
  </r>
  <r>
    <m/>
    <m/>
    <n v="1"/>
    <n v="1"/>
    <x v="2"/>
    <d v="2024-12-19T00:00:00"/>
    <d v="2024-12-19T00:00:00"/>
    <s v="Banco do Brasil - Conta Corrente - Principal"/>
    <x v="0"/>
    <x v="7"/>
    <x v="32"/>
    <s v="Pix - Enviado - 19/12 22:21 Unimed Bh"/>
    <n v="1186.29"/>
    <s v="Concluído"/>
  </r>
  <r>
    <m/>
    <m/>
    <n v="1"/>
    <n v="1"/>
    <x v="2"/>
    <d v="2024-12-19T00:00:00"/>
    <d v="2024-12-19T00:00:00"/>
    <s v="Banco do Brasil - Conta Corrente - Principal"/>
    <x v="0"/>
    <x v="7"/>
    <x v="32"/>
    <s v="Pix - Enviado - 19/12 22:20 Estabelecimento Unificado"/>
    <n v="2360.9699999999998"/>
    <s v="Concluído"/>
  </r>
  <r>
    <m/>
    <m/>
    <n v="1"/>
    <n v="1"/>
    <x v="2"/>
    <d v="2024-12-19T00:00:00"/>
    <d v="2024-12-19T00:00:00"/>
    <s v="Banco do Brasil - Conta Corrente - Principal"/>
    <x v="0"/>
    <x v="11"/>
    <x v="31"/>
    <s v="Pix - Recebido - 19/12 22:16 39650316000164 SOLANGE DUA"/>
    <n v="2500"/>
    <s v="Concluído"/>
  </r>
  <r>
    <m/>
    <m/>
    <n v="1"/>
    <n v="1"/>
    <x v="2"/>
    <d v="2024-12-20T00:00:00"/>
    <d v="2024-12-20T00:00:00"/>
    <s v="Banco do Brasil - Conta Corrente - Principal"/>
    <x v="0"/>
    <x v="5"/>
    <x v="52"/>
    <s v="Pagamento de Boleto - REGINA CELIA CORREIA BISPOASSESSOR"/>
    <n v="165"/>
    <s v="Concluído"/>
  </r>
  <r>
    <m/>
    <m/>
    <n v="1"/>
    <n v="1"/>
    <x v="2"/>
    <d v="2024-12-20T00:00:00"/>
    <d v="2024-12-20T00:00:00"/>
    <s v="Banco do Brasil - Conta Corrente - Principal"/>
    <x v="0"/>
    <x v="8"/>
    <x v="22"/>
    <s v="Donativos - ASS ARAUTOS DO EVANGELHO"/>
    <n v="356.74"/>
    <s v="Concluído"/>
  </r>
  <r>
    <m/>
    <m/>
    <n v="1"/>
    <n v="1"/>
    <x v="2"/>
    <d v="2024-12-23T00:00:00"/>
    <d v="2024-12-23T00:00:00"/>
    <s v="Banco do Brasil - Conta Corrente - Principal"/>
    <x v="0"/>
    <x v="8"/>
    <x v="22"/>
    <s v="Pix - Enviado - 23/12 13:48 Instituto De Ensino Aurea"/>
    <n v="5"/>
    <s v="Concluído"/>
  </r>
  <r>
    <m/>
    <m/>
    <n v="1"/>
    <n v="1"/>
    <x v="2"/>
    <d v="2024-12-23T00:00:00"/>
    <d v="2024-12-23T00:00:00"/>
    <s v="Banco do Brasil - Conta Corrente - Principal"/>
    <x v="0"/>
    <x v="0"/>
    <x v="0"/>
    <s v="Dividendos de ações - Data balanc.: 23/12/2024"/>
    <n v="53.82"/>
    <s v="Concluído"/>
  </r>
  <r>
    <m/>
    <m/>
    <n v="1"/>
    <n v="1"/>
    <x v="2"/>
    <d v="2024-12-23T00:00:00"/>
    <d v="2024-12-23T00:00:00"/>
    <s v="Banco do Brasil - Conta Corrente - Principal"/>
    <x v="0"/>
    <x v="1"/>
    <x v="24"/>
    <s v="Pagamento de Boleto - INSTITUICAO EDUCACIONAL PROFES"/>
    <n v="221.15"/>
    <s v="Concluído"/>
  </r>
  <r>
    <m/>
    <m/>
    <n v="1"/>
    <n v="1"/>
    <x v="2"/>
    <d v="2024-12-23T00:00:00"/>
    <d v="2024-12-23T00:00:00"/>
    <s v="Banco do Brasil - Conta Corrente - Principal"/>
    <x v="0"/>
    <x v="1"/>
    <x v="24"/>
    <s v="Pagamento de Boleto - INSTITUICAO EDUCACIONAL PROFES"/>
    <n v="313.92"/>
    <s v="Concluído"/>
  </r>
  <r>
    <m/>
    <m/>
    <n v="1"/>
    <n v="1"/>
    <x v="2"/>
    <d v="2024-12-24T00:00:00"/>
    <d v="2024-12-24T00:00:00"/>
    <s v="Banco do Brasil - Conta Corrente - Principal"/>
    <x v="0"/>
    <x v="4"/>
    <x v="35"/>
    <s v="Pagto Mensalidade Seguro - BB SEGUROS"/>
    <n v="166.85"/>
    <s v="Concluído"/>
  </r>
  <r>
    <m/>
    <m/>
    <n v="1"/>
    <n v="1"/>
    <x v="2"/>
    <d v="2024-12-26T00:00:00"/>
    <d v="2024-12-26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2"/>
    <d v="2024-12-26T00:00:00"/>
    <d v="2024-12-26T00:00:00"/>
    <s v="Banco do Brasil - Conta Corrente - Principal"/>
    <x v="0"/>
    <x v="0"/>
    <x v="0"/>
    <s v="Ações - Proventos - Pag Dividendos  MRFG3  26/12/2024"/>
    <n v="82.17"/>
    <s v="Concluído"/>
  </r>
  <r>
    <m/>
    <m/>
    <n v="1"/>
    <n v="1"/>
    <x v="2"/>
    <d v="2024-12-26T00:00:00"/>
    <d v="2024-12-26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2"/>
    <d v="2024-12-27T00:00:00"/>
    <d v="2024-12-27T00:00:00"/>
    <s v="Banco do Brasil - Conta Corrente - Principal"/>
    <x v="0"/>
    <x v="0"/>
    <x v="0"/>
    <s v="Ações - Proventos - Pag Rendimento  BTHF11 27/12/2024"/>
    <n v="2.42"/>
    <s v="Concluído"/>
  </r>
  <r>
    <m/>
    <m/>
    <n v="1"/>
    <n v="1"/>
    <x v="2"/>
    <d v="2024-12-27T00:00:00"/>
    <d v="2024-12-27T00:00:00"/>
    <s v="Banco do Brasil - Conta Corrente - Principal"/>
    <x v="0"/>
    <x v="0"/>
    <x v="0"/>
    <s v="Ações - Proventos - Pag Jur Cap Pro CMIG4  27/12/2024"/>
    <n v="9.01"/>
    <s v="Concluído"/>
  </r>
  <r>
    <m/>
    <m/>
    <n v="1"/>
    <n v="1"/>
    <x v="3"/>
    <d v="2025-01-02T00:00:00"/>
    <d v="2025-01-02T00:00:00"/>
    <s v="Banco do Brasil - Conta Corrente - Principal"/>
    <x v="0"/>
    <x v="0"/>
    <x v="0"/>
    <s v="Ações - Proventos - Pag Jur Cap Pro BBDC4  02/01/2025"/>
    <n v="0.39"/>
    <s v="Concluído"/>
  </r>
  <r>
    <m/>
    <m/>
    <n v="1"/>
    <n v="1"/>
    <x v="3"/>
    <d v="2025-01-02T00:00:00"/>
    <d v="2025-01-02T00:00:00"/>
    <s v="Banco do Brasil - Conta Corrente - Principal"/>
    <x v="0"/>
    <x v="9"/>
    <x v="22"/>
    <s v="Cobrança de I.O.F. - IOF Saldo Devedor Conta"/>
    <n v="8.69"/>
    <s v="Concluído"/>
  </r>
  <r>
    <m/>
    <m/>
    <n v="1"/>
    <n v="1"/>
    <x v="3"/>
    <d v="2025-01-02T00:00:00"/>
    <d v="2025-01-02T00:00:00"/>
    <s v="Banco do Brasil - Conta Corrente - Principal"/>
    <x v="0"/>
    <x v="4"/>
    <x v="4"/>
    <s v="Pagamento de Telefone - OI FIBRA ARBOR"/>
    <n v="238.41"/>
    <s v="Concluído"/>
  </r>
  <r>
    <m/>
    <m/>
    <n v="1"/>
    <n v="1"/>
    <x v="3"/>
    <d v="2025-01-03T00:00:00"/>
    <d v="2025-01-03T00:00:00"/>
    <s v="Banco do Brasil - Conta Corrente - Principal"/>
    <x v="0"/>
    <x v="10"/>
    <x v="56"/>
    <s v="V MALAQUIAS F PARC 02/03 BELO HORIZON"/>
    <n v="250"/>
    <s v="Concluído"/>
  </r>
  <r>
    <m/>
    <m/>
    <n v="1"/>
    <n v="1"/>
    <x v="3"/>
    <d v="2025-01-06T00:00:00"/>
    <d v="2025-01-06T00:00:00"/>
    <s v="Banco do Brasil - Conta Corrente - Principal"/>
    <x v="0"/>
    <x v="11"/>
    <x v="31"/>
    <s v="Pix - Recebido - 04/01 23:08 39650316000164 SOLANGE DUA"/>
    <n v="400"/>
    <s v="Concluído"/>
  </r>
  <r>
    <m/>
    <m/>
    <n v="1"/>
    <n v="1"/>
    <x v="3"/>
    <d v="2025-01-06T00:00:00"/>
    <d v="2025-01-06T00:00:00"/>
    <s v="Banco do Brasil - Conta Corrente - Principal"/>
    <x v="0"/>
    <x v="10"/>
    <x v="26"/>
    <s v="Pagamento de Boleto - COND. CENTRO COMERCIAL SKINA"/>
    <n v="555.87"/>
    <s v="Concluído"/>
  </r>
  <r>
    <m/>
    <m/>
    <n v="1"/>
    <n v="1"/>
    <x v="3"/>
    <d v="2025-01-06T00:00:00"/>
    <d v="2025-01-06T00:00:00"/>
    <s v="Banco do Brasil - Conta Corrente - Principal"/>
    <x v="0"/>
    <x v="11"/>
    <x v="28"/>
    <s v="Pix - Recebido - 06/01 12:15 95285806615 Rodrigo Almeid"/>
    <n v="16530.66"/>
    <s v="Concluído"/>
  </r>
  <r>
    <m/>
    <m/>
    <n v="1"/>
    <n v="1"/>
    <x v="3"/>
    <d v="2024-12-23T00:00:00"/>
    <d v="2025-01-07T00:00:00"/>
    <s v="Banco do Brasil - Conta Corrente - Principal"/>
    <x v="1"/>
    <x v="9"/>
    <x v="22"/>
    <s v="IOF - COMPRA NO EXTERIOR"/>
    <n v="0.13"/>
    <s v="Concluído"/>
  </r>
  <r>
    <m/>
    <m/>
    <n v="1"/>
    <n v="1"/>
    <x v="3"/>
    <d v="2024-12-23T00:00:00"/>
    <d v="2025-01-07T00:00:00"/>
    <s v="Banco do Brasil - Conta Corrente - Principal"/>
    <x v="1"/>
    <x v="9"/>
    <x v="22"/>
    <s v="IOF - COMPRA NO EXTERIOR"/>
    <n v="0.13"/>
    <s v="Concluído"/>
  </r>
  <r>
    <m/>
    <m/>
    <n v="1"/>
    <n v="1"/>
    <x v="3"/>
    <d v="2024-11-30T00:00:00"/>
    <d v="2025-01-07T00:00:00"/>
    <s v="Banco do Brasil - Conta Corrente - Principal"/>
    <x v="1"/>
    <x v="3"/>
    <x v="3"/>
    <s v="AngelaMarina           BELO HORIZONT BR"/>
    <n v="2"/>
    <s v="Concluído"/>
  </r>
  <r>
    <m/>
    <m/>
    <n v="1"/>
    <n v="1"/>
    <x v="3"/>
    <d v="2024-12-22T00:00:00"/>
    <d v="2025-01-07T00:00:00"/>
    <s v="Banco do Brasil - Conta Corrente - Principal"/>
    <x v="1"/>
    <x v="3"/>
    <x v="9"/>
    <s v="TRACELO.COM* ACCESS    TRACELO.COM   FL"/>
    <n v="3.12"/>
    <s v="Concluído"/>
  </r>
  <r>
    <m/>
    <m/>
    <n v="1"/>
    <n v="1"/>
    <x v="3"/>
    <d v="2024-12-22T00:00:00"/>
    <d v="2025-01-07T00:00:00"/>
    <s v="Banco do Brasil - Conta Corrente - Principal"/>
    <x v="1"/>
    <x v="3"/>
    <x v="9"/>
    <s v="TRACELO.COM* SERVICE   TRACELO.COM   FL"/>
    <n v="3.13"/>
    <s v="Concluído"/>
  </r>
  <r>
    <m/>
    <m/>
    <n v="1"/>
    <n v="1"/>
    <x v="3"/>
    <d v="2025-01-07T00:00:00"/>
    <d v="2025-01-07T00:00:00"/>
    <s v="Banco do Brasil - Conta Corrente - Principal"/>
    <x v="0"/>
    <x v="0"/>
    <x v="0"/>
    <s v="Ações - Proventos - Pag Jur Cap Pro ALOS3  07/01/2025"/>
    <n v="3.98"/>
    <s v="Concluído"/>
  </r>
  <r>
    <m/>
    <m/>
    <n v="1"/>
    <n v="1"/>
    <x v="3"/>
    <d v="2024-12-13T00:00:00"/>
    <d v="2025-01-07T00:00:00"/>
    <s v="Banco do Brasil - Conta Corrente - Principal"/>
    <x v="1"/>
    <x v="4"/>
    <x v="38"/>
    <s v="APPLE.COM/BILL         SAO PAULO     BR"/>
    <n v="4.9000000000000004"/>
    <s v="Concluído"/>
  </r>
  <r>
    <m/>
    <m/>
    <n v="1"/>
    <n v="1"/>
    <x v="3"/>
    <d v="2024-12-16T00:00:00"/>
    <d v="2025-01-07T00:00:00"/>
    <s v="Banco do Brasil - Conta Corrente - Principal"/>
    <x v="1"/>
    <x v="2"/>
    <x v="46"/>
    <s v="FAZDigitalBH           Sao Paulo     BR"/>
    <n v="4.95"/>
    <s v="Concluído"/>
  </r>
  <r>
    <m/>
    <m/>
    <n v="1"/>
    <n v="1"/>
    <x v="3"/>
    <d v="2024-12-13T00:00:00"/>
    <d v="2025-01-07T00:00:00"/>
    <s v="Banco do Brasil - Conta Corrente - Principal"/>
    <x v="1"/>
    <x v="3"/>
    <x v="3"/>
    <s v="RECANTO DO MORANGO     ESTIVA        BR"/>
    <n v="5.9"/>
    <s v="Concluído"/>
  </r>
  <r>
    <m/>
    <m/>
    <n v="1"/>
    <n v="1"/>
    <x v="3"/>
    <d v="2024-12-18T00:00:00"/>
    <d v="2025-01-07T00:00:00"/>
    <s v="Banco do Brasil - Conta Corrente - Principal"/>
    <x v="1"/>
    <x v="6"/>
    <x v="11"/>
    <s v="PN TRIGO VINHO         BELO HORIZONT BR"/>
    <n v="6.04"/>
    <s v="Concluído"/>
  </r>
  <r>
    <m/>
    <m/>
    <n v="1"/>
    <n v="1"/>
    <x v="3"/>
    <d v="2024-01-12T00:00:00"/>
    <d v="2025-01-07T00:00:00"/>
    <s v="Banco do Brasil - Conta Corrente - Principal"/>
    <x v="1"/>
    <x v="1"/>
    <x v="1"/>
    <s v="PEREGRINO     PARC 12/12 DOIS IRMAOS BR"/>
    <n v="7.92"/>
    <s v="Concluído"/>
  </r>
  <r>
    <m/>
    <m/>
    <n v="1"/>
    <n v="1"/>
    <x v="3"/>
    <d v="2024-12-21T00:00:00"/>
    <d v="2025-01-07T00:00:00"/>
    <s v="Banco do Brasil - Conta Corrente - Principal"/>
    <x v="1"/>
    <x v="3"/>
    <x v="9"/>
    <s v="ORGANIZACOES MARTINS S BELO HORIZONT BR"/>
    <n v="7.98"/>
    <s v="Concluído"/>
  </r>
  <r>
    <m/>
    <m/>
    <n v="1"/>
    <n v="1"/>
    <x v="3"/>
    <d v="2024-12-13T00:00:00"/>
    <d v="2025-01-07T00:00:00"/>
    <s v="Banco do Brasil - Conta Corrente - Principal"/>
    <x v="1"/>
    <x v="3"/>
    <x v="3"/>
    <s v="RECANTO DO MORANGO     ESTIVA        BR"/>
    <n v="9.5"/>
    <s v="Concluído"/>
  </r>
  <r>
    <m/>
    <m/>
    <n v="1"/>
    <n v="1"/>
    <x v="3"/>
    <d v="2024-12-19T00:00:00"/>
    <d v="2025-01-07T00:00:00"/>
    <s v="Banco do Brasil - Conta Corrente - Principal"/>
    <x v="1"/>
    <x v="3"/>
    <x v="9"/>
    <s v="GPagGestao             SANTA LUZIA   BR"/>
    <n v="10.91"/>
    <s v="Concluído"/>
  </r>
  <r>
    <m/>
    <m/>
    <n v="1"/>
    <n v="1"/>
    <x v="3"/>
    <d v="2024-11-26T00:00:00"/>
    <d v="2025-01-07T00:00:00"/>
    <s v="Banco do Brasil - Conta Corrente - Principal"/>
    <x v="1"/>
    <x v="6"/>
    <x v="11"/>
    <s v="PN TRIGO VINHO         BELO HORIZONT BR"/>
    <n v="11.75"/>
    <s v="Concluído"/>
  </r>
  <r>
    <m/>
    <m/>
    <n v="1"/>
    <n v="1"/>
    <x v="3"/>
    <d v="2024-12-16T00:00:00"/>
    <d v="2025-01-07T00:00:00"/>
    <s v="Banco do Brasil - Conta Corrente - Principal"/>
    <x v="1"/>
    <x v="3"/>
    <x v="9"/>
    <s v="WEMBLESON GOMES DUARTE BELO HORIZONT BR"/>
    <n v="12.9"/>
    <s v="Concluído"/>
  </r>
  <r>
    <m/>
    <m/>
    <n v="1"/>
    <n v="1"/>
    <x v="3"/>
    <d v="2024-11-30T00:00:00"/>
    <d v="2025-01-07T00:00:00"/>
    <s v="Banco do Brasil - Conta Corrente - Principal"/>
    <x v="1"/>
    <x v="1"/>
    <x v="1"/>
    <s v="MP*SMMATEMATI PARC 01/05 OSASCO      BR"/>
    <n v="13.06"/>
    <s v="Concluído"/>
  </r>
  <r>
    <m/>
    <m/>
    <n v="1"/>
    <n v="1"/>
    <x v="3"/>
    <d v="2024-12-10T00:00:00"/>
    <d v="2025-01-07T00:00:00"/>
    <s v="Banco do Brasil - Conta Corrente - Principal"/>
    <x v="1"/>
    <x v="6"/>
    <x v="11"/>
    <s v="Humbertodossantos      CONTAGEM      BR"/>
    <n v="13.52"/>
    <s v="Concluído"/>
  </r>
  <r>
    <m/>
    <m/>
    <n v="1"/>
    <n v="1"/>
    <x v="3"/>
    <d v="2024-05-13T00:00:00"/>
    <d v="2025-01-07T00:00:00"/>
    <s v="Banco do Brasil - Conta Corrente - Principal"/>
    <x v="1"/>
    <x v="1"/>
    <x v="1"/>
    <s v="MP*CAMILAABAD PARC 08/12 OSASCO      BR"/>
    <n v="13.64"/>
    <s v="Concluído"/>
  </r>
  <r>
    <m/>
    <m/>
    <n v="1"/>
    <n v="1"/>
    <x v="3"/>
    <d v="2024-11-30T00:00:00"/>
    <d v="2025-01-07T00:00:00"/>
    <s v="Banco do Brasil - Conta Corrente - Principal"/>
    <x v="1"/>
    <x v="3"/>
    <x v="3"/>
    <s v="AngelaMarina           BELO HORIZONT BR"/>
    <n v="15"/>
    <s v="Concluído"/>
  </r>
  <r>
    <m/>
    <m/>
    <n v="1"/>
    <n v="1"/>
    <x v="3"/>
    <d v="2024-12-10T00:00:00"/>
    <d v="2025-01-07T00:00:00"/>
    <s v="Banco do Brasil - Conta Corrente - Principal"/>
    <x v="1"/>
    <x v="3"/>
    <x v="3"/>
    <s v="CASA DE SUCOS CONTORNO BELO HORIZONT BR"/>
    <n v="15"/>
    <s v="Concluído"/>
  </r>
  <r>
    <m/>
    <m/>
    <n v="1"/>
    <n v="1"/>
    <x v="3"/>
    <d v="2024-12-06T00:00:00"/>
    <d v="2025-01-07T00:00:00"/>
    <s v="Banco do Brasil - Conta Corrente - Principal"/>
    <x v="1"/>
    <x v="3"/>
    <x v="3"/>
    <s v="CAFETERIA CENTRAL PAR  BELO HORIZONT BR"/>
    <n v="16"/>
    <s v="Concluído"/>
  </r>
  <r>
    <m/>
    <m/>
    <n v="1"/>
    <n v="1"/>
    <x v="3"/>
    <d v="2024-12-11T00:00:00"/>
    <d v="2025-01-07T00:00:00"/>
    <s v="Banco do Brasil - Conta Corrente - Principal"/>
    <x v="1"/>
    <x v="6"/>
    <x v="16"/>
    <s v="HORTIFRUTI  ABC LE     BELO HORIZONT BR"/>
    <n v="16.440000000000001"/>
    <s v="Concluído"/>
  </r>
  <r>
    <m/>
    <m/>
    <n v="1"/>
    <n v="1"/>
    <x v="3"/>
    <d v="2024-12-21T00:00:00"/>
    <d v="2025-01-07T00:00:00"/>
    <s v="Banco do Brasil - Conta Corrente - Principal"/>
    <x v="1"/>
    <x v="6"/>
    <x v="12"/>
    <s v="SUP EPA CENTO EVINTE E BELO HORIZONT BR"/>
    <n v="17"/>
    <s v="Concluído"/>
  </r>
  <r>
    <m/>
    <m/>
    <n v="1"/>
    <n v="1"/>
    <x v="3"/>
    <d v="2024-11-30T00:00:00"/>
    <d v="2025-01-07T00:00:00"/>
    <s v="Banco do Brasil - Conta Corrente - Principal"/>
    <x v="1"/>
    <x v="6"/>
    <x v="16"/>
    <s v="SACOLAO GIGANTE        BELO HORIZONT BR"/>
    <n v="17.899999999999999"/>
    <s v="Concluído"/>
  </r>
  <r>
    <m/>
    <m/>
    <n v="1"/>
    <n v="1"/>
    <x v="3"/>
    <d v="2024-12-01T00:00:00"/>
    <d v="2025-01-07T00:00:00"/>
    <s v="Banco do Brasil - Conta Corrente - Principal"/>
    <x v="1"/>
    <x v="3"/>
    <x v="9"/>
    <s v="WilliamDeMorais        BELO HORIZONT BR"/>
    <n v="20.73"/>
    <s v="Concluído"/>
  </r>
  <r>
    <m/>
    <m/>
    <n v="1"/>
    <n v="1"/>
    <x v="3"/>
    <d v="2024-03-29T00:00:00"/>
    <d v="2025-01-07T00:00:00"/>
    <s v="Banco do Brasil - Conta Corrente - Principal"/>
    <x v="1"/>
    <x v="3"/>
    <x v="9"/>
    <s v="LOJAS AMERICA PARC 09/10 BELO HORIZONBR"/>
    <n v="20.99"/>
    <s v="Concluído"/>
  </r>
  <r>
    <m/>
    <m/>
    <n v="1"/>
    <n v="1"/>
    <x v="3"/>
    <d v="2024-11-28T00:00:00"/>
    <d v="2025-01-07T00:00:00"/>
    <s v="Banco do Brasil - Conta Corrente - Principal"/>
    <x v="1"/>
    <x v="6"/>
    <x v="12"/>
    <s v="SUP EPA CENTO EVINTE E BELO HORIZONT BR"/>
    <n v="21"/>
    <s v="Concluído"/>
  </r>
  <r>
    <m/>
    <m/>
    <n v="1"/>
    <n v="1"/>
    <x v="3"/>
    <d v="2024-11-05T00:00:00"/>
    <d v="2025-01-07T00:00:00"/>
    <s v="Banco do Brasil - Conta Corrente - Principal"/>
    <x v="1"/>
    <x v="15"/>
    <x v="54"/>
    <s v="MERCADOLIVRE* PARC 02/02 OSASCO      BR"/>
    <n v="21.43"/>
    <s v="Concluído"/>
  </r>
  <r>
    <m/>
    <m/>
    <n v="1"/>
    <n v="1"/>
    <x v="3"/>
    <d v="2024-12-13T00:00:00"/>
    <d v="2025-01-07T00:00:00"/>
    <s v="Banco do Brasil - Conta Corrente - Principal"/>
    <x v="1"/>
    <x v="3"/>
    <x v="3"/>
    <s v="QUIOSQUE DO MORANGO    ESTIVA        BR"/>
    <n v="22"/>
    <s v="Concluído"/>
  </r>
  <r>
    <m/>
    <m/>
    <n v="1"/>
    <n v="1"/>
    <x v="3"/>
    <d v="2024-10-09T00:00:00"/>
    <d v="2025-01-07T00:00:00"/>
    <s v="Banco do Brasil - Conta Corrente - Principal"/>
    <x v="1"/>
    <x v="5"/>
    <x v="10"/>
    <s v="MP*3PRODUTOS  PARC 03/12 OSASCO      BR"/>
    <n v="22.2"/>
    <s v="Concluído"/>
  </r>
  <r>
    <m/>
    <m/>
    <n v="1"/>
    <n v="1"/>
    <x v="3"/>
    <d v="2024-12-08T00:00:00"/>
    <d v="2025-01-07T00:00:00"/>
    <s v="Banco do Brasil - Conta Corrente - Principal"/>
    <x v="1"/>
    <x v="7"/>
    <x v="13"/>
    <s v="RAIA4535               BELO HORIZONT BR"/>
    <n v="22.29"/>
    <s v="Concluído"/>
  </r>
  <r>
    <m/>
    <m/>
    <n v="1"/>
    <n v="1"/>
    <x v="3"/>
    <d v="2024-12-08T00:00:00"/>
    <d v="2025-01-07T00:00:00"/>
    <s v="Banco do Brasil - Conta Corrente - Principal"/>
    <x v="1"/>
    <x v="17"/>
    <x v="58"/>
    <s v="DL*GOOGLE YouTub       SAO PAULO     BR"/>
    <n v="22.9"/>
    <s v="Concluído"/>
  </r>
  <r>
    <m/>
    <m/>
    <n v="1"/>
    <n v="1"/>
    <x v="3"/>
    <d v="2024-11-30T00:00:00"/>
    <d v="2025-01-07T00:00:00"/>
    <s v="Banco do Brasil - Conta Corrente - Principal"/>
    <x v="1"/>
    <x v="3"/>
    <x v="9"/>
    <s v="B FESTAS E DECORAES    BELO HORIZONT BR"/>
    <n v="23.92"/>
    <s v="Concluído"/>
  </r>
  <r>
    <m/>
    <m/>
    <n v="1"/>
    <n v="1"/>
    <x v="3"/>
    <d v="2024-12-09T00:00:00"/>
    <d v="2025-01-07T00:00:00"/>
    <s v="Banco do Brasil - Conta Corrente - Principal"/>
    <x v="1"/>
    <x v="6"/>
    <x v="12"/>
    <s v="VILLEFORT              BELO HORIZONT BR"/>
    <n v="24.77"/>
    <s v="Concluído"/>
  </r>
  <r>
    <m/>
    <m/>
    <n v="1"/>
    <n v="1"/>
    <x v="3"/>
    <d v="2024-12-12T00:00:00"/>
    <d v="2025-01-07T00:00:00"/>
    <s v="Banco do Brasil - Conta Corrente - Principal"/>
    <x v="1"/>
    <x v="5"/>
    <x v="18"/>
    <s v="BARBEARIA              BELO HORIZONT BR"/>
    <n v="25"/>
    <s v="Concluído"/>
  </r>
  <r>
    <m/>
    <m/>
    <n v="1"/>
    <n v="1"/>
    <x v="3"/>
    <d v="2025-01-07T00:00:00"/>
    <d v="2025-01-07T00:00:00"/>
    <s v="Banco do Brasil - Conta Corrente - Principal"/>
    <x v="0"/>
    <x v="6"/>
    <x v="12"/>
    <s v="Pix - Enviado - 07/01 20:13 Dma Distribuidora S/a"/>
    <n v="25.34"/>
    <s v="Concluído"/>
  </r>
  <r>
    <m/>
    <m/>
    <n v="1"/>
    <n v="1"/>
    <x v="3"/>
    <d v="2024-12-14T00:00:00"/>
    <d v="2025-01-07T00:00:00"/>
    <s v="Banco do Brasil - Conta Corrente - Principal"/>
    <x v="1"/>
    <x v="3"/>
    <x v="3"/>
    <s v="AdegaDoLancha          MAIRIPORA     BR"/>
    <n v="28"/>
    <s v="Concluído"/>
  </r>
  <r>
    <m/>
    <m/>
    <n v="1"/>
    <n v="1"/>
    <x v="3"/>
    <d v="2024-08-21T00:00:00"/>
    <d v="2025-01-07T00:00:00"/>
    <s v="Banco do Brasil - Conta Corrente - Principal"/>
    <x v="1"/>
    <x v="3"/>
    <x v="7"/>
    <s v="PG *ARTCRUZ A PARC 05/10 TOLEDO      BR"/>
    <n v="29.49"/>
    <s v="Concluído"/>
  </r>
  <r>
    <m/>
    <m/>
    <n v="1"/>
    <n v="1"/>
    <x v="3"/>
    <d v="2024-12-07T00:00:00"/>
    <d v="2025-01-07T00:00:00"/>
    <s v="Banco do Brasil - Conta Corrente - Principal"/>
    <x v="1"/>
    <x v="2"/>
    <x v="46"/>
    <s v="CONCESSIONARIA DO AERO CONFINS       BR"/>
    <n v="30"/>
    <s v="Concluído"/>
  </r>
  <r>
    <m/>
    <m/>
    <n v="1"/>
    <n v="1"/>
    <x v="3"/>
    <d v="2024-12-06T00:00:00"/>
    <d v="2025-01-07T00:00:00"/>
    <s v="Banco do Brasil - Conta Corrente - Principal"/>
    <x v="1"/>
    <x v="3"/>
    <x v="3"/>
    <s v="CAFETERIA CENTRAL PAR  BELO HORIZONT BR"/>
    <n v="30.5"/>
    <s v="Concluído"/>
  </r>
  <r>
    <m/>
    <m/>
    <n v="1"/>
    <n v="1"/>
    <x v="3"/>
    <d v="2024-12-04T00:00:00"/>
    <d v="2025-01-07T00:00:00"/>
    <s v="Banco do Brasil - Conta Corrente - Principal"/>
    <x v="1"/>
    <x v="6"/>
    <x v="16"/>
    <s v="HORTIFRUTI  ABC LE     BELO HORIZONT BR"/>
    <n v="30.61"/>
    <s v="Concluído"/>
  </r>
  <r>
    <m/>
    <m/>
    <n v="1"/>
    <n v="1"/>
    <x v="3"/>
    <d v="2024-12-13T00:00:00"/>
    <d v="2025-01-07T00:00:00"/>
    <s v="Banco do Brasil - Conta Corrente - Principal"/>
    <x v="1"/>
    <x v="6"/>
    <x v="12"/>
    <s v="MERCADO PETROPOLIS     MAIRIPORA     BR"/>
    <n v="30.88"/>
    <s v="Concluído"/>
  </r>
  <r>
    <m/>
    <m/>
    <n v="1"/>
    <n v="1"/>
    <x v="3"/>
    <d v="2024-12-21T00:00:00"/>
    <d v="2025-01-07T00:00:00"/>
    <s v="Banco do Brasil - Conta Corrente - Principal"/>
    <x v="1"/>
    <x v="5"/>
    <x v="10"/>
    <s v="COM FRANKSONI          BELO HORIZONT BR"/>
    <n v="32.35"/>
    <s v="Concluído"/>
  </r>
  <r>
    <m/>
    <m/>
    <n v="1"/>
    <n v="1"/>
    <x v="3"/>
    <d v="2024-12-12T00:00:00"/>
    <d v="2025-01-07T00:00:00"/>
    <s v="Banco do Brasil - Conta Corrente - Principal"/>
    <x v="1"/>
    <x v="7"/>
    <x v="13"/>
    <s v="RAIA4535               BELO HORIZONT BR"/>
    <n v="32.590000000000003"/>
    <s v="Concluído"/>
  </r>
  <r>
    <m/>
    <m/>
    <n v="1"/>
    <n v="1"/>
    <x v="3"/>
    <d v="2024-04-03T00:00:00"/>
    <d v="2025-01-07T00:00:00"/>
    <s v="Banco do Brasil - Conta Corrente - Principal"/>
    <x v="1"/>
    <x v="2"/>
    <x v="42"/>
    <s v="MERCADOLIVRE* PARC 09/09 OSASCO      BR"/>
    <n v="33.32"/>
    <s v="Concluído"/>
  </r>
  <r>
    <m/>
    <m/>
    <n v="1"/>
    <n v="1"/>
    <x v="3"/>
    <d v="2024-11-29T00:00:00"/>
    <d v="2025-01-07T00:00:00"/>
    <s v="Banco do Brasil - Conta Corrente - Principal"/>
    <x v="1"/>
    <x v="2"/>
    <x v="46"/>
    <s v="CAR PARKING 01         BELO HORIZONT BR"/>
    <n v="34"/>
    <s v="Concluído"/>
  </r>
  <r>
    <m/>
    <m/>
    <n v="1"/>
    <n v="1"/>
    <x v="3"/>
    <d v="2024-11-25T00:00:00"/>
    <d v="2025-01-07T00:00:00"/>
    <s v="Banco do Brasil - Conta Corrente - Principal"/>
    <x v="1"/>
    <x v="6"/>
    <x v="12"/>
    <s v="SUP EPA CENTO EVINTE E BELO HORIZONT BR"/>
    <n v="35"/>
    <s v="Concluído"/>
  </r>
  <r>
    <m/>
    <m/>
    <n v="1"/>
    <n v="1"/>
    <x v="3"/>
    <d v="2024-10-09T00:00:00"/>
    <d v="2025-01-07T00:00:00"/>
    <s v="Banco do Brasil - Conta Corrente - Principal"/>
    <x v="1"/>
    <x v="5"/>
    <x v="10"/>
    <s v="MERCADOLIVRE* PARC 03/05 OSASCO      BR"/>
    <n v="35.99"/>
    <s v="Concluído"/>
  </r>
  <r>
    <m/>
    <m/>
    <n v="1"/>
    <n v="1"/>
    <x v="3"/>
    <d v="2024-12-10T00:00:00"/>
    <d v="2025-01-07T00:00:00"/>
    <s v="Banco do Brasil - Conta Corrente - Principal"/>
    <x v="1"/>
    <x v="3"/>
    <x v="7"/>
    <s v="SHOPEE *ffameoy        Cotia         BR"/>
    <n v="36.99"/>
    <s v="Concluído"/>
  </r>
  <r>
    <m/>
    <m/>
    <n v="1"/>
    <n v="1"/>
    <x v="3"/>
    <d v="2024-12-16T00:00:00"/>
    <d v="2025-01-07T00:00:00"/>
    <s v="Banco do Brasil - Conta Corrente - Principal"/>
    <x v="1"/>
    <x v="3"/>
    <x v="9"/>
    <s v="GPagGestao             SANTA LUZIA   BR"/>
    <n v="37.39"/>
    <s v="Concluído"/>
  </r>
  <r>
    <m/>
    <m/>
    <n v="1"/>
    <n v="1"/>
    <x v="3"/>
    <d v="2024-11-25T00:00:00"/>
    <d v="2025-01-07T00:00:00"/>
    <s v="Banco do Brasil - Conta Corrente - Principal"/>
    <x v="1"/>
    <x v="6"/>
    <x v="14"/>
    <s v="ROCA DE MINAS          BELO HORIZONT BR"/>
    <n v="37.43"/>
    <s v="Concluído"/>
  </r>
  <r>
    <m/>
    <m/>
    <n v="1"/>
    <n v="1"/>
    <x v="3"/>
    <d v="2024-11-08T00:00:00"/>
    <d v="2025-01-07T00:00:00"/>
    <s v="Banco do Brasil - Conta Corrente - Principal"/>
    <x v="1"/>
    <x v="5"/>
    <x v="49"/>
    <s v="ESSENCIAL COS PARC 02/02 BELO HORIZONBR"/>
    <n v="38.1"/>
    <s v="Concluído"/>
  </r>
  <r>
    <m/>
    <m/>
    <n v="1"/>
    <n v="1"/>
    <x v="3"/>
    <d v="2024-12-06T00:00:00"/>
    <d v="2025-01-07T00:00:00"/>
    <s v="Banco do Brasil - Conta Corrente - Principal"/>
    <x v="1"/>
    <x v="4"/>
    <x v="4"/>
    <s v="Google One             SAO PAULO     BR"/>
    <n v="38.99"/>
    <s v="Concluído"/>
  </r>
  <r>
    <m/>
    <m/>
    <n v="1"/>
    <n v="1"/>
    <x v="3"/>
    <d v="2025-01-07T00:00:00"/>
    <d v="2025-01-07T00:00:00"/>
    <s v="Banco do Brasil - Conta Corrente - Principal"/>
    <x v="0"/>
    <x v="3"/>
    <x v="9"/>
    <s v="Pix - Enviado - 07/01 07:42 C E S Comercio"/>
    <n v="39.200000000000003"/>
    <s v="Concluído"/>
  </r>
  <r>
    <m/>
    <m/>
    <n v="1"/>
    <n v="1"/>
    <x v="3"/>
    <d v="2024-12-10T00:00:00"/>
    <d v="2025-01-07T00:00:00"/>
    <s v="Banco do Brasil - Conta Corrente - Principal"/>
    <x v="1"/>
    <x v="6"/>
    <x v="12"/>
    <s v="SABORES DA TERRA       BELO HORIZONT BR"/>
    <n v="39.4"/>
    <s v="Concluído"/>
  </r>
  <r>
    <m/>
    <m/>
    <n v="1"/>
    <n v="1"/>
    <x v="3"/>
    <d v="2024-12-18T00:00:00"/>
    <d v="2025-01-07T00:00:00"/>
    <s v="Banco do Brasil - Conta Corrente - Principal"/>
    <x v="1"/>
    <x v="4"/>
    <x v="8"/>
    <s v="MR HOME                BELO HORIZONT BR"/>
    <n v="42.5"/>
    <s v="Concluído"/>
  </r>
  <r>
    <m/>
    <m/>
    <n v="1"/>
    <n v="1"/>
    <x v="3"/>
    <d v="2024-08-19T00:00:00"/>
    <d v="2025-01-07T00:00:00"/>
    <s v="Banco do Brasil - Conta Corrente - Principal"/>
    <x v="1"/>
    <x v="2"/>
    <x v="17"/>
    <s v="Azul   *TD95V PARC 05/06 BARUERI     BR"/>
    <n v="44.88"/>
    <s v="Concluído"/>
  </r>
  <r>
    <m/>
    <m/>
    <n v="1"/>
    <n v="1"/>
    <x v="3"/>
    <d v="2024-09-12T00:00:00"/>
    <d v="2025-01-07T00:00:00"/>
    <s v="Banco do Brasil - Conta Corrente - Principal"/>
    <x v="1"/>
    <x v="5"/>
    <x v="10"/>
    <s v="COURO BOLSAS  PARC 04/04 BELO HORIZONBR"/>
    <n v="47.49"/>
    <s v="Concluído"/>
  </r>
  <r>
    <m/>
    <m/>
    <n v="1"/>
    <n v="1"/>
    <x v="3"/>
    <d v="2024-12-04T00:00:00"/>
    <d v="2025-01-07T00:00:00"/>
    <s v="Banco do Brasil - Conta Corrente - Principal"/>
    <x v="1"/>
    <x v="6"/>
    <x v="12"/>
    <s v="SUP EPA CENTO EVINTE E BELO HORIZONT BR"/>
    <n v="49.98"/>
    <s v="Concluído"/>
  </r>
  <r>
    <m/>
    <m/>
    <n v="1"/>
    <n v="1"/>
    <x v="3"/>
    <d v="2024-12-08T00:00:00"/>
    <d v="2025-01-07T00:00:00"/>
    <s v="Banco do Brasil - Conta Corrente - Principal"/>
    <x v="1"/>
    <x v="2"/>
    <x v="19"/>
    <s v="POSTO WAP CRISTIANO MA BELO HORIZONT BR"/>
    <n v="50"/>
    <s v="Concluído"/>
  </r>
  <r>
    <m/>
    <m/>
    <n v="1"/>
    <n v="1"/>
    <x v="3"/>
    <d v="2024-12-05T00:00:00"/>
    <d v="2025-01-07T00:00:00"/>
    <s v="Banco do Brasil - Conta Corrente - Principal"/>
    <x v="1"/>
    <x v="6"/>
    <x v="12"/>
    <s v="SUP EPA CENTO EVINTE E BELO HORIZONT BR"/>
    <n v="53"/>
    <s v="Concluído"/>
  </r>
  <r>
    <m/>
    <m/>
    <n v="1"/>
    <n v="1"/>
    <x v="3"/>
    <d v="2024-12-10T00:00:00"/>
    <d v="2025-01-07T00:00:00"/>
    <s v="Banco do Brasil - Conta Corrente - Principal"/>
    <x v="1"/>
    <x v="6"/>
    <x v="14"/>
    <s v="ROCA DE MINAS          BELO HORIZONT BR"/>
    <n v="54.92"/>
    <s v="Concluído"/>
  </r>
  <r>
    <m/>
    <m/>
    <n v="1"/>
    <n v="1"/>
    <x v="3"/>
    <d v="2024-10-31T00:00:00"/>
    <d v="2025-01-07T00:00:00"/>
    <s v="Banco do Brasil - Conta Corrente - Principal"/>
    <x v="1"/>
    <x v="5"/>
    <x v="10"/>
    <s v="CRESCI E PERD PARC 02/03 BELO HORIZONBR"/>
    <n v="58"/>
    <s v="Concluído"/>
  </r>
  <r>
    <m/>
    <m/>
    <n v="1"/>
    <n v="1"/>
    <x v="3"/>
    <d v="2024-11-30T00:00:00"/>
    <d v="2025-01-07T00:00:00"/>
    <s v="Banco do Brasil - Conta Corrente - Principal"/>
    <x v="1"/>
    <x v="6"/>
    <x v="14"/>
    <s v="ROCA DE MINAS          BELO HORIZONT BR"/>
    <n v="64.64"/>
    <s v="Concluído"/>
  </r>
  <r>
    <m/>
    <m/>
    <n v="1"/>
    <n v="1"/>
    <x v="3"/>
    <d v="2024-09-27T00:00:00"/>
    <d v="2025-01-07T00:00:00"/>
    <s v="Banco do Brasil - Conta Corrente - Principal"/>
    <x v="1"/>
    <x v="2"/>
    <x v="2"/>
    <s v="IBIS SAO PAUL PARC 03/06 SAO PAULO   BR"/>
    <n v="64.75"/>
    <s v="Concluído"/>
  </r>
  <r>
    <m/>
    <m/>
    <n v="1"/>
    <n v="1"/>
    <x v="3"/>
    <d v="2024-11-06T00:00:00"/>
    <d v="2025-01-07T00:00:00"/>
    <s v="Banco do Brasil - Conta Corrente - Principal"/>
    <x v="1"/>
    <x v="7"/>
    <x v="13"/>
    <s v="DROGARIA ARAU PARC 02/03 BELO HORIZONBR"/>
    <n v="68"/>
    <s v="Concluído"/>
  </r>
  <r>
    <m/>
    <m/>
    <n v="1"/>
    <n v="1"/>
    <x v="3"/>
    <d v="2024-10-11T00:00:00"/>
    <d v="2025-01-07T00:00:00"/>
    <s v="Banco do Brasil - Conta Corrente - Principal"/>
    <x v="1"/>
    <x v="5"/>
    <x v="10"/>
    <s v="BH MODA FEMIN PARC 03/03 BELO HORIZONBR"/>
    <n v="68.08"/>
    <s v="Concluído"/>
  </r>
  <r>
    <m/>
    <m/>
    <n v="1"/>
    <n v="1"/>
    <x v="3"/>
    <d v="2024-12-08T00:00:00"/>
    <d v="2025-01-07T00:00:00"/>
    <s v="Banco do Brasil - Conta Corrente - Principal"/>
    <x v="1"/>
    <x v="6"/>
    <x v="12"/>
    <s v="ALMEIDA ALIMENTOS      BELO HORIZONT BR"/>
    <n v="73.400000000000006"/>
    <s v="Concluído"/>
  </r>
  <r>
    <m/>
    <m/>
    <n v="1"/>
    <n v="1"/>
    <x v="3"/>
    <d v="2024-07-27T00:00:00"/>
    <d v="2025-01-07T00:00:00"/>
    <s v="Banco do Brasil - Conta Corrente - Principal"/>
    <x v="1"/>
    <x v="5"/>
    <x v="10"/>
    <s v="CARREFOUR LJ  PARC 05/06 CONTAGEM    BR"/>
    <n v="77.48"/>
    <s v="Concluído"/>
  </r>
  <r>
    <m/>
    <m/>
    <n v="1"/>
    <n v="1"/>
    <x v="3"/>
    <d v="2024-10-30T00:00:00"/>
    <d v="2025-01-07T00:00:00"/>
    <s v="Banco do Brasil - Conta Corrente - Principal"/>
    <x v="1"/>
    <x v="10"/>
    <x v="56"/>
    <s v="FRANK CHAVES  PARC 02/04 CONTAGEM    BR"/>
    <n v="77.489999999999995"/>
    <s v="Concluído"/>
  </r>
  <r>
    <m/>
    <m/>
    <n v="1"/>
    <n v="1"/>
    <x v="3"/>
    <d v="2024-01-08T00:00:00"/>
    <d v="2025-01-07T00:00:00"/>
    <s v="Banco do Brasil - Conta Corrente - Principal"/>
    <x v="1"/>
    <x v="5"/>
    <x v="36"/>
    <s v="CENTRO DE EXC PARC 12/12 BELO HORIZONBR"/>
    <n v="80"/>
    <s v="Concluído"/>
  </r>
  <r>
    <m/>
    <m/>
    <n v="1"/>
    <n v="1"/>
    <x v="3"/>
    <d v="2024-10-01T00:00:00"/>
    <d v="2025-01-07T00:00:00"/>
    <s v="Banco do Brasil - Conta Corrente - Principal"/>
    <x v="1"/>
    <x v="3"/>
    <x v="9"/>
    <s v="OPORTUNIDADES PARC 03/03 BELO HORIZONBR"/>
    <n v="80.56"/>
    <s v="Concluído"/>
  </r>
  <r>
    <m/>
    <m/>
    <n v="1"/>
    <n v="1"/>
    <x v="3"/>
    <d v="2024-07-19T00:00:00"/>
    <d v="2025-01-07T00:00:00"/>
    <s v="Banco do Brasil - Conta Corrente - Principal"/>
    <x v="1"/>
    <x v="7"/>
    <x v="21"/>
    <s v="MAXI VACINA   PARC 06/06 BELO HORIZONBR"/>
    <n v="83.66"/>
    <s v="Concluído"/>
  </r>
  <r>
    <m/>
    <m/>
    <n v="1"/>
    <n v="1"/>
    <x v="3"/>
    <d v="2024-12-13T00:00:00"/>
    <d v="2025-01-07T00:00:00"/>
    <s v="Banco do Brasil - Conta Corrente - Principal"/>
    <x v="1"/>
    <x v="2"/>
    <x v="19"/>
    <s v="EC *PETROBRASPREM      RIO DE JANEIR BR"/>
    <n v="83.72"/>
    <s v="Concluído"/>
  </r>
  <r>
    <m/>
    <m/>
    <n v="1"/>
    <n v="1"/>
    <x v="3"/>
    <d v="2024-12-18T00:00:00"/>
    <d v="2025-01-07T00:00:00"/>
    <s v="Banco do Brasil - Conta Corrente - Principal"/>
    <x v="1"/>
    <x v="7"/>
    <x v="13"/>
    <s v="DROGARIA ARAUJO        BELO HORIZONT BR"/>
    <n v="86.39"/>
    <s v="Concluído"/>
  </r>
  <r>
    <m/>
    <m/>
    <n v="1"/>
    <n v="1"/>
    <x v="3"/>
    <d v="2024-12-04T00:00:00"/>
    <d v="2025-01-07T00:00:00"/>
    <s v="Banco do Brasil - Conta Corrente - Principal"/>
    <x v="1"/>
    <x v="6"/>
    <x v="12"/>
    <s v="SUP EPA CENTO EVINTE E BELO HORIZONT BR"/>
    <n v="88"/>
    <s v="Concluído"/>
  </r>
  <r>
    <m/>
    <m/>
    <n v="1"/>
    <n v="1"/>
    <x v="3"/>
    <d v="2024-12-21T00:00:00"/>
    <d v="2025-01-07T00:00:00"/>
    <s v="Banco do Brasil - Conta Corrente - Principal"/>
    <x v="1"/>
    <x v="6"/>
    <x v="16"/>
    <s v="ABASTECER BETANIA BH   BELO HORIZONT BR"/>
    <n v="88.23"/>
    <s v="Concluído"/>
  </r>
  <r>
    <m/>
    <m/>
    <n v="1"/>
    <n v="1"/>
    <x v="3"/>
    <d v="2024-12-16T00:00:00"/>
    <d v="2025-01-07T00:00:00"/>
    <s v="Banco do Brasil - Conta Corrente - Principal"/>
    <x v="1"/>
    <x v="6"/>
    <x v="12"/>
    <s v="SUP EPA CENTO EVINTE E BELO HORIZONT BR"/>
    <n v="88.8"/>
    <s v="Concluído"/>
  </r>
  <r>
    <m/>
    <m/>
    <n v="1"/>
    <n v="1"/>
    <x v="3"/>
    <d v="2024-12-07T00:00:00"/>
    <d v="2025-01-07T00:00:00"/>
    <s v="Banco do Brasil - Conta Corrente - Principal"/>
    <x v="1"/>
    <x v="2"/>
    <x v="19"/>
    <s v="POSTO HAVAI LTDA       BELO HORIZONT BR"/>
    <n v="91.21"/>
    <s v="Concluído"/>
  </r>
  <r>
    <m/>
    <m/>
    <n v="1"/>
    <n v="1"/>
    <x v="3"/>
    <d v="2024-12-20T00:00:00"/>
    <d v="2025-01-07T00:00:00"/>
    <s v="Banco do Brasil - Conta Corrente - Principal"/>
    <x v="1"/>
    <x v="6"/>
    <x v="14"/>
    <s v="ROCA DE MINAS          BELO HORIZONT BR"/>
    <n v="92.6"/>
    <s v="Concluído"/>
  </r>
  <r>
    <m/>
    <m/>
    <n v="1"/>
    <n v="1"/>
    <x v="3"/>
    <d v="2024-11-29T00:00:00"/>
    <d v="2025-01-07T00:00:00"/>
    <s v="Banco do Brasil - Conta Corrente - Principal"/>
    <x v="1"/>
    <x v="7"/>
    <x v="13"/>
    <s v="DROGARIA ARAUJO        BELO HORIZONT BR"/>
    <n v="95.15"/>
    <s v="Concluído"/>
  </r>
  <r>
    <m/>
    <m/>
    <n v="1"/>
    <n v="1"/>
    <x v="3"/>
    <d v="2024-12-12T00:00:00"/>
    <d v="2025-01-07T00:00:00"/>
    <s v="Banco do Brasil - Conta Corrente - Principal"/>
    <x v="1"/>
    <x v="6"/>
    <x v="12"/>
    <s v="VILLEFORT              BELO HORIZONT BR"/>
    <n v="98.6"/>
    <s v="Concluído"/>
  </r>
  <r>
    <m/>
    <m/>
    <n v="1"/>
    <n v="1"/>
    <x v="3"/>
    <d v="2024-09-24T00:00:00"/>
    <d v="2025-01-07T00:00:00"/>
    <s v="Banco do Brasil - Conta Corrente - Principal"/>
    <x v="1"/>
    <x v="1"/>
    <x v="23"/>
    <s v="EBN         * PARC 03/03 Sao Paulo   BR"/>
    <n v="99.01"/>
    <s v="Concluído"/>
  </r>
  <r>
    <m/>
    <m/>
    <n v="1"/>
    <n v="1"/>
    <x v="3"/>
    <d v="2024-01-17T00:00:00"/>
    <d v="2025-01-07T00:00:00"/>
    <s v="Banco do Brasil - Conta Corrente - Principal"/>
    <x v="1"/>
    <x v="1"/>
    <x v="23"/>
    <s v="EDUZZTECNOLOG PARC 12/12 SAO PAULO   BR"/>
    <n v="99.7"/>
    <s v="Concluído"/>
  </r>
  <r>
    <m/>
    <m/>
    <n v="1"/>
    <n v="1"/>
    <x v="3"/>
    <d v="2024-12-06T00:00:00"/>
    <d v="2025-01-07T00:00:00"/>
    <s v="Banco do Brasil - Conta Corrente - Principal"/>
    <x v="1"/>
    <x v="8"/>
    <x v="22"/>
    <s v="PG *ASSOCIACAO BRASILE SAO PAULO     BR"/>
    <n v="100"/>
    <s v="Concluído"/>
  </r>
  <r>
    <m/>
    <m/>
    <n v="1"/>
    <n v="1"/>
    <x v="3"/>
    <d v="2024-12-18T00:00:00"/>
    <d v="2025-01-07T00:00:00"/>
    <s v="Banco do Brasil - Conta Corrente - Principal"/>
    <x v="1"/>
    <x v="6"/>
    <x v="12"/>
    <s v="SUP EPA CENTO EVINTE E BELO HORIZONT BR"/>
    <n v="105"/>
    <s v="Concluído"/>
  </r>
  <r>
    <m/>
    <m/>
    <n v="1"/>
    <n v="1"/>
    <x v="3"/>
    <d v="2024-04-15T00:00:00"/>
    <d v="2025-01-07T00:00:00"/>
    <s v="Banco do Brasil - Conta Corrente - Principal"/>
    <x v="1"/>
    <x v="5"/>
    <x v="10"/>
    <s v="DECATHLON CON PARC 09/10 CONTAGEM    BR"/>
    <n v="109.48"/>
    <s v="Concluído"/>
  </r>
  <r>
    <m/>
    <m/>
    <n v="1"/>
    <n v="1"/>
    <x v="3"/>
    <d v="2024-12-15T00:00:00"/>
    <d v="2025-01-07T00:00:00"/>
    <s v="Banco do Brasil - Conta Corrente - Principal"/>
    <x v="1"/>
    <x v="2"/>
    <x v="19"/>
    <s v="AutoPosto              MAIRIPORA     BR"/>
    <n v="109.99"/>
    <s v="Concluído"/>
  </r>
  <r>
    <m/>
    <m/>
    <n v="1"/>
    <n v="1"/>
    <x v="3"/>
    <d v="2024-12-04T00:00:00"/>
    <d v="2025-01-07T00:00:00"/>
    <s v="Banco do Brasil - Conta Corrente - Principal"/>
    <x v="1"/>
    <x v="7"/>
    <x v="13"/>
    <s v="DROGARIA ARAU PARC 01/03 BELO HORIZONBR"/>
    <n v="114.11"/>
    <s v="Concluído"/>
  </r>
  <r>
    <m/>
    <m/>
    <n v="1"/>
    <n v="1"/>
    <x v="3"/>
    <d v="2024-12-18T00:00:00"/>
    <d v="2025-01-07T00:00:00"/>
    <s v="Banco do Brasil - Conta Corrente - Principal"/>
    <x v="1"/>
    <x v="7"/>
    <x v="13"/>
    <s v="DROGARIA ARAUJO        BELO HORIZONT BR"/>
    <n v="114.29"/>
    <s v="Concluído"/>
  </r>
  <r>
    <m/>
    <m/>
    <n v="1"/>
    <n v="1"/>
    <x v="3"/>
    <d v="2024-12-15T00:00:00"/>
    <d v="2025-01-07T00:00:00"/>
    <s v="Banco do Brasil - Conta Corrente - Principal"/>
    <x v="1"/>
    <x v="3"/>
    <x v="6"/>
    <s v="FrangoCaipira          VARGINHA      BR"/>
    <n v="130.58000000000001"/>
    <s v="Concluído"/>
  </r>
  <r>
    <m/>
    <m/>
    <n v="1"/>
    <n v="1"/>
    <x v="3"/>
    <d v="2024-11-19T00:00:00"/>
    <d v="2025-01-07T00:00:00"/>
    <s v="Banco do Brasil - Conta Corrente - Principal"/>
    <x v="1"/>
    <x v="2"/>
    <x v="27"/>
    <s v="Lubrige       PARC 02/02 BELO HORIZONBR"/>
    <n v="135"/>
    <s v="Concluído"/>
  </r>
  <r>
    <m/>
    <m/>
    <n v="1"/>
    <n v="1"/>
    <x v="3"/>
    <d v="2024-11-29T00:00:00"/>
    <d v="2025-01-07T00:00:00"/>
    <s v="Banco do Brasil - Conta Corrente - Principal"/>
    <x v="1"/>
    <x v="15"/>
    <x v="54"/>
    <s v="CasaDas       PARC 01/02 CONTAGEM    BR"/>
    <n v="147.5"/>
    <s v="Concluído"/>
  </r>
  <r>
    <m/>
    <m/>
    <n v="1"/>
    <n v="1"/>
    <x v="3"/>
    <d v="2024-12-20T00:00:00"/>
    <d v="2025-01-07T00:00:00"/>
    <s v="Banco do Brasil - Conta Corrente - Principal"/>
    <x v="1"/>
    <x v="6"/>
    <x v="12"/>
    <s v="SUP EPA CENTO EVINTE E BELO HORIZONT BR"/>
    <n v="153"/>
    <s v="Concluído"/>
  </r>
  <r>
    <m/>
    <m/>
    <n v="1"/>
    <n v="1"/>
    <x v="3"/>
    <d v="2025-01-07T00:00:00"/>
    <d v="2025-01-07T00:00:00"/>
    <s v="Banco do Brasil - Conta Corrente - Principal"/>
    <x v="0"/>
    <x v="7"/>
    <x v="39"/>
    <s v="Pix - Enviado - 07/01 09:41 Reinaldo Alves Ribeiro"/>
    <n v="160"/>
    <s v="Concluído"/>
  </r>
  <r>
    <m/>
    <m/>
    <n v="1"/>
    <n v="1"/>
    <x v="3"/>
    <d v="2024-11-25T00:00:00"/>
    <d v="2025-01-07T00:00:00"/>
    <s v="Banco do Brasil - Conta Corrente - Principal"/>
    <x v="1"/>
    <x v="6"/>
    <x v="12"/>
    <s v="VILLEFORT              BELO HORIZONT BR"/>
    <n v="166.12"/>
    <s v="Concluído"/>
  </r>
  <r>
    <m/>
    <m/>
    <n v="1"/>
    <n v="1"/>
    <x v="3"/>
    <d v="2024-12-11T00:00:00"/>
    <d v="2025-01-07T00:00:00"/>
    <s v="Banco do Brasil - Conta Corrente - Principal"/>
    <x v="1"/>
    <x v="7"/>
    <x v="13"/>
    <s v="RAIA4535               BELO HORIZONT BR"/>
    <n v="169.62"/>
    <s v="Concluído"/>
  </r>
  <r>
    <m/>
    <m/>
    <n v="1"/>
    <n v="1"/>
    <x v="3"/>
    <d v="2024-12-09T00:00:00"/>
    <d v="2025-01-07T00:00:00"/>
    <s v="Banco do Brasil - Conta Corrente - Principal"/>
    <x v="1"/>
    <x v="6"/>
    <x v="12"/>
    <s v="VILLEFORT              BELO HORIZONT BR"/>
    <n v="181.56"/>
    <s v="Concluído"/>
  </r>
  <r>
    <m/>
    <m/>
    <n v="1"/>
    <n v="1"/>
    <x v="3"/>
    <d v="2024-12-21T00:00:00"/>
    <d v="2025-01-07T00:00:00"/>
    <s v="Banco do Brasil - Conta Corrente - Principal"/>
    <x v="1"/>
    <x v="6"/>
    <x v="12"/>
    <s v="VILLEFORT              BELO HORIZONT BR"/>
    <n v="206.76"/>
    <s v="Concluído"/>
  </r>
  <r>
    <m/>
    <m/>
    <n v="1"/>
    <n v="1"/>
    <x v="3"/>
    <d v="2024-12-13T00:00:00"/>
    <d v="2025-01-07T00:00:00"/>
    <s v="Banco do Brasil - Conta Corrente - Principal"/>
    <x v="1"/>
    <x v="3"/>
    <x v="6"/>
    <s v="RODOSNACK MINASGRILL   RIBEIRAO VERM BR"/>
    <n v="245.93"/>
    <s v="Concluído"/>
  </r>
  <r>
    <m/>
    <m/>
    <n v="1"/>
    <n v="1"/>
    <x v="3"/>
    <d v="2024-12-22T00:00:00"/>
    <d v="2025-01-07T00:00:00"/>
    <s v="Banco do Brasil - Conta Corrente - Principal"/>
    <x v="1"/>
    <x v="2"/>
    <x v="19"/>
    <s v="EC *PETROBRASPREM      RIO DE JANEIR BR"/>
    <n v="274.27999999999997"/>
    <s v="Concluído"/>
  </r>
  <r>
    <m/>
    <m/>
    <n v="1"/>
    <n v="1"/>
    <x v="3"/>
    <d v="2025-01-07T00:00:00"/>
    <d v="2025-01-07T00:00:00"/>
    <s v="Banco do Brasil - Conta Corrente - Principal"/>
    <x v="0"/>
    <x v="1"/>
    <x v="24"/>
    <s v="Pagamento de Boleto - UNIITALO"/>
    <n v="295.87"/>
    <s v="Concluído"/>
  </r>
  <r>
    <m/>
    <m/>
    <n v="1"/>
    <n v="1"/>
    <x v="3"/>
    <d v="2024-12-10T00:00:00"/>
    <d v="2025-01-07T00:00:00"/>
    <s v="Banco do Brasil - Conta Corrente - Principal"/>
    <x v="1"/>
    <x v="2"/>
    <x v="19"/>
    <s v="EC *PETROBRASPREM      RIO DE JANEIR BR"/>
    <n v="296.95999999999998"/>
    <s v="Concluído"/>
  </r>
  <r>
    <m/>
    <m/>
    <n v="1"/>
    <n v="1"/>
    <x v="3"/>
    <d v="2024-12-15T00:00:00"/>
    <d v="2025-01-07T00:00:00"/>
    <s v="Banco do Brasil - Conta Corrente - Principal"/>
    <x v="1"/>
    <x v="2"/>
    <x v="19"/>
    <s v="EC *PETROBRASPREM      RIO DE JANEIR BR"/>
    <n v="302.91000000000003"/>
    <s v="Concluído"/>
  </r>
  <r>
    <m/>
    <m/>
    <n v="1"/>
    <n v="1"/>
    <x v="3"/>
    <d v="2024-12-13T00:00:00"/>
    <d v="2025-01-07T00:00:00"/>
    <s v="Banco do Brasil - Conta Corrente - Principal"/>
    <x v="1"/>
    <x v="2"/>
    <x v="19"/>
    <s v="AUTO POSTO LAERCIO     MAIRIPORA     BR"/>
    <n v="312.04000000000002"/>
    <s v="Concluído"/>
  </r>
  <r>
    <m/>
    <m/>
    <n v="1"/>
    <n v="1"/>
    <x v="3"/>
    <d v="2025-01-07T00:00:00"/>
    <d v="2025-01-07T00:00:00"/>
    <s v="Banco do Brasil - Conta Corrente - Principal"/>
    <x v="0"/>
    <x v="1"/>
    <x v="24"/>
    <s v="Pagamento de Boleto - UNIITALO"/>
    <n v="320.81"/>
    <s v="Concluído"/>
  </r>
  <r>
    <m/>
    <m/>
    <n v="1"/>
    <n v="1"/>
    <x v="3"/>
    <d v="2024-12-05T00:00:00"/>
    <d v="2025-01-07T00:00:00"/>
    <s v="Banco do Brasil - Conta Corrente - Principal"/>
    <x v="1"/>
    <x v="6"/>
    <x v="12"/>
    <s v="VILLEFORT              BELO HORIZONT BR"/>
    <n v="359.64"/>
    <s v="Concluído"/>
  </r>
  <r>
    <m/>
    <m/>
    <n v="1"/>
    <n v="1"/>
    <x v="3"/>
    <d v="2024-11-26T00:00:00"/>
    <d v="2025-01-07T00:00:00"/>
    <s v="Banco do Brasil - Conta Corrente - Principal"/>
    <x v="1"/>
    <x v="6"/>
    <x v="12"/>
    <s v="VILLEFORT              BELO HORIZONT BR"/>
    <n v="370.06"/>
    <s v="Concluído"/>
  </r>
  <r>
    <m/>
    <m/>
    <n v="1"/>
    <n v="1"/>
    <x v="3"/>
    <d v="2025-01-07T00:00:00"/>
    <d v="2025-01-07T00:00:00"/>
    <s v="Banco do Brasil - Conta Corrente - Principal"/>
    <x v="0"/>
    <x v="7"/>
    <x v="34"/>
    <s v="Pix Periódico - 07/01 Raquel Martins Resende L 003/004"/>
    <n v="390"/>
    <s v="Concluído"/>
  </r>
  <r>
    <m/>
    <m/>
    <n v="1"/>
    <n v="1"/>
    <x v="3"/>
    <d v="2024-12-10T00:00:00"/>
    <d v="2025-01-07T00:00:00"/>
    <s v="Banco do Brasil - Conta Corrente - Principal"/>
    <x v="1"/>
    <x v="3"/>
    <x v="59"/>
    <s v="DM*Project Manag       SAO PAULO     BR"/>
    <n v="623"/>
    <s v="Concluído"/>
  </r>
  <r>
    <m/>
    <m/>
    <n v="1"/>
    <n v="1"/>
    <x v="3"/>
    <d v="2024-11-27T00:00:00"/>
    <d v="2025-01-07T00:00:00"/>
    <s v="Banco do Brasil - Conta Corrente - Principal"/>
    <x v="1"/>
    <x v="2"/>
    <x v="55"/>
    <s v="YelumSeg Parc2         Sao Paulo     BR"/>
    <n v="661.95"/>
    <s v="Concluído"/>
  </r>
  <r>
    <m/>
    <m/>
    <n v="1"/>
    <n v="1"/>
    <x v="3"/>
    <d v="2025-01-07T00:00:00"/>
    <d v="2025-01-07T00:00:00"/>
    <s v="Banco do Brasil - Conta Corrente - Principal"/>
    <x v="0"/>
    <x v="1"/>
    <x v="24"/>
    <s v="Pix - Enviado - 07/01 20:56 ASSOCIACAO DE MAES P. A. E"/>
    <n v="900"/>
    <s v="Concluído"/>
  </r>
  <r>
    <m/>
    <m/>
    <n v="1"/>
    <n v="1"/>
    <x v="3"/>
    <d v="2025-01-07T00:00:00"/>
    <d v="2025-01-07T00:00:00"/>
    <s v="Banco do Brasil - Conta Corrente - Principal"/>
    <x v="0"/>
    <x v="1"/>
    <x v="24"/>
    <s v="Pagamento de Boleto - ASSOCIACAO INSTITUTO EDUCACIONAL E CUL"/>
    <n v="935"/>
    <s v="Concluído"/>
  </r>
  <r>
    <m/>
    <m/>
    <n v="1"/>
    <n v="1"/>
    <x v="3"/>
    <d v="2025-01-07T00:00:00"/>
    <d v="2025-01-07T00:00:00"/>
    <s v="Banco do Brasil - Conta Corrente - Principal"/>
    <x v="0"/>
    <x v="11"/>
    <x v="31"/>
    <s v="Pix - Recebido - 07/01 12:22 39650316000164 SOLANGE DUA"/>
    <n v="1500"/>
    <s v="Concluído"/>
  </r>
  <r>
    <m/>
    <m/>
    <n v="1"/>
    <n v="1"/>
    <x v="3"/>
    <d v="2025-01-08T00:00:00"/>
    <d v="2025-01-08T00:00:00"/>
    <s v="Banco do Brasil - Conta Corrente - Principal"/>
    <x v="0"/>
    <x v="0"/>
    <x v="0"/>
    <s v="Ações - Proventos - Pag Rendimento  GARE11 08/01/2025"/>
    <n v="18.399999999999999"/>
    <s v="Concluído"/>
  </r>
  <r>
    <m/>
    <m/>
    <n v="1"/>
    <n v="1"/>
    <x v="3"/>
    <d v="2025-01-08T00:00:00"/>
    <d v="2025-01-08T00:00:00"/>
    <s v="Banco do Brasil - Conta Corrente - Principal"/>
    <x v="0"/>
    <x v="0"/>
    <x v="0"/>
    <s v="Ações - Proventos - Pag Rendimento  HSML11 08/01/2025"/>
    <n v="67.2"/>
    <s v="Concluído"/>
  </r>
  <r>
    <m/>
    <m/>
    <n v="1"/>
    <n v="1"/>
    <x v="3"/>
    <d v="2025-01-10T00:00:00"/>
    <d v="2025-01-10T00:00:00"/>
    <s v="Banco do Brasil - Conta Corrente - Principal"/>
    <x v="0"/>
    <x v="9"/>
    <x v="22"/>
    <s v="Cobrança de Juros"/>
    <n v="55.78"/>
    <s v="Concluído"/>
  </r>
  <r>
    <m/>
    <m/>
    <n v="1"/>
    <n v="1"/>
    <x v="3"/>
    <d v="2025-01-10T00:00:00"/>
    <d v="2025-01-10T00:00:00"/>
    <s v="Banco do Brasil - Conta Corrente - Principal"/>
    <x v="0"/>
    <x v="2"/>
    <x v="51"/>
    <s v="Pagamentos Diversos - VELOE"/>
    <n v="67.5"/>
    <s v="Concluído"/>
  </r>
  <r>
    <m/>
    <m/>
    <n v="1"/>
    <n v="1"/>
    <x v="3"/>
    <d v="2025-01-10T00:00:00"/>
    <d v="2025-01-10T00:00:00"/>
    <s v="Banco do Brasil - Conta Corrente - Principal"/>
    <x v="0"/>
    <x v="8"/>
    <x v="22"/>
    <s v="Pagamentos Diversos - CANCAO NOVA"/>
    <n v="120"/>
    <s v="Concluído"/>
  </r>
  <r>
    <m/>
    <m/>
    <n v="1"/>
    <n v="1"/>
    <x v="3"/>
    <d v="2025-01-10T00:00:00"/>
    <d v="2025-01-10T00:00:00"/>
    <s v="Banco do Brasil - Conta Corrente - Principal"/>
    <x v="0"/>
    <x v="2"/>
    <x v="60"/>
    <s v="Pagto via Auto-Atend.BB - SECRET. FAZENDA MG"/>
    <n v="134.88999999999999"/>
    <s v="Concluído"/>
  </r>
  <r>
    <m/>
    <m/>
    <n v="1"/>
    <n v="1"/>
    <x v="3"/>
    <d v="2025-01-10T00:00:00"/>
    <d v="2025-01-10T00:00:00"/>
    <s v="Banco do Brasil - Conta Corrente - Principal"/>
    <x v="0"/>
    <x v="9"/>
    <x v="22"/>
    <s v="Pagamento de Impostos - RFB-DARF CODIGO DE BARRAS"/>
    <n v="155.32"/>
    <s v="Concluído"/>
  </r>
  <r>
    <m/>
    <m/>
    <n v="1"/>
    <n v="1"/>
    <x v="3"/>
    <d v="2025-01-10T00:00:00"/>
    <d v="2025-01-10T00:00:00"/>
    <s v="Banco do Brasil - Conta Corrente - Principal"/>
    <x v="0"/>
    <x v="2"/>
    <x v="60"/>
    <s v="Pagto via Auto-Atend.BB - MULTAS MUNIC/FUNSET"/>
    <n v="205.65"/>
    <s v="Concluído"/>
  </r>
  <r>
    <m/>
    <m/>
    <n v="1"/>
    <n v="1"/>
    <x v="3"/>
    <d v="2025-01-10T00:00:00"/>
    <d v="2025-01-10T00:00:00"/>
    <s v="Banco do Brasil - Conta Corrente - Principal"/>
    <x v="0"/>
    <x v="1"/>
    <x v="23"/>
    <s v="Pix Periódico - 10/01 Thiago Henrique Florenci 004/999"/>
    <n v="240"/>
    <s v="Concluído"/>
  </r>
  <r>
    <m/>
    <m/>
    <n v="1"/>
    <n v="1"/>
    <x v="3"/>
    <d v="2025-01-10T00:00:00"/>
    <d v="2025-01-10T00:00:00"/>
    <s v="Banco do Brasil - Conta Corrente - Principal"/>
    <x v="0"/>
    <x v="4"/>
    <x v="20"/>
    <s v="Pagamento Fatura de Água - CIA DE SANEAMEN MG-COPASA"/>
    <n v="270.58"/>
    <s v="Concluído"/>
  </r>
  <r>
    <m/>
    <m/>
    <n v="1"/>
    <n v="1"/>
    <x v="3"/>
    <d v="2025-01-10T00:00:00"/>
    <d v="2025-01-10T00:00:00"/>
    <s v="Banco do Brasil - Conta Corrente - Principal"/>
    <x v="0"/>
    <x v="10"/>
    <x v="44"/>
    <s v="Pagamento de Boleto - CONSELHO REGIONAL DE FISIOTERAPIA TERA"/>
    <n v="440"/>
    <s v="Concluído"/>
  </r>
  <r>
    <m/>
    <m/>
    <n v="1"/>
    <n v="1"/>
    <x v="3"/>
    <d v="2025-01-10T00:00:00"/>
    <d v="2025-01-10T00:00:00"/>
    <s v="Banco do Brasil - Conta Corrente - Principal"/>
    <x v="0"/>
    <x v="16"/>
    <x v="53"/>
    <s v="Tesouro Direto-Compra - "/>
    <n v="495.94"/>
    <s v="Concluído"/>
  </r>
  <r>
    <m/>
    <m/>
    <n v="1"/>
    <n v="1"/>
    <x v="3"/>
    <d v="2025-01-10T00:00:00"/>
    <d v="2025-01-10T00:00:00"/>
    <s v="Banco do Brasil - Conta Corrente - Principal"/>
    <x v="0"/>
    <x v="9"/>
    <x v="22"/>
    <s v="Pagamento de Impostos - DAS - SIMPLES NACIONAL"/>
    <n v="1561.32"/>
    <s v="Concluído"/>
  </r>
  <r>
    <m/>
    <m/>
    <n v="1"/>
    <n v="1"/>
    <x v="3"/>
    <d v="2025-01-13T00:00:00"/>
    <d v="2025-01-13T00:00:00"/>
    <s v="Banco do Brasil - Conta Corrente - Principal"/>
    <x v="0"/>
    <x v="7"/>
    <x v="13"/>
    <s v="Compra com Cartão - 11/01 09:25 DROGARIA ARAUJO"/>
    <n v="4"/>
    <s v="Concluído"/>
  </r>
  <r>
    <m/>
    <m/>
    <n v="1"/>
    <n v="1"/>
    <x v="3"/>
    <d v="2025-01-13T00:00:00"/>
    <d v="2025-01-13T00:00:00"/>
    <s v="Banco do Brasil - Conta Corrente - Principal"/>
    <x v="0"/>
    <x v="7"/>
    <x v="13"/>
    <s v="Compra com Cartão - 11/01 09:25 DROGARIA ARAUJO"/>
    <n v="4"/>
    <s v="Concluído"/>
  </r>
  <r>
    <m/>
    <m/>
    <n v="1"/>
    <n v="1"/>
    <x v="3"/>
    <d v="2025-01-13T00:00:00"/>
    <d v="2025-01-13T00:00:00"/>
    <s v="Banco do Brasil - Conta Corrente - Principal"/>
    <x v="0"/>
    <x v="3"/>
    <x v="9"/>
    <s v="Pix - Enviado - 13/01 18:30 Roberta Leite De Souza Far"/>
    <n v="100"/>
    <s v="Concluído"/>
  </r>
  <r>
    <m/>
    <m/>
    <n v="1"/>
    <n v="1"/>
    <x v="3"/>
    <d v="2025-01-13T00:00:00"/>
    <d v="2025-01-13T00:00:00"/>
    <s v="Banco do Brasil - Conta Corrente - Principal"/>
    <x v="0"/>
    <x v="5"/>
    <x v="10"/>
    <s v="Pagamento de Boleto - CEA PAY FUNDO DE INVESTIMENTO EM DIREI"/>
    <n v="109.27"/>
    <s v="Concluído"/>
  </r>
  <r>
    <m/>
    <m/>
    <n v="1"/>
    <n v="1"/>
    <x v="3"/>
    <d v="2025-01-13T00:00:00"/>
    <d v="2025-01-13T00:00:00"/>
    <s v="Banco do Brasil - Conta Corrente - Principal"/>
    <x v="0"/>
    <x v="10"/>
    <x v="56"/>
    <s v="Pix - Enviado - 13/01 10:41 Lmplacas E Toldos Ltda"/>
    <n v="150"/>
    <s v="Concluído"/>
  </r>
  <r>
    <m/>
    <m/>
    <n v="1"/>
    <n v="1"/>
    <x v="3"/>
    <d v="2025-01-13T00:00:00"/>
    <d v="2025-01-13T00:00:00"/>
    <s v="Banco do Brasil - Conta Corrente - Principal"/>
    <x v="0"/>
    <x v="4"/>
    <x v="29"/>
    <s v="Pagto Energia Elétrica - CEMIG DISTRIBUICAO"/>
    <n v="182.37"/>
    <s v="Concluído"/>
  </r>
  <r>
    <m/>
    <m/>
    <n v="1"/>
    <n v="1"/>
    <x v="3"/>
    <d v="2025-01-14T00:00:00"/>
    <d v="2025-01-14T00:00:00"/>
    <s v="Banco do Brasil - Conta Corrente - Principal"/>
    <x v="0"/>
    <x v="0"/>
    <x v="0"/>
    <s v="Ações - Proventos - Pag Rendimento  XPLG11 14/01/2025"/>
    <n v="2.34"/>
    <s v="Concluído"/>
  </r>
  <r>
    <m/>
    <m/>
    <n v="1"/>
    <n v="1"/>
    <x v="3"/>
    <d v="2025-01-14T00:00:00"/>
    <d v="2025-01-14T00:00:00"/>
    <s v="Banco do Brasil - Conta Corrente - Principal"/>
    <x v="0"/>
    <x v="17"/>
    <x v="61"/>
    <s v="Pix - Enviado - 14/01 14:00 Museu Aleijadinho"/>
    <n v="45"/>
    <s v="Concluído"/>
  </r>
  <r>
    <m/>
    <m/>
    <n v="1"/>
    <n v="1"/>
    <x v="3"/>
    <d v="2025-01-14T00:00:00"/>
    <d v="2025-01-14T00:00:00"/>
    <s v="Banco do Brasil - Conta Corrente - Principal"/>
    <x v="0"/>
    <x v="0"/>
    <x v="0"/>
    <s v="Ações - Proventos - Pag Rendimento  KNIP11 14/01/2025"/>
    <n v="142"/>
    <s v="Concluído"/>
  </r>
  <r>
    <m/>
    <m/>
    <n v="1"/>
    <n v="1"/>
    <x v="3"/>
    <d v="2025-01-14T00:00:00"/>
    <d v="2025-01-14T00:00:00"/>
    <s v="Banco do Brasil - Conta Corrente - Principal"/>
    <x v="0"/>
    <x v="0"/>
    <x v="0"/>
    <s v="Ações - Proventos - Pag Rendimento  KNHY11 14/01/2025"/>
    <n v="144.1"/>
    <s v="Concluído"/>
  </r>
  <r>
    <m/>
    <m/>
    <n v="1"/>
    <n v="1"/>
    <x v="3"/>
    <d v="2025-01-14T00:00:00"/>
    <d v="2025-01-14T00:00:00"/>
    <s v="Banco do Brasil - Conta Corrente - Principal"/>
    <x v="0"/>
    <x v="11"/>
    <x v="31"/>
    <s v="Pix - Recebido - 14/01 22:41 39650316000164 SOLANGE DUA"/>
    <n v="400"/>
    <s v="Concluído"/>
  </r>
  <r>
    <m/>
    <m/>
    <n v="1"/>
    <n v="1"/>
    <x v="3"/>
    <d v="2025-01-14T00:00:00"/>
    <d v="2025-01-14T00:00:00"/>
    <s v="Banco do Brasil - Conta Corrente - Principal"/>
    <x v="0"/>
    <x v="10"/>
    <x v="37"/>
    <s v="Pagamento de Boleto - ERA EMPREENDIMENTOS IMOBILIARIOS LTDA"/>
    <n v="785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KNRI11 15/01/2025"/>
    <n v="2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HGLG11 15/01/2025"/>
    <n v="2.2000000000000002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BTHF11 15/01/2025"/>
    <n v="2.4300000000000002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HGRE11 15/01/2025"/>
    <n v="6.24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VRTA11 15/01/2025"/>
    <n v="8.5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RBRP11 15/01/2025"/>
    <n v="31.32"/>
    <s v="Concluído"/>
  </r>
  <r>
    <m/>
    <m/>
    <n v="1"/>
    <n v="1"/>
    <x v="3"/>
    <d v="2025-01-15T00:00:00"/>
    <d v="2025-01-15T00:00:00"/>
    <s v="Banco do Brasil - Conta Corrente - Principal"/>
    <x v="0"/>
    <x v="0"/>
    <x v="0"/>
    <s v="Ações - Proventos - Pag Rendimento  HGRU11 15/01/2025"/>
    <n v="47.5"/>
    <s v="Concluído"/>
  </r>
  <r>
    <m/>
    <m/>
    <n v="1"/>
    <n v="1"/>
    <x v="3"/>
    <d v="2025-01-15T00:00:00"/>
    <d v="2025-01-15T00:00:00"/>
    <s v="Banco do Brasil - Conta Corrente - Principal"/>
    <x v="0"/>
    <x v="7"/>
    <x v="32"/>
    <s v="Pagamento de Boleto - UNIMED BELO HORIZONTE COOPERATIVA DE T"/>
    <n v="1958.74"/>
    <s v="Concluído"/>
  </r>
  <r>
    <m/>
    <m/>
    <n v="1"/>
    <n v="1"/>
    <x v="3"/>
    <d v="2025-01-16T00:00:00"/>
    <d v="2025-01-16T00:00:00"/>
    <s v="Banco do Brasil - Conta Corrente - Principal"/>
    <x v="0"/>
    <x v="11"/>
    <x v="31"/>
    <s v="Pix - Recebido - 16/01 13:27 39650316000164 SOLANGE DUA"/>
    <n v="2000"/>
    <s v="Concluído"/>
  </r>
  <r>
    <m/>
    <m/>
    <n v="1"/>
    <n v="1"/>
    <x v="3"/>
    <d v="2025-01-17T00:00:00"/>
    <d v="2025-01-17T00:00:00"/>
    <s v="Banco do Brasil - Conta Corrente - Principal"/>
    <x v="0"/>
    <x v="12"/>
    <x v="40"/>
    <s v="Pagto Mensalidade Seguro - PRUDENTIAL DO BRASIL"/>
    <n v="103.04"/>
    <s v="Concluído"/>
  </r>
  <r>
    <m/>
    <m/>
    <n v="1"/>
    <n v="1"/>
    <x v="3"/>
    <d v="2025-01-17T00:00:00"/>
    <d v="2025-01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3"/>
    <d v="2025-01-17T00:00:00"/>
    <d v="2025-01-17T00:00:00"/>
    <s v="Banco do Brasil - Conta Corrente - Principal"/>
    <x v="0"/>
    <x v="12"/>
    <x v="40"/>
    <s v="Pagto Mensalidade Seguro - PRUDENTIAL DO BRASIL"/>
    <n v="223.89"/>
    <s v="Concluído"/>
  </r>
  <r>
    <m/>
    <m/>
    <n v="1"/>
    <n v="1"/>
    <x v="3"/>
    <d v="2025-01-17T00:00:00"/>
    <d v="2025-01-17T00:00:00"/>
    <s v="Banco do Brasil - Conta Corrente - Principal"/>
    <x v="0"/>
    <x v="12"/>
    <x v="40"/>
    <s v="Pagto Mensalidade Seguro - PRUDENTIAL DO BRASIL"/>
    <n v="226.12"/>
    <s v="Concluído"/>
  </r>
  <r>
    <m/>
    <m/>
    <n v="1"/>
    <n v="1"/>
    <x v="3"/>
    <d v="2025-01-17T00:00:00"/>
    <d v="2025-01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3"/>
    <d v="2025-01-17T00:00:00"/>
    <d v="2025-01-17T00:00:00"/>
    <s v="Banco do Brasil - Conta Corrente - Principal"/>
    <x v="0"/>
    <x v="11"/>
    <x v="31"/>
    <s v="Pix - Recebido - 17/01 06:27 39650316000164 SOLANGE DUA"/>
    <n v="1000"/>
    <s v="Concluído"/>
  </r>
  <r>
    <m/>
    <m/>
    <n v="1"/>
    <n v="1"/>
    <x v="3"/>
    <d v="2025-01-20T00:00:00"/>
    <d v="2025-01-20T00:00:00"/>
    <s v="Banco do Brasil - Conta Corrente - Principal"/>
    <x v="0"/>
    <x v="0"/>
    <x v="0"/>
    <s v="Ações - Proventos - Pag Rendimento  VGIP11 20/01/2025"/>
    <n v="32.200000000000003"/>
    <s v="Concluído"/>
  </r>
  <r>
    <m/>
    <m/>
    <n v="1"/>
    <n v="1"/>
    <x v="3"/>
    <d v="2025-01-20T00:00:00"/>
    <d v="2025-01-20T00:00:00"/>
    <s v="Banco do Brasil - Conta Corrente - Principal"/>
    <x v="0"/>
    <x v="8"/>
    <x v="22"/>
    <s v="Donativos - ASS ARAUTOS DO EVANGELHO"/>
    <n v="358.67"/>
    <s v="Concluído"/>
  </r>
  <r>
    <m/>
    <m/>
    <n v="1"/>
    <n v="1"/>
    <x v="3"/>
    <d v="2025-01-20T00:00:00"/>
    <d v="2025-01-20T00:00:00"/>
    <s v="Banco do Brasil - Conta Corrente - Principal"/>
    <x v="0"/>
    <x v="11"/>
    <x v="31"/>
    <s v="TED-Crédito em Conta - 197 0000 18727053000174 PAGAR.ME PAGAM"/>
    <n v="434.26"/>
    <s v="Concluído"/>
  </r>
  <r>
    <m/>
    <m/>
    <n v="1"/>
    <n v="1"/>
    <x v="3"/>
    <d v="2025-01-21T00:00:00"/>
    <d v="2025-01-21T00:00:00"/>
    <s v="Banco do Brasil - Conta Corrente - Principal"/>
    <x v="0"/>
    <x v="0"/>
    <x v="0"/>
    <s v="Ações - Proventos - Pag  Fracoes    BTHF11 21/01/2025"/>
    <n v="4.53"/>
    <s v="Concluído"/>
  </r>
  <r>
    <m/>
    <m/>
    <n v="1"/>
    <n v="1"/>
    <x v="3"/>
    <d v="2025-01-21T00:00:00"/>
    <d v="2025-01-21T00:00:00"/>
    <s v="Banco do Brasil - Conta Corrente - Principal"/>
    <x v="0"/>
    <x v="5"/>
    <x v="10"/>
    <s v="Pagamento de Boleto - CEA PAY FUNDO DE INVESTIMENTO"/>
    <n v="109.27"/>
    <s v="Concluído"/>
  </r>
  <r>
    <m/>
    <m/>
    <n v="1"/>
    <n v="1"/>
    <x v="3"/>
    <d v="2025-01-22T00:00:00"/>
    <d v="2025-01-22T00:00:00"/>
    <s v="Banco do Brasil - Conta Corrente - Principal"/>
    <x v="0"/>
    <x v="0"/>
    <x v="0"/>
    <s v="Ações - Proventos - Pag Rendimento  BTLG11 22/01/2025"/>
    <n v="59.9"/>
    <s v="Concluído"/>
  </r>
  <r>
    <m/>
    <m/>
    <n v="1"/>
    <n v="1"/>
    <x v="3"/>
    <d v="2025-01-22T00:00:00"/>
    <d v="2025-01-22T00:00:00"/>
    <s v="Banco do Brasil - Conta Corrente - Principal"/>
    <x v="0"/>
    <x v="11"/>
    <x v="31"/>
    <s v="Pix - Recebido - 22/01 17:08 39650316000164 SOLANGE DUA"/>
    <n v="400"/>
    <s v="Concluído"/>
  </r>
  <r>
    <m/>
    <m/>
    <n v="1"/>
    <n v="1"/>
    <x v="3"/>
    <d v="2025-01-24T00:00:00"/>
    <d v="2025-01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3"/>
    <d v="2025-01-27T00:00:00"/>
    <d v="2025-01-27T00:00:00"/>
    <s v="Banco do Brasil - Conta Corrente - Principal"/>
    <x v="0"/>
    <x v="1"/>
    <x v="15"/>
    <s v="Pix - Enviado - 27/01 17:00 Imagecolor Grafica Digital"/>
    <n v="1.6"/>
    <s v="Concluído"/>
  </r>
  <r>
    <m/>
    <m/>
    <n v="1"/>
    <n v="1"/>
    <x v="3"/>
    <d v="2025-01-27T00:00:00"/>
    <d v="2025-01-27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3"/>
    <d v="2025-01-27T00:00:00"/>
    <d v="2025-01-27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3"/>
    <d v="2025-01-29T00:00:00"/>
    <d v="2025-01-29T00:00:00"/>
    <s v="Banco do Brasil - Conta Corrente - Principal"/>
    <x v="0"/>
    <x v="0"/>
    <x v="0"/>
    <s v="Ações - Proventos - Pag Dividendos  TAEE11 29/01/2025"/>
    <n v="79.099999999999994"/>
    <s v="Concluído"/>
  </r>
  <r>
    <m/>
    <m/>
    <n v="1"/>
    <n v="1"/>
    <x v="3"/>
    <d v="2025-01-29T00:00:00"/>
    <d v="2025-01-29T00:00:00"/>
    <s v="Banco do Brasil - Conta Corrente - Principal"/>
    <x v="0"/>
    <x v="0"/>
    <x v="0"/>
    <s v="Ações - Proventos - Pag Jur Cap Pro TAEE11 29/01/2025"/>
    <n v="99.95"/>
    <s v="Concluído"/>
  </r>
  <r>
    <m/>
    <m/>
    <n v="1"/>
    <n v="1"/>
    <x v="3"/>
    <d v="2025-01-31T00:00:00"/>
    <d v="2025-01-31T00:00:00"/>
    <s v="Banco do Brasil - Conta Corrente - Principal"/>
    <x v="0"/>
    <x v="0"/>
    <x v="0"/>
    <s v="Dividendos de ações - Data balanc.: 31/01/2025"/>
    <n v="8.06"/>
    <s v="Concluído"/>
  </r>
  <r>
    <m/>
    <m/>
    <n v="1"/>
    <n v="1"/>
    <x v="3"/>
    <d v="2025-01-31T00:00:00"/>
    <d v="2025-01-31T00:00:00"/>
    <s v="Banco do Brasil - Conta Corrente - Principal"/>
    <x v="0"/>
    <x v="11"/>
    <x v="31"/>
    <s v="Pix - Recebido - 31/01 14:30 03594043673 solange duarte"/>
    <n v="300"/>
    <s v="Concluído"/>
  </r>
  <r>
    <m/>
    <m/>
    <n v="1"/>
    <n v="1"/>
    <x v="3"/>
    <d v="2025-01-31T00:00:00"/>
    <d v="2025-01-31T00:00:00"/>
    <s v="Banco do Brasil - Conta Corrente - Principal"/>
    <x v="0"/>
    <x v="11"/>
    <x v="31"/>
    <s v="Pix - Recebido - 31/01 14:31 39650316000164 SOLANGE DUA"/>
    <n v="700"/>
    <s v="Concluído"/>
  </r>
  <r>
    <m/>
    <m/>
    <n v="1"/>
    <n v="1"/>
    <x v="3"/>
    <d v="2025-01-31T00:00:00"/>
    <d v="2025-01-31T00:00:00"/>
    <s v="Banco do Brasil - Conta Corrente - Principal"/>
    <x v="0"/>
    <x v="1"/>
    <x v="24"/>
    <s v="Pix - Enviado - 31/01 18:25 Escola Graca Maior"/>
    <n v="1321.4"/>
    <s v="Concluído"/>
  </r>
  <r>
    <m/>
    <m/>
    <n v="1"/>
    <n v="1"/>
    <x v="4"/>
    <d v="2025-02-02T00:00:00"/>
    <d v="2025-02-02T00:00:00"/>
    <s v="Banco do Brasil - Conta Corrente - Principal"/>
    <x v="0"/>
    <x v="1"/>
    <x v="62"/>
    <s v="PARAGEM  WCA  PARC 01/10 BELO HORIZON"/>
    <n v="19.989999999999998"/>
    <s v="Concluído"/>
  </r>
  <r>
    <m/>
    <m/>
    <n v="1"/>
    <n v="1"/>
    <x v="4"/>
    <d v="2025-02-03T00:00:00"/>
    <d v="2025-02-03T00:00:00"/>
    <s v="Banco do Brasil - Conta Corrente - Principal"/>
    <x v="0"/>
    <x v="0"/>
    <x v="0"/>
    <s v="Ações - Proventos - Pag Jur Cap Pro BBDC4  03/02/2025"/>
    <n v="0.39"/>
    <s v="Concluído"/>
  </r>
  <r>
    <m/>
    <m/>
    <n v="1"/>
    <n v="1"/>
    <x v="4"/>
    <d v="2025-02-03T00:00:00"/>
    <d v="2025-02-03T00:00:00"/>
    <s v="Banco do Brasil - Conta Corrente - Principal"/>
    <x v="0"/>
    <x v="9"/>
    <x v="22"/>
    <s v="Cobrança de I.O.F. - IOF Saldo Devedor Conta"/>
    <n v="7.69"/>
    <s v="Concluído"/>
  </r>
  <r>
    <m/>
    <m/>
    <n v="1"/>
    <n v="1"/>
    <x v="4"/>
    <d v="2025-02-03T00:00:00"/>
    <d v="2025-02-03T00:00:00"/>
    <s v="Banco do Brasil - Conta Corrente - Principal"/>
    <x v="0"/>
    <x v="4"/>
    <x v="4"/>
    <s v="Pagamento de Telefone - OI FIBRA ARBOR"/>
    <n v="238.41"/>
    <s v="Concluído"/>
  </r>
  <r>
    <m/>
    <m/>
    <n v="1"/>
    <n v="1"/>
    <x v="4"/>
    <d v="2025-02-03T00:00:00"/>
    <d v="2025-02-03T00:00:00"/>
    <s v="Banco do Brasil - Conta Corrente - Principal"/>
    <x v="0"/>
    <x v="2"/>
    <x v="33"/>
    <s v="Pagamento de Impostos - SECRET. FAZENDA MG"/>
    <n v="1042.6400000000001"/>
    <s v="Concluído"/>
  </r>
  <r>
    <m/>
    <m/>
    <n v="1"/>
    <n v="1"/>
    <x v="4"/>
    <d v="2025-02-04T00:00:00"/>
    <d v="2025-02-04T00:00:00"/>
    <s v="Banco do Brasil - Conta Corrente - Principal"/>
    <x v="0"/>
    <x v="2"/>
    <x v="27"/>
    <s v="Compra com Cartão - 04/02 07:20 POSTO R &amp;amp; M"/>
    <n v="1"/>
    <s v="Concluído"/>
  </r>
  <r>
    <m/>
    <m/>
    <n v="1"/>
    <n v="1"/>
    <x v="4"/>
    <d v="2025-02-04T00:00:00"/>
    <d v="2025-02-04T00:00:00"/>
    <s v="Banco do Brasil - Conta Corrente - Principal"/>
    <x v="0"/>
    <x v="0"/>
    <x v="0"/>
    <s v="Ações - Proventos - Pag Dividendos  ALOS3  04/02/2025"/>
    <n v="3.54"/>
    <s v="Concluído"/>
  </r>
  <r>
    <m/>
    <m/>
    <n v="1"/>
    <n v="1"/>
    <x v="4"/>
    <d v="2025-02-04T00:00:00"/>
    <d v="2025-02-04T00:00:00"/>
    <s v="Banco do Brasil - Conta Corrente - Principal"/>
    <x v="0"/>
    <x v="4"/>
    <x v="25"/>
    <s v="Pix - Enviado - 04/02 08:40 Leonice Araujo Dos Reis"/>
    <n v="200"/>
    <s v="Concluído"/>
  </r>
  <r>
    <m/>
    <m/>
    <n v="1"/>
    <n v="1"/>
    <x v="4"/>
    <d v="2025-02-04T00:00:00"/>
    <d v="2025-02-04T00:00:00"/>
    <s v="Banco do Brasil - Conta Corrente - Principal"/>
    <x v="0"/>
    <x v="7"/>
    <x v="39"/>
    <s v="Pix - Enviado - 04/02 09:45 Reinaldo Alves Ribeiro"/>
    <n v="345"/>
    <s v="Concluído"/>
  </r>
  <r>
    <m/>
    <m/>
    <n v="1"/>
    <n v="1"/>
    <x v="4"/>
    <d v="2025-02-04T00:00:00"/>
    <d v="2025-02-04T00:00:00"/>
    <s v="Banco do Brasil - Conta Corrente - Principal"/>
    <x v="0"/>
    <x v="11"/>
    <x v="31"/>
    <s v="Pix - Recebido - 04/02 08:39 39650316000164 SOLANGE DUA"/>
    <n v="1200"/>
    <s v="Concluído"/>
  </r>
  <r>
    <m/>
    <m/>
    <n v="1"/>
    <n v="1"/>
    <x v="4"/>
    <d v="2025-02-05T00:00:00"/>
    <d v="2025-02-05T00:00:00"/>
    <s v="Banco do Brasil - Conta Corrente - Principal"/>
    <x v="0"/>
    <x v="8"/>
    <x v="22"/>
    <s v="Pix - Enviado - 05/02 14:19 Grazielly Ribeiro Amador"/>
    <n v="42.5"/>
    <s v="Concluído"/>
  </r>
  <r>
    <m/>
    <m/>
    <n v="1"/>
    <n v="1"/>
    <x v="4"/>
    <d v="2025-02-05T00:00:00"/>
    <d v="2025-02-05T00:00:00"/>
    <s v="Banco do Brasil - Conta Corrente - Principal"/>
    <x v="0"/>
    <x v="2"/>
    <x v="27"/>
    <s v="Pix - Enviado - 05/02 09:19 Robison Vicente Silva More"/>
    <n v="180"/>
    <s v="Concluído"/>
  </r>
  <r>
    <m/>
    <m/>
    <n v="1"/>
    <n v="1"/>
    <x v="4"/>
    <d v="2025-02-05T00:00:00"/>
    <d v="2025-02-05T00:00:00"/>
    <s v="Banco do Brasil - Conta Corrente - Principal"/>
    <x v="0"/>
    <x v="10"/>
    <x v="26"/>
    <s v="Pagamento de Boleto - COND. CENTRO COMERCIAL SKINA"/>
    <n v="909.87"/>
    <s v="Concluído"/>
  </r>
  <r>
    <m/>
    <m/>
    <n v="1"/>
    <n v="1"/>
    <x v="4"/>
    <d v="2025-02-05T00:00:00"/>
    <d v="2025-02-05T00:00:00"/>
    <s v="Banco do Brasil - Conta Corrente - Principal"/>
    <x v="0"/>
    <x v="11"/>
    <x v="28"/>
    <s v="Pix - Recebido - 05/02 14:55 95285806615 Rodrigo Almeid"/>
    <n v="17559.82"/>
    <s v="Concluído"/>
  </r>
  <r>
    <m/>
    <m/>
    <n v="1"/>
    <n v="1"/>
    <x v="4"/>
    <d v="2025-02-06T00:00:00"/>
    <d v="2025-02-06T00:00:00"/>
    <s v="Banco do Brasil - Conta Corrente - Principal"/>
    <x v="0"/>
    <x v="10"/>
    <x v="56"/>
    <s v="Pix - Enviado - 06/02 10:55 Cemig Distribuicao S A"/>
    <n v="5.93"/>
    <s v="Concluído"/>
  </r>
  <r>
    <m/>
    <m/>
    <n v="1"/>
    <n v="1"/>
    <x v="4"/>
    <d v="2025-02-06T00:00:00"/>
    <d v="2025-02-06T00:00:00"/>
    <s v="Banco do Brasil - Conta Corrente - Principal"/>
    <x v="0"/>
    <x v="7"/>
    <x v="13"/>
    <s v="Pix - Enviado - 06/02 08:03 Raia Drogasil Sa"/>
    <n v="20.190000000000001"/>
    <s v="Concluído"/>
  </r>
  <r>
    <m/>
    <m/>
    <n v="1"/>
    <n v="1"/>
    <x v="4"/>
    <d v="2025-02-06T00:00:00"/>
    <d v="2025-02-06T00:00:00"/>
    <s v="Banco do Brasil - Conta Corrente - Principal"/>
    <x v="0"/>
    <x v="2"/>
    <x v="57"/>
    <s v="Compra com Cartão - 06/02 14:43 POSTO URSULA SERE"/>
    <n v="25"/>
    <s v="Concluído"/>
  </r>
  <r>
    <m/>
    <m/>
    <n v="1"/>
    <n v="1"/>
    <x v="4"/>
    <d v="2024-12-24T00:00:00"/>
    <d v="2025-02-07T00:00:00"/>
    <m/>
    <x v="1"/>
    <x v="6"/>
    <x v="12"/>
    <s v="SUP EPA CENTO EVINTE E BELO HORIZONT"/>
    <n v="1.58"/>
    <s v="Concluído"/>
  </r>
  <r>
    <m/>
    <m/>
    <n v="1"/>
    <n v="1"/>
    <x v="4"/>
    <d v="2025-01-16T00:00:00"/>
    <d v="2025-02-07T00:00:00"/>
    <m/>
    <x v="1"/>
    <x v="3"/>
    <x v="9"/>
    <s v="ALPHALUX               BELO HORIZONT"/>
    <n v="4"/>
    <s v="Concluído"/>
  </r>
  <r>
    <m/>
    <m/>
    <n v="1"/>
    <n v="1"/>
    <x v="4"/>
    <d v="2025-01-13T00:00:00"/>
    <d v="2025-02-07T00:00:00"/>
    <m/>
    <x v="1"/>
    <x v="15"/>
    <x v="47"/>
    <s v="APPLE.COM/BILL         SAO PAULO"/>
    <n v="4.9000000000000004"/>
    <s v="Concluído"/>
  </r>
  <r>
    <m/>
    <m/>
    <n v="1"/>
    <n v="1"/>
    <x v="4"/>
    <d v="2025-01-13T00:00:00"/>
    <d v="2025-02-07T00:00:00"/>
    <m/>
    <x v="1"/>
    <x v="10"/>
    <x v="56"/>
    <s v="IMAGECOLOR             BELO HORIZONT"/>
    <n v="5.6"/>
    <s v="Concluído"/>
  </r>
  <r>
    <m/>
    <m/>
    <n v="1"/>
    <n v="1"/>
    <x v="4"/>
    <d v="2024-12-26T00:00:00"/>
    <d v="2025-02-07T00:00:00"/>
    <m/>
    <x v="1"/>
    <x v="3"/>
    <x v="9"/>
    <s v="COM FRANKSONI          BELO HORIZONT"/>
    <n v="6"/>
    <s v="Concluído"/>
  </r>
  <r>
    <m/>
    <m/>
    <n v="1"/>
    <n v="1"/>
    <x v="4"/>
    <d v="2024-12-24T00:00:00"/>
    <d v="2025-02-07T00:00:00"/>
    <m/>
    <x v="1"/>
    <x v="3"/>
    <x v="9"/>
    <s v="IOF - COMPRA NO EXTERIOR"/>
    <n v="6.52"/>
    <s v="Concluído"/>
  </r>
  <r>
    <m/>
    <m/>
    <n v="1"/>
    <n v="1"/>
    <x v="4"/>
    <d v="2025-01-16T00:00:00"/>
    <d v="2025-02-07T00:00:00"/>
    <m/>
    <x v="1"/>
    <x v="6"/>
    <x v="12"/>
    <s v="ASSAI ATACADISTA       BELO HORIZONT"/>
    <n v="7.5"/>
    <s v="Concluído"/>
  </r>
  <r>
    <m/>
    <m/>
    <n v="1"/>
    <n v="1"/>
    <x v="4"/>
    <d v="2025-01-07T00:00:00"/>
    <d v="2025-02-07T00:00:00"/>
    <m/>
    <x v="1"/>
    <x v="17"/>
    <x v="58"/>
    <s v="Amazon Prime Aluguel   SAO PAULO"/>
    <n v="7.9"/>
    <s v="Concluído"/>
  </r>
  <r>
    <m/>
    <m/>
    <n v="1"/>
    <n v="1"/>
    <x v="4"/>
    <d v="2024-04-22T00:00:00"/>
    <d v="2025-02-07T00:00:00"/>
    <m/>
    <x v="1"/>
    <x v="1"/>
    <x v="1"/>
    <s v="SOFTWAREZEN   PARC 09/12 SAO PAULO"/>
    <n v="8.6999999999999993"/>
    <s v="Concluído"/>
  </r>
  <r>
    <m/>
    <m/>
    <n v="1"/>
    <n v="1"/>
    <x v="4"/>
    <d v="2025-01-11T00:00:00"/>
    <d v="2025-02-07T00:00:00"/>
    <m/>
    <x v="1"/>
    <x v="3"/>
    <x v="9"/>
    <s v="JOSE LUCAS TEIXEIRA CA BELO HORIZONT"/>
    <n v="10"/>
    <s v="Concluído"/>
  </r>
  <r>
    <m/>
    <m/>
    <n v="1"/>
    <n v="1"/>
    <x v="4"/>
    <d v="2025-01-09T00:00:00"/>
    <d v="2025-02-07T00:00:00"/>
    <m/>
    <x v="1"/>
    <x v="6"/>
    <x v="16"/>
    <s v="HORTIFRUTI  ABC LE     BELO HORIZONT"/>
    <n v="10.88"/>
    <s v="Concluído"/>
  </r>
  <r>
    <m/>
    <m/>
    <n v="1"/>
    <n v="1"/>
    <x v="4"/>
    <d v="2025-01-08T00:00:00"/>
    <d v="2025-02-07T00:00:00"/>
    <m/>
    <x v="1"/>
    <x v="6"/>
    <x v="11"/>
    <s v="PADARIA SABORES DO PAO BELO HORIZONT"/>
    <n v="11.09"/>
    <s v="Concluído"/>
  </r>
  <r>
    <m/>
    <m/>
    <n v="1"/>
    <n v="1"/>
    <x v="4"/>
    <d v="2025-02-07T00:00:00"/>
    <d v="2025-02-07T00:00:00"/>
    <s v="Banco do Brasil - Conta Corrente - Principal"/>
    <x v="0"/>
    <x v="3"/>
    <x v="9"/>
    <s v="Pix - Enviado - 07/02 20:09 William De Morais"/>
    <n v="11.99"/>
    <s v="Concluído"/>
  </r>
  <r>
    <m/>
    <m/>
    <n v="1"/>
    <n v="1"/>
    <x v="4"/>
    <d v="2024-12-24T00:00:00"/>
    <d v="2025-02-07T00:00:00"/>
    <m/>
    <x v="1"/>
    <x v="3"/>
    <x v="9"/>
    <s v="ANINHA COMERCIO        BELO HORIZONT"/>
    <n v="12.99"/>
    <s v="Concluído"/>
  </r>
  <r>
    <m/>
    <m/>
    <n v="1"/>
    <n v="1"/>
    <x v="4"/>
    <d v="2024-11-30T00:00:00"/>
    <d v="2025-02-07T00:00:00"/>
    <m/>
    <x v="1"/>
    <x v="1"/>
    <x v="1"/>
    <s v="MP*SMMATEMATI PARC 02/05 OSASCO"/>
    <n v="13.02"/>
    <s v="Concluído"/>
  </r>
  <r>
    <m/>
    <m/>
    <n v="1"/>
    <n v="1"/>
    <x v="4"/>
    <d v="2024-05-13T00:00:00"/>
    <d v="2025-02-07T00:00:00"/>
    <m/>
    <x v="1"/>
    <x v="1"/>
    <x v="1"/>
    <s v="MP*CAMILAABAD PARC 09/12 OSASCO"/>
    <n v="13.64"/>
    <s v="Concluído"/>
  </r>
  <r>
    <m/>
    <m/>
    <n v="1"/>
    <n v="1"/>
    <x v="4"/>
    <d v="2025-01-03T00:00:00"/>
    <d v="2025-02-07T00:00:00"/>
    <m/>
    <x v="1"/>
    <x v="6"/>
    <x v="12"/>
    <s v="SUP EPA CENTO EVINTE E BELO HORIZONT"/>
    <n v="14"/>
    <s v="Concluído"/>
  </r>
  <r>
    <m/>
    <m/>
    <n v="1"/>
    <n v="1"/>
    <x v="4"/>
    <d v="2024-12-27T00:00:00"/>
    <d v="2025-02-07T00:00:00"/>
    <s v="Banco do Brasil - Conta Corrente - Principal"/>
    <x v="1"/>
    <x v="6"/>
    <x v="11"/>
    <s v="Humbertodossantos      CONTAGEM"/>
    <n v="15.9"/>
    <s v="Concluído"/>
  </r>
  <r>
    <m/>
    <m/>
    <n v="1"/>
    <n v="1"/>
    <x v="4"/>
    <d v="2025-01-06T00:00:00"/>
    <d v="2025-02-07T00:00:00"/>
    <m/>
    <x v="1"/>
    <x v="3"/>
    <x v="9"/>
    <s v="MAQBLOCOS              BELO HORIZONT"/>
    <n v="17"/>
    <s v="Concluído"/>
  </r>
  <r>
    <m/>
    <m/>
    <n v="1"/>
    <n v="1"/>
    <x v="4"/>
    <d v="2024-12-30T00:00:00"/>
    <d v="2025-02-07T00:00:00"/>
    <m/>
    <x v="1"/>
    <x v="2"/>
    <x v="46"/>
    <s v="ESTACIONAMENTO DE VEIC CONTAGEM"/>
    <n v="17.5"/>
    <s v="Concluído"/>
  </r>
  <r>
    <m/>
    <m/>
    <n v="1"/>
    <n v="1"/>
    <x v="4"/>
    <d v="2024-12-24T00:00:00"/>
    <d v="2025-02-07T00:00:00"/>
    <m/>
    <x v="1"/>
    <x v="6"/>
    <x v="12"/>
    <s v="SUP EPA CENTO EVINTE E BELO HORIZONT"/>
    <n v="18"/>
    <s v="Concluído"/>
  </r>
  <r>
    <m/>
    <m/>
    <n v="1"/>
    <n v="1"/>
    <x v="4"/>
    <d v="2025-01-05T00:00:00"/>
    <d v="2025-02-07T00:00:00"/>
    <m/>
    <x v="1"/>
    <x v="2"/>
    <x v="57"/>
    <s v="AUTO POSTO ARRUDAO     BELO HORIZONT"/>
    <n v="20"/>
    <s v="Concluído"/>
  </r>
  <r>
    <m/>
    <m/>
    <n v="1"/>
    <n v="1"/>
    <x v="4"/>
    <d v="2024-03-29T00:00:00"/>
    <d v="2025-02-07T00:00:00"/>
    <m/>
    <x v="1"/>
    <x v="3"/>
    <x v="9"/>
    <s v="LOJAS AMERICA PARC 10/10 BELO HORIZON"/>
    <n v="20.99"/>
    <s v="Concluído"/>
  </r>
  <r>
    <m/>
    <m/>
    <n v="1"/>
    <n v="1"/>
    <x v="4"/>
    <d v="2024-10-09T00:00:00"/>
    <d v="2025-02-07T00:00:00"/>
    <m/>
    <x v="1"/>
    <x v="5"/>
    <x v="10"/>
    <s v="MP*3PRODUTOS  PARC 04/12 OSASCO"/>
    <n v="22.2"/>
    <s v="Concluído"/>
  </r>
  <r>
    <m/>
    <m/>
    <n v="1"/>
    <n v="1"/>
    <x v="4"/>
    <d v="2025-01-15T00:00:00"/>
    <d v="2025-02-07T00:00:00"/>
    <m/>
    <x v="1"/>
    <x v="10"/>
    <x v="56"/>
    <s v="32537744Tiago          BELO HORIZONT"/>
    <n v="22.5"/>
    <s v="Concluído"/>
  </r>
  <r>
    <m/>
    <m/>
    <n v="1"/>
    <n v="1"/>
    <x v="4"/>
    <d v="2025-01-05T00:00:00"/>
    <d v="2025-02-07T00:00:00"/>
    <m/>
    <x v="1"/>
    <x v="6"/>
    <x v="11"/>
    <s v="Humbertodossantos      CONTAGEM"/>
    <n v="23.05"/>
    <s v="Concluído"/>
  </r>
  <r>
    <m/>
    <m/>
    <n v="1"/>
    <n v="1"/>
    <x v="4"/>
    <d v="2025-01-08T00:00:00"/>
    <d v="2025-02-07T00:00:00"/>
    <m/>
    <x v="1"/>
    <x v="2"/>
    <x v="5"/>
    <s v="UBER* TRIP             OSASCO"/>
    <n v="24.81"/>
    <s v="Concluído"/>
  </r>
  <r>
    <m/>
    <m/>
    <n v="1"/>
    <n v="1"/>
    <x v="4"/>
    <d v="2025-01-14T00:00:00"/>
    <d v="2025-02-07T00:00:00"/>
    <m/>
    <x v="1"/>
    <x v="3"/>
    <x v="9"/>
    <s v="CANTINHO DA VOVO       OURO PRETO"/>
    <n v="26"/>
    <s v="Concluído"/>
  </r>
  <r>
    <m/>
    <m/>
    <n v="1"/>
    <n v="1"/>
    <x v="4"/>
    <d v="2025-01-01T00:00:00"/>
    <d v="2025-02-07T00:00:00"/>
    <m/>
    <x v="1"/>
    <x v="6"/>
    <x v="11"/>
    <s v="Humbertodossantos      CONTAGEM"/>
    <n v="29.27"/>
    <s v="Concluído"/>
  </r>
  <r>
    <m/>
    <m/>
    <n v="1"/>
    <n v="1"/>
    <x v="4"/>
    <d v="2024-12-24T00:00:00"/>
    <d v="2025-02-07T00:00:00"/>
    <m/>
    <x v="1"/>
    <x v="7"/>
    <x v="13"/>
    <s v="DROGARIA ARAUJO        BELO HORIZONT"/>
    <n v="29.99"/>
    <s v="Concluído"/>
  </r>
  <r>
    <m/>
    <m/>
    <n v="1"/>
    <n v="1"/>
    <x v="4"/>
    <d v="2025-01-07T00:00:00"/>
    <d v="2025-02-07T00:00:00"/>
    <m/>
    <x v="1"/>
    <x v="6"/>
    <x v="12"/>
    <s v="VILLEFORT              BELO HORIZONT"/>
    <n v="30.28"/>
    <s v="Concluído"/>
  </r>
  <r>
    <m/>
    <m/>
    <n v="1"/>
    <n v="1"/>
    <x v="4"/>
    <d v="2025-01-13T00:00:00"/>
    <d v="2025-02-07T00:00:00"/>
    <m/>
    <x v="1"/>
    <x v="1"/>
    <x v="1"/>
    <s v="HUB*ESTANTEVI PARC 01/04 SAO PAULO"/>
    <n v="30.72"/>
    <s v="Concluído"/>
  </r>
  <r>
    <m/>
    <m/>
    <n v="1"/>
    <n v="1"/>
    <x v="4"/>
    <d v="2025-01-12T00:00:00"/>
    <d v="2025-02-07T00:00:00"/>
    <m/>
    <x v="1"/>
    <x v="6"/>
    <x v="14"/>
    <s v="DELINEY DE OLIVEIRA V  PIRACEMA"/>
    <n v="30.8"/>
    <s v="Concluído"/>
  </r>
  <r>
    <m/>
    <m/>
    <n v="1"/>
    <n v="1"/>
    <x v="4"/>
    <d v="2025-01-11T00:00:00"/>
    <d v="2025-02-07T00:00:00"/>
    <m/>
    <x v="1"/>
    <x v="3"/>
    <x v="9"/>
    <s v="MARTINS COM D PARC 01/04 BELO HORIZON"/>
    <n v="31.9"/>
    <s v="Concluído"/>
  </r>
  <r>
    <m/>
    <m/>
    <n v="1"/>
    <n v="1"/>
    <x v="4"/>
    <d v="2025-01-13T00:00:00"/>
    <d v="2025-02-07T00:00:00"/>
    <m/>
    <x v="1"/>
    <x v="2"/>
    <x v="5"/>
    <s v="UBER* TRIP             OSASCO"/>
    <n v="31.96"/>
    <s v="Concluído"/>
  </r>
  <r>
    <m/>
    <m/>
    <n v="1"/>
    <n v="1"/>
    <x v="4"/>
    <d v="2024-10-09T00:00:00"/>
    <d v="2025-02-07T00:00:00"/>
    <m/>
    <x v="1"/>
    <x v="5"/>
    <x v="10"/>
    <s v="MERCADOLIVRE* PARC 04/05 OSASCO"/>
    <n v="35.99"/>
    <s v="Concluído"/>
  </r>
  <r>
    <m/>
    <m/>
    <n v="1"/>
    <n v="1"/>
    <x v="4"/>
    <d v="2024-12-24T00:00:00"/>
    <d v="2025-02-07T00:00:00"/>
    <m/>
    <x v="1"/>
    <x v="3"/>
    <x v="7"/>
    <s v="XINFUPRESENT           BELO HORIZONT"/>
    <n v="36"/>
    <s v="Concluído"/>
  </r>
  <r>
    <m/>
    <m/>
    <n v="1"/>
    <n v="1"/>
    <x v="4"/>
    <d v="2025-01-06T00:00:00"/>
    <d v="2025-02-07T00:00:00"/>
    <m/>
    <x v="1"/>
    <x v="15"/>
    <x v="47"/>
    <s v="Google One             SAO PAULO"/>
    <n v="38.99"/>
    <s v="Concluído"/>
  </r>
  <r>
    <m/>
    <m/>
    <n v="1"/>
    <n v="1"/>
    <x v="4"/>
    <d v="2024-12-24T00:00:00"/>
    <d v="2025-02-07T00:00:00"/>
    <m/>
    <x v="1"/>
    <x v="3"/>
    <x v="7"/>
    <s v="NEW PESCA              BELO HORIZONT"/>
    <n v="39"/>
    <s v="Concluído"/>
  </r>
  <r>
    <m/>
    <m/>
    <n v="1"/>
    <n v="1"/>
    <x v="4"/>
    <d v="2024-12-24T00:00:00"/>
    <d v="2025-02-07T00:00:00"/>
    <m/>
    <x v="1"/>
    <x v="3"/>
    <x v="9"/>
    <s v="Usemaq                 BELO HORIZONT"/>
    <n v="40"/>
    <s v="Concluído"/>
  </r>
  <r>
    <m/>
    <m/>
    <n v="1"/>
    <n v="1"/>
    <x v="4"/>
    <d v="2025-01-09T00:00:00"/>
    <d v="2025-02-07T00:00:00"/>
    <m/>
    <x v="1"/>
    <x v="7"/>
    <x v="13"/>
    <s v="DROGARIA ARAUJO        BELO HORIZONT"/>
    <n v="42"/>
    <s v="Concluído"/>
  </r>
  <r>
    <m/>
    <m/>
    <n v="1"/>
    <n v="1"/>
    <x v="4"/>
    <d v="2024-12-24T00:00:00"/>
    <d v="2025-02-07T00:00:00"/>
    <m/>
    <x v="1"/>
    <x v="5"/>
    <x v="10"/>
    <s v="ESPACO FASHION         BELO HORIZONT"/>
    <n v="45"/>
    <s v="Concluído"/>
  </r>
  <r>
    <m/>
    <m/>
    <n v="1"/>
    <n v="1"/>
    <x v="4"/>
    <d v="2024-12-23T00:00:00"/>
    <d v="2025-02-07T00:00:00"/>
    <m/>
    <x v="1"/>
    <x v="10"/>
    <x v="56"/>
    <s v="IMAGECOLOR             BELO HORIZONT"/>
    <n v="49.9"/>
    <s v="Concluído"/>
  </r>
  <r>
    <m/>
    <m/>
    <n v="1"/>
    <n v="1"/>
    <x v="4"/>
    <d v="2025-01-07T00:00:00"/>
    <d v="2025-02-07T00:00:00"/>
    <m/>
    <x v="1"/>
    <x v="3"/>
    <x v="3"/>
    <s v="DOCES DI MEL           BELO HORIZONT"/>
    <n v="51.2"/>
    <s v="Concluído"/>
  </r>
  <r>
    <m/>
    <m/>
    <n v="1"/>
    <n v="1"/>
    <x v="4"/>
    <d v="2024-07-22T00:00:00"/>
    <d v="2025-02-07T00:00:00"/>
    <m/>
    <x v="1"/>
    <x v="5"/>
    <x v="10"/>
    <s v="CRESCI E PERD PARC 06/06 BELO HORIZON"/>
    <n v="51.83"/>
    <s v="Concluído"/>
  </r>
  <r>
    <m/>
    <m/>
    <n v="1"/>
    <n v="1"/>
    <x v="4"/>
    <d v="2025-01-11T00:00:00"/>
    <d v="2025-02-07T00:00:00"/>
    <s v="Banco do Brasil - Conta Corrente - Principal"/>
    <x v="1"/>
    <x v="7"/>
    <x v="13"/>
    <s v="RAIA4535      PARC 01/03 BELO HORIZON"/>
    <n v="52.67"/>
    <s v="Concluído"/>
  </r>
  <r>
    <m/>
    <m/>
    <n v="1"/>
    <n v="1"/>
    <x v="4"/>
    <d v="2024-12-24T00:00:00"/>
    <d v="2025-02-07T00:00:00"/>
    <m/>
    <x v="1"/>
    <x v="3"/>
    <x v="7"/>
    <s v="HNA*OBOTICARIO         BELO HORIZONT"/>
    <n v="54.9"/>
    <s v="Concluído"/>
  </r>
  <r>
    <m/>
    <m/>
    <n v="1"/>
    <n v="1"/>
    <x v="4"/>
    <d v="2024-10-31T00:00:00"/>
    <d v="2025-02-07T00:00:00"/>
    <m/>
    <x v="1"/>
    <x v="5"/>
    <x v="10"/>
    <s v="CRESCI E PERD PARC 03/03 BELO HORIZON"/>
    <n v="58"/>
    <s v="Concluído"/>
  </r>
  <r>
    <m/>
    <m/>
    <n v="1"/>
    <n v="1"/>
    <x v="4"/>
    <d v="2025-01-15T00:00:00"/>
    <d v="2025-02-07T00:00:00"/>
    <m/>
    <x v="1"/>
    <x v="2"/>
    <x v="19"/>
    <s v="AUTO POSTO ARRUDAO     BELO HORIZONT"/>
    <n v="60"/>
    <s v="Concluído"/>
  </r>
  <r>
    <m/>
    <m/>
    <n v="1"/>
    <n v="1"/>
    <x v="4"/>
    <d v="2024-12-28T00:00:00"/>
    <d v="2025-02-07T00:00:00"/>
    <m/>
    <x v="1"/>
    <x v="6"/>
    <x v="14"/>
    <s v="ROCA DE MINAS          BELO HORIZONT"/>
    <n v="64.260000000000005"/>
    <s v="Concluído"/>
  </r>
  <r>
    <m/>
    <m/>
    <n v="1"/>
    <n v="1"/>
    <x v="4"/>
    <d v="2024-09-27T00:00:00"/>
    <d v="2025-02-07T00:00:00"/>
    <m/>
    <x v="1"/>
    <x v="2"/>
    <x v="2"/>
    <s v="IBIS SAO PAUL PARC 04/06 SAO PAULO"/>
    <n v="64.75"/>
    <s v="Concluído"/>
  </r>
  <r>
    <m/>
    <m/>
    <n v="1"/>
    <n v="1"/>
    <x v="4"/>
    <d v="2025-01-06T00:00:00"/>
    <d v="2025-02-07T00:00:00"/>
    <m/>
    <x v="1"/>
    <x v="6"/>
    <x v="14"/>
    <s v="ROCA DE MINAS          BELO HORIZONT"/>
    <n v="65.61"/>
    <s v="Concluído"/>
  </r>
  <r>
    <m/>
    <m/>
    <n v="1"/>
    <n v="1"/>
    <x v="4"/>
    <d v="2025-01-10T00:00:00"/>
    <d v="2025-02-07T00:00:00"/>
    <m/>
    <x v="1"/>
    <x v="6"/>
    <x v="14"/>
    <s v="ROCA DE MINAS          BELO HORIZONT"/>
    <n v="67.34"/>
    <s v="Concluído"/>
  </r>
  <r>
    <m/>
    <m/>
    <n v="1"/>
    <n v="1"/>
    <x v="4"/>
    <d v="2024-11-06T00:00:00"/>
    <d v="2025-02-07T00:00:00"/>
    <m/>
    <x v="1"/>
    <x v="7"/>
    <x v="13"/>
    <s v="DROGARIA ARAU PARC 03/03 BELO HORIZON"/>
    <n v="68"/>
    <s v="Concluído"/>
  </r>
  <r>
    <m/>
    <m/>
    <n v="1"/>
    <n v="1"/>
    <x v="4"/>
    <d v="2025-01-16T00:00:00"/>
    <d v="2025-02-07T00:00:00"/>
    <m/>
    <x v="1"/>
    <x v="1"/>
    <x v="1"/>
    <s v="HUB*ESTANTEVIRTUA      SAO PAULO"/>
    <n v="68.739999999999995"/>
    <s v="Concluído"/>
  </r>
  <r>
    <m/>
    <m/>
    <n v="1"/>
    <n v="1"/>
    <x v="4"/>
    <d v="2024-12-30T00:00:00"/>
    <d v="2025-02-07T00:00:00"/>
    <m/>
    <x v="1"/>
    <x v="5"/>
    <x v="10"/>
    <s v="CONSTANCE     PARC 01/06 CONTAGEM"/>
    <n v="74.03"/>
    <s v="Concluído"/>
  </r>
  <r>
    <m/>
    <m/>
    <n v="1"/>
    <n v="1"/>
    <x v="4"/>
    <d v="2024-07-27T00:00:00"/>
    <d v="2025-02-07T00:00:00"/>
    <m/>
    <x v="1"/>
    <x v="3"/>
    <x v="7"/>
    <s v="CARREFOUR LJ  PARC 06/06 CONTAGEM"/>
    <n v="77.48"/>
    <s v="Concluído"/>
  </r>
  <r>
    <m/>
    <m/>
    <n v="1"/>
    <n v="1"/>
    <x v="4"/>
    <d v="2024-10-30T00:00:00"/>
    <d v="2025-02-07T00:00:00"/>
    <m/>
    <x v="1"/>
    <x v="10"/>
    <x v="56"/>
    <s v="FRANK CHAVES  PARC 03/04 CONTAGEM"/>
    <n v="77.489999999999995"/>
    <s v="Concluído"/>
  </r>
  <r>
    <m/>
    <m/>
    <n v="1"/>
    <n v="1"/>
    <x v="4"/>
    <d v="2024-12-30T00:00:00"/>
    <d v="2025-02-07T00:00:00"/>
    <m/>
    <x v="1"/>
    <x v="7"/>
    <x v="21"/>
    <s v="MAXI VACINA   PARC 01/02 BELO HORIZON"/>
    <n v="92.5"/>
    <s v="Concluído"/>
  </r>
  <r>
    <m/>
    <m/>
    <n v="1"/>
    <n v="1"/>
    <x v="4"/>
    <d v="2025-01-03T00:00:00"/>
    <d v="2025-02-07T00:00:00"/>
    <m/>
    <x v="1"/>
    <x v="6"/>
    <x v="12"/>
    <s v="VILLEFORT              BELO HORIZONT"/>
    <n v="97.25"/>
    <s v="Concluído"/>
  </r>
  <r>
    <m/>
    <m/>
    <n v="1"/>
    <n v="1"/>
    <x v="4"/>
    <d v="2025-01-05T00:00:00"/>
    <d v="2025-02-07T00:00:00"/>
    <m/>
    <x v="1"/>
    <x v="8"/>
    <x v="22"/>
    <s v="PG *ABAE               SAO PAULO"/>
    <n v="100"/>
    <s v="Concluído"/>
  </r>
  <r>
    <m/>
    <m/>
    <n v="1"/>
    <n v="1"/>
    <x v="4"/>
    <d v="2025-01-06T00:00:00"/>
    <d v="2025-02-07T00:00:00"/>
    <s v="Banco do Brasil - Conta Corrente - Principal"/>
    <x v="1"/>
    <x v="7"/>
    <x v="13"/>
    <s v="RAIA4535               BELO HORIZONT"/>
    <n v="103.28"/>
    <s v="Concluído"/>
  </r>
  <r>
    <m/>
    <m/>
    <n v="1"/>
    <n v="1"/>
    <x v="4"/>
    <d v="2024-12-24T00:00:00"/>
    <d v="2025-02-07T00:00:00"/>
    <m/>
    <x v="1"/>
    <x v="6"/>
    <x v="12"/>
    <s v="SUP EPA CENTO EVINTE E BELO HORIZONT"/>
    <n v="104"/>
    <s v="Concluído"/>
  </r>
  <r>
    <m/>
    <m/>
    <n v="1"/>
    <n v="1"/>
    <x v="4"/>
    <d v="2025-01-11T00:00:00"/>
    <d v="2025-02-07T00:00:00"/>
    <s v="Banco do Brasil - Conta Corrente - Principal"/>
    <x v="1"/>
    <x v="7"/>
    <x v="13"/>
    <s v="RAIA4535               BELO HORIZONT"/>
    <n v="107.43"/>
    <s v="Concluído"/>
  </r>
  <r>
    <m/>
    <m/>
    <n v="1"/>
    <n v="1"/>
    <x v="4"/>
    <d v="2024-04-15T00:00:00"/>
    <d v="2025-02-07T00:00:00"/>
    <m/>
    <x v="1"/>
    <x v="5"/>
    <x v="10"/>
    <s v="DECATHLON CON PARC 10/10 CONTAGEM"/>
    <n v="109.48"/>
    <s v="Concluído"/>
  </r>
  <r>
    <m/>
    <m/>
    <n v="1"/>
    <n v="1"/>
    <x v="4"/>
    <d v="2024-12-04T00:00:00"/>
    <d v="2025-02-07T00:00:00"/>
    <m/>
    <x v="1"/>
    <x v="7"/>
    <x v="13"/>
    <s v="DROGARIA ARAU PARC 02/03 BELO HORIZON"/>
    <n v="114.1"/>
    <s v="Concluído"/>
  </r>
  <r>
    <m/>
    <m/>
    <n v="1"/>
    <n v="1"/>
    <x v="4"/>
    <d v="2025-01-04T00:00:00"/>
    <d v="2025-02-07T00:00:00"/>
    <m/>
    <x v="1"/>
    <x v="3"/>
    <x v="9"/>
    <s v="PG *FERNANDO  PARC 01/02 BELO HORIZON"/>
    <n v="115"/>
    <s v="Concluído"/>
  </r>
  <r>
    <m/>
    <m/>
    <n v="1"/>
    <n v="1"/>
    <x v="4"/>
    <d v="2025-01-12T00:00:00"/>
    <d v="2025-02-07T00:00:00"/>
    <m/>
    <x v="1"/>
    <x v="3"/>
    <x v="6"/>
    <s v="PIZZARIA ALMEIDA       BELO HORIZONT"/>
    <n v="121.3"/>
    <s v="Concluído"/>
  </r>
  <r>
    <m/>
    <m/>
    <n v="1"/>
    <n v="1"/>
    <x v="4"/>
    <d v="2025-01-03T00:00:00"/>
    <d v="2025-02-07T00:00:00"/>
    <m/>
    <x v="1"/>
    <x v="5"/>
    <x v="10"/>
    <s v="CLESIOS ALFAIATARIA    BELO HORIZONT"/>
    <n v="130"/>
    <s v="Concluído"/>
  </r>
  <r>
    <m/>
    <m/>
    <n v="1"/>
    <n v="1"/>
    <x v="4"/>
    <d v="2025-01-10T00:00:00"/>
    <d v="2025-02-07T00:00:00"/>
    <m/>
    <x v="1"/>
    <x v="6"/>
    <x v="12"/>
    <s v="SUP EPA CENTO EVINTE E BELO HORIZONT"/>
    <n v="131"/>
    <s v="Concluído"/>
  </r>
  <r>
    <m/>
    <m/>
    <n v="1"/>
    <n v="1"/>
    <x v="4"/>
    <d v="2025-01-05T00:00:00"/>
    <d v="2025-02-07T00:00:00"/>
    <m/>
    <x v="1"/>
    <x v="2"/>
    <x v="19"/>
    <s v="EC *PETROBRASPREM      RIO DE JANEIR"/>
    <n v="142.88999999999999"/>
    <s v="Concluído"/>
  </r>
  <r>
    <m/>
    <m/>
    <n v="1"/>
    <n v="1"/>
    <x v="4"/>
    <d v="2025-01-13T00:00:00"/>
    <d v="2025-02-07T00:00:00"/>
    <m/>
    <x v="1"/>
    <x v="1"/>
    <x v="1"/>
    <s v="LIVRARIA ITAG PARC 01/10 SAO PAULO"/>
    <n v="146.09"/>
    <s v="Concluído"/>
  </r>
  <r>
    <m/>
    <m/>
    <n v="1"/>
    <n v="1"/>
    <x v="4"/>
    <d v="2024-11-29T00:00:00"/>
    <d v="2025-02-07T00:00:00"/>
    <m/>
    <x v="1"/>
    <x v="15"/>
    <x v="54"/>
    <s v="CasaDas       PARC 02/02 CONTAGEM"/>
    <n v="147.5"/>
    <s v="Concluído"/>
  </r>
  <r>
    <m/>
    <m/>
    <n v="1"/>
    <n v="1"/>
    <x v="4"/>
    <d v="2024-12-23T00:00:00"/>
    <d v="2025-02-07T00:00:00"/>
    <m/>
    <x v="1"/>
    <x v="3"/>
    <x v="9"/>
    <s v="TRACELO.COM I6EQ7      TRACELO.COM"/>
    <n v="149"/>
    <s v="Concluído"/>
  </r>
  <r>
    <m/>
    <m/>
    <n v="1"/>
    <n v="1"/>
    <x v="4"/>
    <d v="2024-12-28T00:00:00"/>
    <d v="2025-02-07T00:00:00"/>
    <m/>
    <x v="1"/>
    <x v="6"/>
    <x v="12"/>
    <s v="VILLEFORT              BELO HORIZONT"/>
    <n v="153.18"/>
    <s v="Concluído"/>
  </r>
  <r>
    <m/>
    <m/>
    <n v="1"/>
    <n v="1"/>
    <x v="4"/>
    <d v="2024-12-23T00:00:00"/>
    <d v="2025-02-07T00:00:00"/>
    <m/>
    <x v="1"/>
    <x v="6"/>
    <x v="12"/>
    <s v="ASSAI ATACADISTA       BELO HORIZONT"/>
    <n v="153.52000000000001"/>
    <s v="Concluído"/>
  </r>
  <r>
    <m/>
    <m/>
    <n v="1"/>
    <n v="1"/>
    <x v="4"/>
    <d v="2025-02-07T00:00:00"/>
    <d v="2025-02-07T00:00:00"/>
    <s v="Banco do Brasil - Conta Corrente - Principal"/>
    <x v="0"/>
    <x v="9"/>
    <x v="22"/>
    <s v="Pagamento de Impostos - RFB-DARF CODIGO DE BARRAS"/>
    <n v="166.98"/>
    <s v="Concluído"/>
  </r>
  <r>
    <m/>
    <m/>
    <n v="1"/>
    <n v="1"/>
    <x v="4"/>
    <d v="2025-01-06T00:00:00"/>
    <d v="2025-02-07T00:00:00"/>
    <m/>
    <x v="1"/>
    <x v="6"/>
    <x v="12"/>
    <s v="VILLEFORT              BELO HORIZONT"/>
    <n v="188"/>
    <s v="Concluído"/>
  </r>
  <r>
    <m/>
    <m/>
    <n v="1"/>
    <n v="1"/>
    <x v="4"/>
    <d v="2025-01-13T00:00:00"/>
    <d v="2025-02-07T00:00:00"/>
    <m/>
    <x v="1"/>
    <x v="6"/>
    <x v="12"/>
    <s v="VILLEFORT              BELO HORIZONT"/>
    <n v="191.17"/>
    <s v="Concluído"/>
  </r>
  <r>
    <m/>
    <m/>
    <n v="1"/>
    <n v="1"/>
    <x v="4"/>
    <d v="2025-01-15T00:00:00"/>
    <d v="2025-02-07T00:00:00"/>
    <m/>
    <x v="1"/>
    <x v="2"/>
    <x v="19"/>
    <s v="EC *PETROBRASPREM      RIO DE JANEIR"/>
    <n v="197.74"/>
    <s v="Concluído"/>
  </r>
  <r>
    <m/>
    <m/>
    <n v="1"/>
    <n v="1"/>
    <x v="4"/>
    <d v="2025-01-10T00:00:00"/>
    <d v="2025-02-07T00:00:00"/>
    <m/>
    <x v="1"/>
    <x v="6"/>
    <x v="12"/>
    <s v="VILLEFORT              BELO HORIZONT"/>
    <n v="207.4"/>
    <s v="Concluído"/>
  </r>
  <r>
    <m/>
    <m/>
    <n v="1"/>
    <n v="1"/>
    <x v="4"/>
    <d v="2025-01-12T00:00:00"/>
    <d v="2025-02-07T00:00:00"/>
    <m/>
    <x v="1"/>
    <x v="2"/>
    <x v="19"/>
    <s v="EC *PETROBRASPREM      RIO DE JANEIR"/>
    <n v="236.74"/>
    <s v="Concluído"/>
  </r>
  <r>
    <m/>
    <m/>
    <n v="1"/>
    <n v="1"/>
    <x v="4"/>
    <d v="2024-12-31T00:00:00"/>
    <d v="2025-02-07T00:00:00"/>
    <m/>
    <x v="1"/>
    <x v="6"/>
    <x v="12"/>
    <s v="VILLEFORT              BELO HORIZONT"/>
    <n v="237.54"/>
    <s v="Concluído"/>
  </r>
  <r>
    <m/>
    <m/>
    <n v="1"/>
    <n v="1"/>
    <x v="4"/>
    <d v="2025-01-03T00:00:00"/>
    <d v="2025-02-07T00:00:00"/>
    <m/>
    <x v="1"/>
    <x v="10"/>
    <x v="56"/>
    <s v="V MALAQUIAS F PARC 01/03 BELO HORIZON"/>
    <n v="250"/>
    <s v="Concluído"/>
  </r>
  <r>
    <m/>
    <m/>
    <n v="1"/>
    <n v="1"/>
    <x v="4"/>
    <d v="2025-01-01T00:00:00"/>
    <d v="2025-02-07T00:00:00"/>
    <m/>
    <x v="1"/>
    <x v="2"/>
    <x v="19"/>
    <s v="POSTO CARMENIA SA      BELO HORIZONT"/>
    <n v="268.94"/>
    <s v="Concluído"/>
  </r>
  <r>
    <m/>
    <m/>
    <n v="1"/>
    <n v="1"/>
    <x v="4"/>
    <d v="2025-02-07T00:00:00"/>
    <d v="2025-02-07T00:00:00"/>
    <s v="Banco do Brasil - Conta Corrente - Principal"/>
    <x v="0"/>
    <x v="1"/>
    <x v="24"/>
    <s v="Pagamento de Boleto - INSTITUICAO EDUCACIONAL PROFESSOR PASQ"/>
    <n v="295.86"/>
    <s v="Concluído"/>
  </r>
  <r>
    <m/>
    <m/>
    <n v="1"/>
    <n v="1"/>
    <x v="4"/>
    <d v="2025-02-07T00:00:00"/>
    <d v="2025-02-07T00:00:00"/>
    <s v="Banco do Brasil - Conta Corrente - Principal"/>
    <x v="0"/>
    <x v="1"/>
    <x v="24"/>
    <s v="Pagamento de Boleto - INSTITUICAO EDUCACIONAL PROFESSOR PASQ"/>
    <n v="320.81"/>
    <s v="Concluído"/>
  </r>
  <r>
    <m/>
    <m/>
    <n v="1"/>
    <n v="1"/>
    <x v="4"/>
    <d v="2024-12-30T00:00:00"/>
    <d v="2025-02-07T00:00:00"/>
    <m/>
    <x v="1"/>
    <x v="6"/>
    <x v="12"/>
    <s v="SUP EPA CENTO EVINTE E BELO HORIZONT"/>
    <n v="337"/>
    <s v="Concluído"/>
  </r>
  <r>
    <m/>
    <m/>
    <n v="1"/>
    <n v="1"/>
    <x v="4"/>
    <d v="2025-02-07T00:00:00"/>
    <d v="2025-02-07T00:00:00"/>
    <s v="Banco do Brasil - Conta Corrente - Principal"/>
    <x v="0"/>
    <x v="7"/>
    <x v="34"/>
    <s v="Pix Periódico - 07/02 Raquel Martins Resende L 004/004"/>
    <n v="390"/>
    <s v="Concluído"/>
  </r>
  <r>
    <m/>
    <m/>
    <n v="1"/>
    <n v="1"/>
    <x v="4"/>
    <d v="2024-12-27T00:00:00"/>
    <d v="2025-02-07T00:00:00"/>
    <m/>
    <x v="1"/>
    <x v="2"/>
    <x v="55"/>
    <s v="YelumSeg Parc3         Sao Paulo"/>
    <n v="661.95"/>
    <s v="Concluído"/>
  </r>
  <r>
    <m/>
    <m/>
    <n v="1"/>
    <n v="1"/>
    <x v="4"/>
    <d v="2025-01-16T00:00:00"/>
    <d v="2025-02-07T00:00:00"/>
    <m/>
    <x v="1"/>
    <x v="6"/>
    <x v="12"/>
    <s v="ASSAI ATACADISTA       BELO HORIZONT"/>
    <n v="731.72"/>
    <s v="Concluído"/>
  </r>
  <r>
    <m/>
    <m/>
    <n v="1"/>
    <n v="1"/>
    <x v="4"/>
    <d v="2025-02-07T00:00:00"/>
    <d v="2025-02-07T00:00:00"/>
    <s v="Banco do Brasil - Conta Corrente - Principal"/>
    <x v="0"/>
    <x v="1"/>
    <x v="24"/>
    <s v="Pagamento de Boleto - ASSOCIACAO INSTITUTO EDUCACIONAL E CUL"/>
    <n v="935"/>
    <s v="Concluído"/>
  </r>
  <r>
    <m/>
    <m/>
    <n v="1"/>
    <n v="1"/>
    <x v="4"/>
    <d v="2025-02-07T00:00:00"/>
    <d v="2025-02-07T00:00:00"/>
    <s v="Banco do Brasil - Conta Corrente - Principal"/>
    <x v="0"/>
    <x v="9"/>
    <x v="22"/>
    <s v="Pagamento de Impostos - DAS - SIMPLES NACIONAL"/>
    <n v="1223.25"/>
    <s v="Concluído"/>
  </r>
  <r>
    <m/>
    <m/>
    <n v="1"/>
    <n v="1"/>
    <x v="4"/>
    <d v="2025-02-07T00:00:00"/>
    <d v="2025-02-07T00:00:00"/>
    <s v="Banco do Brasil - Conta Corrente - Principal"/>
    <x v="0"/>
    <x v="1"/>
    <x v="24"/>
    <s v="Pagamento de Boleto - ESCOLA GRACA MAIOR"/>
    <n v="1526.4"/>
    <s v="Concluído"/>
  </r>
  <r>
    <m/>
    <m/>
    <n v="1"/>
    <n v="1"/>
    <x v="4"/>
    <d v="2025-02-10T00:00:00"/>
    <d v="2025-02-10T00:00:00"/>
    <s v="Banco do Brasil - Conta Corrente - Principal"/>
    <x v="0"/>
    <x v="9"/>
    <x v="22"/>
    <s v="Cobrança de Juros"/>
    <n v="7.21"/>
    <s v="Concluído"/>
  </r>
  <r>
    <m/>
    <m/>
    <n v="1"/>
    <n v="1"/>
    <x v="4"/>
    <d v="2025-02-10T00:00:00"/>
    <d v="2025-02-10T00:00:00"/>
    <s v="Banco do Brasil - Conta Corrente - Principal"/>
    <x v="0"/>
    <x v="2"/>
    <x v="51"/>
    <s v="Pagamentos Diversos - VELOE"/>
    <n v="26.9"/>
    <s v="Concluído"/>
  </r>
  <r>
    <m/>
    <m/>
    <n v="1"/>
    <n v="1"/>
    <x v="4"/>
    <d v="2025-02-10T00:00:00"/>
    <d v="2025-02-10T00:00:00"/>
    <s v="Banco do Brasil - Conta Corrente - Principal"/>
    <x v="0"/>
    <x v="8"/>
    <x v="22"/>
    <s v="Pagamentos Diversos - CANCAO NOVA"/>
    <n v="120"/>
    <s v="Concluído"/>
  </r>
  <r>
    <m/>
    <m/>
    <n v="1"/>
    <n v="1"/>
    <x v="4"/>
    <d v="2025-02-10T00:00:00"/>
    <d v="2025-02-10T00:00:00"/>
    <s v="Banco do Brasil - Conta Corrente - Principal"/>
    <x v="0"/>
    <x v="4"/>
    <x v="20"/>
    <s v="Pagamento Fatura de Água - CIA DE SANEAMEN MG-COPASA"/>
    <n v="236.11"/>
    <s v="Concluído"/>
  </r>
  <r>
    <m/>
    <m/>
    <n v="1"/>
    <n v="1"/>
    <x v="4"/>
    <d v="2025-02-10T00:00:00"/>
    <d v="2025-02-10T00:00:00"/>
    <s v="Banco do Brasil - Conta Corrente - Principal"/>
    <x v="0"/>
    <x v="1"/>
    <x v="23"/>
    <s v="Pix Periódico - 10/02 Thiago Henrique Florenci 005/999"/>
    <n v="240"/>
    <s v="Concluído"/>
  </r>
  <r>
    <m/>
    <m/>
    <n v="1"/>
    <n v="1"/>
    <x v="4"/>
    <d v="2025-02-10T00:00:00"/>
    <d v="2025-02-10T00:00:00"/>
    <s v="Banco do Brasil - Conta Corrente - Principal"/>
    <x v="0"/>
    <x v="5"/>
    <x v="52"/>
    <s v="Pagamento de Boleto - REGINA CELIA CORREIA BISPOASSESSORI"/>
    <n v="360"/>
    <s v="Concluído"/>
  </r>
  <r>
    <m/>
    <m/>
    <n v="1"/>
    <n v="1"/>
    <x v="4"/>
    <d v="2025-02-10T00:00:00"/>
    <d v="2025-02-10T00:00:00"/>
    <s v="Banco do Brasil - Conta Corrente - Principal"/>
    <x v="0"/>
    <x v="16"/>
    <x v="53"/>
    <s v="Tesouro Direto-Compra - "/>
    <n v="499.96"/>
    <s v="Concluído"/>
  </r>
  <r>
    <m/>
    <m/>
    <n v="1"/>
    <n v="1"/>
    <x v="4"/>
    <d v="2025-02-11T00:00:00"/>
    <d v="2025-02-11T00:00:00"/>
    <s v="Banco do Brasil - Conta Corrente - Principal"/>
    <x v="0"/>
    <x v="7"/>
    <x v="13"/>
    <s v="Pix - Enviado - 11/02 08:22 Raia Drogasil Sa"/>
    <n v="9.49"/>
    <s v="Concluído"/>
  </r>
  <r>
    <m/>
    <m/>
    <n v="1"/>
    <n v="1"/>
    <x v="4"/>
    <d v="2025-02-11T00:00:00"/>
    <d v="2025-02-11T00:00:00"/>
    <s v="Banco do Brasil - Conta Corrente - Principal"/>
    <x v="0"/>
    <x v="6"/>
    <x v="11"/>
    <s v="Compra com Cartão - 11/02 07:28 Humbertodossantos"/>
    <n v="28.79"/>
    <s v="Concluído"/>
  </r>
  <r>
    <m/>
    <m/>
    <n v="1"/>
    <n v="1"/>
    <x v="4"/>
    <d v="2025-02-11T00:00:00"/>
    <d v="2025-02-11T00:00:00"/>
    <s v="Banco do Brasil - Conta Corrente - Principal"/>
    <x v="0"/>
    <x v="4"/>
    <x v="25"/>
    <s v="TED Transf.Eletr.Disponiv - 104 1422 68729448620 JOAO BOSCO DA SIL"/>
    <n v="100"/>
    <s v="Concluído"/>
  </r>
  <r>
    <m/>
    <m/>
    <n v="1"/>
    <n v="1"/>
    <x v="4"/>
    <d v="2025-02-11T00:00:00"/>
    <d v="2025-02-11T00:00:00"/>
    <s v="Banco do Brasil - Conta Corrente - Principal"/>
    <x v="0"/>
    <x v="7"/>
    <x v="39"/>
    <s v="Pix - Enviado - 11/02 14:59 Natalia Cristina Ferreira"/>
    <n v="200"/>
    <s v="Concluído"/>
  </r>
  <r>
    <m/>
    <m/>
    <n v="1"/>
    <n v="1"/>
    <x v="4"/>
    <d v="2025-02-11T00:00:00"/>
    <d v="2025-02-11T00:00:00"/>
    <s v="Banco do Brasil - Conta Corrente - Principal"/>
    <x v="0"/>
    <x v="4"/>
    <x v="29"/>
    <s v="Pagto Energia Elétrica - Data balanc.: 11/02/2025"/>
    <n v="326.19"/>
    <s v="Concluído"/>
  </r>
  <r>
    <m/>
    <m/>
    <n v="1"/>
    <n v="1"/>
    <x v="4"/>
    <d v="2025-02-13T00:00:00"/>
    <d v="2025-02-13T00:00:00"/>
    <s v="Banco do Brasil - Conta Corrente - Principal"/>
    <x v="0"/>
    <x v="6"/>
    <x v="14"/>
    <s v="Compra com Cartão - 13/02 09:46 ROCA DE MINAS"/>
    <n v="34.44"/>
    <s v="Concluído"/>
  </r>
  <r>
    <m/>
    <m/>
    <n v="1"/>
    <n v="1"/>
    <x v="4"/>
    <d v="2025-02-13T00:00:00"/>
    <d v="2025-02-13T00:00:00"/>
    <s v="Banco do Brasil - Conta Corrente - Principal"/>
    <x v="0"/>
    <x v="0"/>
    <x v="0"/>
    <s v="Ações - Proventos - Pag Rendimento  KNIP11 13/02/2025"/>
    <n v="134.9"/>
    <s v="Concluído"/>
  </r>
  <r>
    <m/>
    <m/>
    <n v="1"/>
    <n v="1"/>
    <x v="4"/>
    <d v="2025-02-13T00:00:00"/>
    <d v="2025-02-13T00:00:00"/>
    <s v="Banco do Brasil - Conta Corrente - Principal"/>
    <x v="0"/>
    <x v="1"/>
    <x v="1"/>
    <s v="LIVRARIA ITAG PARC 02/10 SAO PAULO"/>
    <n v="146.09"/>
    <s v="Concluído"/>
  </r>
  <r>
    <m/>
    <m/>
    <n v="1"/>
    <n v="1"/>
    <x v="4"/>
    <d v="2025-02-13T00:00:00"/>
    <d v="2025-02-13T00:00:00"/>
    <s v="Banco do Brasil - Conta Corrente - Principal"/>
    <x v="0"/>
    <x v="0"/>
    <x v="0"/>
    <s v="Ações - Proventos - Pag Rendimento  KNHY11 13/02/2025"/>
    <n v="157.19999999999999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KNRI11 14/02/2025"/>
    <n v="2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HGLG11 14/02/2025"/>
    <n v="2.2000000000000002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BTHF11 14/02/2025"/>
    <n v="2.42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XPLG11 14/02/2025"/>
    <n v="2.46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HGRE11 14/02/2025"/>
    <n v="6.8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VRTA11 14/02/2025"/>
    <n v="8.5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HGRU11 14/02/2025"/>
    <n v="22.5"/>
    <s v="Concluído"/>
  </r>
  <r>
    <m/>
    <m/>
    <n v="1"/>
    <n v="1"/>
    <x v="4"/>
    <d v="2025-02-14T00:00:00"/>
    <d v="2025-02-14T00:00:00"/>
    <s v="Banco do Brasil - Conta Corrente - Principal"/>
    <x v="0"/>
    <x v="0"/>
    <x v="0"/>
    <s v="Ações - Proventos - Pag Rendimento  RBRP11 14/02/2025"/>
    <n v="23.78"/>
    <s v="Concluído"/>
  </r>
  <r>
    <m/>
    <m/>
    <n v="1"/>
    <n v="1"/>
    <x v="4"/>
    <d v="2025-02-14T00:00:00"/>
    <d v="2025-02-14T00:00:00"/>
    <s v="Banco do Brasil - Conta Corrente - Principal"/>
    <x v="0"/>
    <x v="10"/>
    <x v="37"/>
    <s v="Pagamento de Boleto - ERA EMPREENDIMENTOS IMOBILIARIOS LTDA"/>
    <n v="785"/>
    <s v="Concluído"/>
  </r>
  <r>
    <m/>
    <m/>
    <n v="1"/>
    <n v="1"/>
    <x v="4"/>
    <d v="2025-02-17T00:00:00"/>
    <d v="2025-02-17T00:00:00"/>
    <s v="Banco do Brasil - Conta Corrente - Principal"/>
    <x v="0"/>
    <x v="6"/>
    <x v="16"/>
    <s v="Compra com Cartão - 16/02 14:15 VILLEFORT"/>
    <n v="8"/>
    <s v="Concluído"/>
  </r>
  <r>
    <m/>
    <m/>
    <n v="1"/>
    <n v="1"/>
    <x v="4"/>
    <d v="2025-02-17T00:00:00"/>
    <d v="2025-02-17T00:00:00"/>
    <s v="Banco do Brasil - Conta Corrente - Principal"/>
    <x v="0"/>
    <x v="6"/>
    <x v="12"/>
    <s v="Compra com Cartão - 16/02 09:26 SUP EPA CENTO EVINTE"/>
    <n v="28"/>
    <s v="Concluído"/>
  </r>
  <r>
    <m/>
    <m/>
    <n v="1"/>
    <n v="1"/>
    <x v="4"/>
    <d v="2025-02-17T00:00:00"/>
    <d v="2025-02-17T00:00:00"/>
    <s v="Banco do Brasil - Conta Corrente - Principal"/>
    <x v="0"/>
    <x v="6"/>
    <x v="12"/>
    <s v="Compra com Cartão - 15/02 15:20 SUP EPA CENTO EVINTE"/>
    <n v="37"/>
    <s v="Concluído"/>
  </r>
  <r>
    <m/>
    <m/>
    <n v="1"/>
    <n v="1"/>
    <x v="4"/>
    <d v="2025-02-17T00:00:00"/>
    <d v="2025-02-17T00:00:00"/>
    <s v="Banco do Brasil - Conta Corrente - Principal"/>
    <x v="0"/>
    <x v="6"/>
    <x v="12"/>
    <s v="Compra com Cartão - 16/02 14:03 SUP EPA CENTO EVINTE"/>
    <n v="45"/>
    <s v="Concluído"/>
  </r>
  <r>
    <m/>
    <m/>
    <n v="1"/>
    <n v="1"/>
    <x v="4"/>
    <d v="2025-02-17T00:00:00"/>
    <d v="2025-02-17T00:00:00"/>
    <s v="Banco do Brasil - Conta Corrente - Principal"/>
    <x v="0"/>
    <x v="12"/>
    <x v="40"/>
    <s v="Pagto Mensalidade Seguro - PRUDENTIAL DO BRASIL"/>
    <n v="103.04"/>
    <s v="Concluído"/>
  </r>
  <r>
    <m/>
    <m/>
    <n v="1"/>
    <n v="1"/>
    <x v="4"/>
    <d v="2025-02-17T00:00:00"/>
    <d v="2025-02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4"/>
    <d v="2025-02-17T00:00:00"/>
    <d v="2025-02-17T00:00:00"/>
    <s v="Banco do Brasil - Conta Corrente - Principal"/>
    <x v="0"/>
    <x v="4"/>
    <x v="63"/>
    <s v="Pagto Tributo Municipal - PBH-REC.TRIBUTOS-DBT"/>
    <n v="174.75"/>
    <s v="Concluído"/>
  </r>
  <r>
    <m/>
    <m/>
    <n v="1"/>
    <n v="1"/>
    <x v="4"/>
    <d v="2025-02-17T00:00:00"/>
    <d v="2025-02-17T00:00:00"/>
    <s v="Banco do Brasil - Conta Corrente - Principal"/>
    <x v="0"/>
    <x v="12"/>
    <x v="40"/>
    <s v="Pagto Mensalidade Seguro - PRUDENTIAL DO BRASIL"/>
    <n v="234.84"/>
    <s v="Concluído"/>
  </r>
  <r>
    <m/>
    <m/>
    <n v="1"/>
    <n v="1"/>
    <x v="4"/>
    <d v="2025-02-17T00:00:00"/>
    <d v="2025-02-17T00:00:00"/>
    <s v="Banco do Brasil - Conta Corrente - Principal"/>
    <x v="0"/>
    <x v="12"/>
    <x v="40"/>
    <s v="Pagto Mensalidade Seguro - PRUDENTIAL DO BRASIL"/>
    <n v="237.15"/>
    <s v="Concluído"/>
  </r>
  <r>
    <m/>
    <m/>
    <n v="1"/>
    <n v="1"/>
    <x v="4"/>
    <d v="2025-02-17T00:00:00"/>
    <d v="2025-02-17T00:00:00"/>
    <s v="Banco do Brasil - Conta Corrente - Principal"/>
    <x v="0"/>
    <x v="4"/>
    <x v="25"/>
    <s v="Pix - Enviado - 17/02 22:50 Leonice Araujo Dos Reis"/>
    <n v="300"/>
    <s v="Concluído"/>
  </r>
  <r>
    <m/>
    <m/>
    <n v="1"/>
    <n v="1"/>
    <x v="4"/>
    <d v="2025-02-17T00:00:00"/>
    <d v="2025-02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4"/>
    <d v="2025-02-17T00:00:00"/>
    <d v="2025-02-17T00:00:00"/>
    <s v="Banco do Brasil - Conta Corrente - Principal"/>
    <x v="0"/>
    <x v="11"/>
    <x v="31"/>
    <s v="Pix - Recebido - 17/02 22:48 39650316000164 SOLANGE DUA"/>
    <n v="600"/>
    <s v="Concluído"/>
  </r>
  <r>
    <m/>
    <m/>
    <n v="1"/>
    <n v="1"/>
    <x v="4"/>
    <d v="2025-02-17T00:00:00"/>
    <d v="2025-02-17T00:00:00"/>
    <s v="Banco do Brasil - Conta Corrente - Principal"/>
    <x v="0"/>
    <x v="11"/>
    <x v="31"/>
    <s v="Pix - Recebido - 17/02 14:52 39650316000164 SOLANGE DUA"/>
    <n v="1000"/>
    <s v="Concluído"/>
  </r>
  <r>
    <m/>
    <m/>
    <n v="1"/>
    <n v="1"/>
    <x v="4"/>
    <d v="2025-02-17T00:00:00"/>
    <d v="2025-02-17T00:00:00"/>
    <s v="Banco do Brasil - Conta Corrente - Principal"/>
    <x v="0"/>
    <x v="7"/>
    <x v="32"/>
    <s v="Pagamento de Boleto - UNIMED BELO HORIZONTE COOPERATIVA DE T"/>
    <n v="2237.36"/>
    <s v="Concluído"/>
  </r>
  <r>
    <m/>
    <m/>
    <n v="1"/>
    <n v="1"/>
    <x v="4"/>
    <d v="2025-02-17T00:00:00"/>
    <d v="2025-02-17T00:00:00"/>
    <s v="Banco do Brasil - Conta Corrente - Principal"/>
    <x v="0"/>
    <x v="11"/>
    <x v="31"/>
    <s v="Pix - Recebido - 15/02 22:17 39650316000164 SOLANGE DUA"/>
    <n v="2300"/>
    <s v="Concluído"/>
  </r>
  <r>
    <m/>
    <m/>
    <n v="1"/>
    <n v="1"/>
    <x v="4"/>
    <d v="2025-02-18T00:00:00"/>
    <d v="2025-02-18T00:00:00"/>
    <s v="Banco do Brasil - Conta Corrente - Principal"/>
    <x v="0"/>
    <x v="1"/>
    <x v="15"/>
    <s v="Compra com Cartão - 18/02 13:21 LOJAS LUPE"/>
    <n v="3"/>
    <s v="Concluído"/>
  </r>
  <r>
    <m/>
    <m/>
    <n v="1"/>
    <n v="1"/>
    <x v="4"/>
    <d v="2025-02-18T00:00:00"/>
    <d v="2025-02-18T00:00:00"/>
    <s v="Banco do Brasil - Conta Corrente - Principal"/>
    <x v="0"/>
    <x v="6"/>
    <x v="12"/>
    <s v="Compra com Cartão - 18/02 09:55 HIPER CARIJOS"/>
    <n v="27.99"/>
    <s v="Concluído"/>
  </r>
  <r>
    <m/>
    <m/>
    <n v="1"/>
    <n v="1"/>
    <x v="4"/>
    <d v="2025-02-18T00:00:00"/>
    <d v="2025-02-18T00:00:00"/>
    <s v="Banco do Brasil - Conta Corrente - Principal"/>
    <x v="0"/>
    <x v="6"/>
    <x v="12"/>
    <s v="Compra com Cartão - 18/02 13:10 SUP EPA CENTO EVINTE"/>
    <n v="56"/>
    <s v="Concluído"/>
  </r>
  <r>
    <m/>
    <m/>
    <n v="1"/>
    <n v="1"/>
    <x v="4"/>
    <d v="2025-02-19T00:00:00"/>
    <d v="2025-02-19T00:00:00"/>
    <s v="Banco do Brasil - Conta Corrente - Principal"/>
    <x v="0"/>
    <x v="2"/>
    <x v="27"/>
    <s v="Pix - Enviado - 19/02 07:28 Posto Beija Flor Ii"/>
    <n v="1"/>
    <s v="Concluído"/>
  </r>
  <r>
    <m/>
    <m/>
    <n v="1"/>
    <n v="1"/>
    <x v="4"/>
    <d v="2025-02-19T00:00:00"/>
    <d v="2025-02-19T00:00:00"/>
    <s v="Banco do Brasil - Conta Corrente - Principal"/>
    <x v="0"/>
    <x v="0"/>
    <x v="0"/>
    <s v="Ações - Proventos - Pag Rendimento  VGIP11 19/02/2025"/>
    <n v="29.05"/>
    <s v="Concluído"/>
  </r>
  <r>
    <m/>
    <m/>
    <n v="1"/>
    <n v="1"/>
    <x v="4"/>
    <d v="2025-02-19T00:00:00"/>
    <d v="2025-02-19T00:00:00"/>
    <s v="Banco do Brasil - Conta Corrente - Principal"/>
    <x v="0"/>
    <x v="6"/>
    <x v="12"/>
    <s v="Compra com Cartão - 19/02 17:33 SUPERMERCADOS BH"/>
    <n v="53.22"/>
    <s v="Concluído"/>
  </r>
  <r>
    <m/>
    <m/>
    <n v="1"/>
    <n v="1"/>
    <x v="4"/>
    <d v="2025-02-19T00:00:00"/>
    <d v="2025-02-19T00:00:00"/>
    <s v="Banco do Brasil - Conta Corrente - Principal"/>
    <x v="0"/>
    <x v="4"/>
    <x v="25"/>
    <s v="Pix - Enviado - 19/02 20:39 Leonice Araujo Dos Reis"/>
    <n v="100"/>
    <s v="Concluído"/>
  </r>
  <r>
    <m/>
    <m/>
    <n v="1"/>
    <n v="1"/>
    <x v="4"/>
    <d v="2025-02-19T00:00:00"/>
    <d v="2025-02-19T00:00:00"/>
    <s v="Banco do Brasil - Conta Corrente - Principal"/>
    <x v="0"/>
    <x v="3"/>
    <x v="9"/>
    <s v="Pix - Enviado - 19/02 20:35 Roberta Leite De Souza Far"/>
    <n v="110"/>
    <s v="Concluído"/>
  </r>
  <r>
    <m/>
    <m/>
    <n v="1"/>
    <n v="1"/>
    <x v="4"/>
    <d v="2025-02-19T00:00:00"/>
    <d v="2025-02-19T00:00:00"/>
    <s v="Banco do Brasil - Conta Corrente - Principal"/>
    <x v="0"/>
    <x v="11"/>
    <x v="31"/>
    <s v="Pix - Recebido - 19/02 20:38 39650316000164 SOLANGE DUA"/>
    <n v="600"/>
    <s v="Concluído"/>
  </r>
  <r>
    <m/>
    <m/>
    <n v="1"/>
    <n v="1"/>
    <x v="4"/>
    <d v="2025-02-20T00:00:00"/>
    <d v="2025-02-20T00:00:00"/>
    <s v="Banco do Brasil - Conta Corrente - Principal"/>
    <x v="0"/>
    <x v="8"/>
    <x v="22"/>
    <s v="Donativos - ASS ARAUTOS DO EVANGELHO"/>
    <n v="360.89"/>
    <s v="Concluído"/>
  </r>
  <r>
    <m/>
    <m/>
    <n v="1"/>
    <n v="1"/>
    <x v="4"/>
    <d v="2025-02-24T00:00:00"/>
    <d v="2025-02-24T00:00:00"/>
    <s v="Banco do Brasil - Conta Corrente - Principal"/>
    <x v="0"/>
    <x v="6"/>
    <x v="12"/>
    <s v="Compra com Cartão - 22/02 13:59 SUP EPA CENTO EVINTE"/>
    <n v="15.18"/>
    <s v="Concluído"/>
  </r>
  <r>
    <m/>
    <m/>
    <n v="1"/>
    <n v="1"/>
    <x v="4"/>
    <d v="2025-02-24T00:00:00"/>
    <d v="2025-02-24T00:00:00"/>
    <s v="Banco do Brasil - Conta Corrente - Principal"/>
    <x v="0"/>
    <x v="6"/>
    <x v="12"/>
    <s v="Compra com Cartão - 22/02 13:59 SUP EPA CENTO EVINTE"/>
    <n v="15.18"/>
    <s v="Concluído"/>
  </r>
  <r>
    <m/>
    <m/>
    <n v="1"/>
    <n v="1"/>
    <x v="4"/>
    <d v="2025-02-24T00:00:00"/>
    <d v="2025-02-24T00:00:00"/>
    <s v="Banco do Brasil - Conta Corrente - Principal"/>
    <x v="0"/>
    <x v="3"/>
    <x v="9"/>
    <s v="Compra com Cartão - 23/02 18:18 GPagGestao"/>
    <n v="41.85"/>
    <s v="Concluído"/>
  </r>
  <r>
    <m/>
    <m/>
    <n v="1"/>
    <n v="1"/>
    <x v="4"/>
    <d v="2025-02-24T00:00:00"/>
    <d v="2025-02-24T00:00:00"/>
    <s v="Banco do Brasil - Conta Corrente - Principal"/>
    <x v="0"/>
    <x v="7"/>
    <x v="13"/>
    <s v="Pix - Enviado - 24/02 18:12 Drogaria Araujo S.a"/>
    <n v="66.5"/>
    <s v="Concluído"/>
  </r>
  <r>
    <m/>
    <m/>
    <n v="1"/>
    <n v="1"/>
    <x v="4"/>
    <d v="2025-02-24T00:00:00"/>
    <d v="2025-02-24T00:00:00"/>
    <s v="Banco do Brasil - Conta Corrente - Principal"/>
    <x v="0"/>
    <x v="7"/>
    <x v="13"/>
    <s v="Compra com Cartão - 24/02 09:54 RAIA4535"/>
    <n v="129.38999999999999"/>
    <s v="Concluído"/>
  </r>
  <r>
    <m/>
    <m/>
    <n v="1"/>
    <n v="1"/>
    <x v="4"/>
    <d v="2025-02-24T00:00:00"/>
    <d v="2025-02-24T00:00:00"/>
    <s v="Banco do Brasil - Conta Corrente - Principal"/>
    <x v="0"/>
    <x v="6"/>
    <x v="12"/>
    <s v="Compra com Cartão - 24/02 07:52 VILLEFORT"/>
    <n v="131.36000000000001"/>
    <s v="Concluído"/>
  </r>
  <r>
    <m/>
    <m/>
    <n v="1"/>
    <n v="1"/>
    <x v="4"/>
    <d v="2025-02-24T00:00:00"/>
    <d v="2025-02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4"/>
    <d v="2025-02-24T00:00:00"/>
    <d v="2025-02-24T00:00:00"/>
    <s v="Banco do Brasil - Conta Corrente - Principal"/>
    <x v="0"/>
    <x v="11"/>
    <x v="31"/>
    <s v="Pix - Recebido - 24/02 18:47 39650316000164 SOLANGE DUA"/>
    <n v="500"/>
    <s v="Concluído"/>
  </r>
  <r>
    <m/>
    <m/>
    <n v="1"/>
    <n v="1"/>
    <x v="4"/>
    <d v="2025-02-25T00:00:00"/>
    <d v="2025-02-25T00:00:00"/>
    <s v="Banco do Brasil - Conta Corrente - Principal"/>
    <x v="0"/>
    <x v="5"/>
    <x v="18"/>
    <s v="Compra com Cartão - 25/02 09:58 MP *SALAOANTONIOJ"/>
    <n v="30"/>
    <s v="Concluído"/>
  </r>
  <r>
    <m/>
    <m/>
    <n v="1"/>
    <n v="1"/>
    <x v="4"/>
    <d v="2025-02-25T00:00:00"/>
    <d v="2025-02-25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4"/>
    <d v="2025-02-25T00:00:00"/>
    <d v="2025-02-25T00:00:00"/>
    <s v="Banco do Brasil - Conta Corrente - Principal"/>
    <x v="0"/>
    <x v="0"/>
    <x v="0"/>
    <s v="Ações - Proventos - Pag Rendimento  BTLG11 25/02/2025"/>
    <n v="53.82"/>
    <s v="Concluído"/>
  </r>
  <r>
    <m/>
    <m/>
    <n v="1"/>
    <n v="1"/>
    <x v="4"/>
    <d v="2025-02-25T00:00:00"/>
    <d v="2025-02-25T00:00:00"/>
    <s v="Banco do Brasil - Conta Corrente - Principal"/>
    <x v="0"/>
    <x v="10"/>
    <x v="56"/>
    <s v="Pagamento de Telefone - VIVO MOVEL - MG"/>
    <n v="159.25"/>
    <s v="Concluído"/>
  </r>
  <r>
    <m/>
    <m/>
    <n v="1"/>
    <n v="1"/>
    <x v="4"/>
    <d v="2025-02-27T00:00:00"/>
    <d v="2025-02-27T00:00:00"/>
    <s v="Banco do Brasil - Conta Corrente - Principal"/>
    <x v="0"/>
    <x v="7"/>
    <x v="13"/>
    <s v="Pix - Recebido - 27/02 11:18 05122879613 KATIA APARECID"/>
    <n v="60"/>
    <s v="Concluído"/>
  </r>
  <r>
    <m/>
    <m/>
    <n v="1"/>
    <n v="1"/>
    <x v="4"/>
    <d v="2025-02-27T00:00:00"/>
    <d v="2025-02-27T00:00:00"/>
    <s v="Banco do Brasil - Conta Corrente - Principal"/>
    <x v="0"/>
    <x v="3"/>
    <x v="9"/>
    <s v="Pix - Enviado - 27/02 09:16 Izabela Souza Penido Lins"/>
    <n v="61"/>
    <s v="Concluído"/>
  </r>
  <r>
    <m/>
    <m/>
    <n v="1"/>
    <n v="1"/>
    <x v="4"/>
    <d v="2025-02-27T00:00:00"/>
    <d v="2025-02-27T00:00:00"/>
    <s v="Banco do Brasil - Conta Corrente - Principal"/>
    <x v="0"/>
    <x v="11"/>
    <x v="31"/>
    <s v="Pix - Recebido - 27/02 21:22 00003594043673 SOLANGE DUA"/>
    <n v="100"/>
    <s v="Concluído"/>
  </r>
  <r>
    <m/>
    <m/>
    <n v="1"/>
    <n v="1"/>
    <x v="4"/>
    <d v="2025-02-27T00:00:00"/>
    <d v="2025-02-27T00:00:00"/>
    <s v="Banco do Brasil - Conta Corrente - Principal"/>
    <x v="0"/>
    <x v="11"/>
    <x v="31"/>
    <s v="Pix - Recebido - 27/02 09:18 39650316000164 SOLANGE DUA"/>
    <n v="200"/>
    <s v="Concluído"/>
  </r>
  <r>
    <m/>
    <m/>
    <n v="1"/>
    <n v="1"/>
    <x v="4"/>
    <d v="2025-02-27T00:00:00"/>
    <d v="2025-02-27T00:00:00"/>
    <s v="Banco do Brasil - Conta Corrente - Principal"/>
    <x v="0"/>
    <x v="11"/>
    <x v="31"/>
    <s v="Pix - Recebido - 27/02 21:22 39650316000164 SOLANGE DUA"/>
    <n v="200"/>
    <s v="Concluído"/>
  </r>
  <r>
    <m/>
    <m/>
    <n v="1"/>
    <n v="1"/>
    <x v="4"/>
    <d v="2025-02-28T00:00:00"/>
    <d v="2025-02-28T00:00:00"/>
    <s v="Banco do Brasil - Conta Corrente - Principal"/>
    <x v="0"/>
    <x v="3"/>
    <x v="9"/>
    <s v="UNIVERSO UD   PARC 02/02 BELO HORIZON"/>
    <n v="30"/>
    <s v="Concluído"/>
  </r>
  <r>
    <m/>
    <m/>
    <n v="1"/>
    <n v="1"/>
    <x v="4"/>
    <d v="2025-02-28T00:00:00"/>
    <d v="2025-02-28T00:00:00"/>
    <s v="Banco do Brasil - Conta Corrente - Principal"/>
    <x v="0"/>
    <x v="1"/>
    <x v="24"/>
    <s v="PARC=112BK*CR PARC 03/12 BELO HORIZON"/>
    <n v="106.71"/>
    <s v="Concluído"/>
  </r>
  <r>
    <m/>
    <m/>
    <n v="1"/>
    <n v="1"/>
    <x v="4"/>
    <d v="2025-02-28T00:00:00"/>
    <d v="2025-02-28T00:00:00"/>
    <s v="Banco do Brasil - Conta Corrente - Principal"/>
    <x v="0"/>
    <x v="10"/>
    <x v="44"/>
    <s v="Pix - Enviado - 28/02 09:42 Cemig Distribuicao S A"/>
    <n v="121.96"/>
    <s v="Concluído"/>
  </r>
  <r>
    <m/>
    <m/>
    <n v="1"/>
    <n v="1"/>
    <x v="5"/>
    <d v="2025-03-05T00:00:00"/>
    <d v="2025-03-05T00:00:00"/>
    <s v="Banco do Brasil - Conta Corrente - Principal"/>
    <x v="0"/>
    <x v="0"/>
    <x v="0"/>
    <s v="Ações - Proventos - Pag Jur Cap Pro BBDC4  05/03/2025"/>
    <n v="0.39"/>
    <s v="Concluído"/>
  </r>
  <r>
    <m/>
    <m/>
    <n v="1"/>
    <n v="1"/>
    <x v="5"/>
    <d v="2025-03-05T00:00:00"/>
    <d v="2025-03-05T00:00:00"/>
    <s v="Banco do Brasil - Conta Corrente - Principal"/>
    <x v="0"/>
    <x v="9"/>
    <x v="22"/>
    <s v="Encargos"/>
    <n v="3.67"/>
    <s v="Concluído"/>
  </r>
  <r>
    <m/>
    <m/>
    <n v="1"/>
    <n v="1"/>
    <x v="5"/>
    <d v="2025-03-05T00:00:00"/>
    <d v="2025-03-05T00:00:00"/>
    <s v="Banco do Brasil - Conta Corrente - Principal"/>
    <x v="0"/>
    <x v="9"/>
    <x v="22"/>
    <s v="Cobrança de I.O.F. - IOF Saldo Devedor Conta"/>
    <n v="3.67"/>
    <s v="Concluído"/>
  </r>
  <r>
    <m/>
    <m/>
    <n v="1"/>
    <n v="1"/>
    <x v="5"/>
    <d v="2025-03-05T00:00:00"/>
    <d v="2025-03-05T00:00:00"/>
    <s v="Banco do Brasil - Conta Corrente - Principal"/>
    <x v="0"/>
    <x v="4"/>
    <x v="4"/>
    <s v="Pagamento de Telefone - OI FIBRA ARBOR"/>
    <n v="238.41"/>
    <s v="Concluído"/>
  </r>
  <r>
    <m/>
    <m/>
    <n v="1"/>
    <n v="1"/>
    <x v="5"/>
    <d v="2025-03-05T00:00:00"/>
    <d v="2025-03-05T00:00:00"/>
    <s v="Banco do Brasil - Conta Corrente - Principal"/>
    <x v="0"/>
    <x v="4"/>
    <x v="25"/>
    <s v="Pix - Enviado - 01/03 16:23 Leonice Araujo Dos Reis"/>
    <n v="300"/>
    <s v="Concluído"/>
  </r>
  <r>
    <m/>
    <m/>
    <n v="1"/>
    <n v="1"/>
    <x v="5"/>
    <d v="2025-03-05T00:00:00"/>
    <d v="2025-03-05T00:00:00"/>
    <s v="Banco do Brasil - Conta Corrente - Principal"/>
    <x v="0"/>
    <x v="11"/>
    <x v="31"/>
    <s v="Pix - Recebido - 05/03 06:37 39650316000164 SOLANGE DUA"/>
    <n v="300"/>
    <s v="Concluído"/>
  </r>
  <r>
    <m/>
    <m/>
    <n v="1"/>
    <n v="1"/>
    <x v="5"/>
    <d v="2025-03-06T00:00:00"/>
    <d v="2025-03-06T00:00:00"/>
    <s v="Banco do Brasil - Conta Corrente - Principal"/>
    <x v="0"/>
    <x v="3"/>
    <x v="9"/>
    <s v="Pagamento de Boleto - NU PAGAMENTOS SA"/>
    <n v="943.61"/>
    <s v="Concluído"/>
  </r>
  <r>
    <m/>
    <m/>
    <n v="1"/>
    <n v="1"/>
    <x v="5"/>
    <d v="2025-03-06T00:00:00"/>
    <d v="2025-03-06T00:00:00"/>
    <s v="Banco do Brasil - Conta Corrente - Principal"/>
    <x v="0"/>
    <x v="2"/>
    <x v="33"/>
    <s v="Pagamento de Impostos - SECRET. FAZENDA MG"/>
    <n v="1007.46"/>
    <s v="Concluído"/>
  </r>
  <r>
    <m/>
    <m/>
    <n v="1"/>
    <n v="1"/>
    <x v="5"/>
    <d v="2025-03-06T00:00:00"/>
    <d v="2025-03-06T00:00:00"/>
    <s v="Banco do Brasil - Conta Corrente - Principal"/>
    <x v="0"/>
    <x v="11"/>
    <x v="28"/>
    <s v="Pix - Recebido - 06/03 06:53 31455020000180 RODRIGO ALM"/>
    <n v="12937.65"/>
    <s v="Concluído"/>
  </r>
  <r>
    <m/>
    <m/>
    <n v="1"/>
    <n v="1"/>
    <x v="5"/>
    <d v="2025-03-07T00:00:00"/>
    <d v="2025-03-07T00:00:00"/>
    <s v="Banco do Brasil - Conta Corrente - Principal"/>
    <x v="0"/>
    <x v="0"/>
    <x v="0"/>
    <s v="Ações - Proventos - Pag Dividendos  ALOS3  07/03/2025"/>
    <n v="3.56"/>
    <s v="Concluído"/>
  </r>
  <r>
    <m/>
    <m/>
    <n v="1"/>
    <n v="1"/>
    <x v="5"/>
    <d v="2025-03-07T00:00:00"/>
    <d v="2025-03-07T00:00:00"/>
    <s v="Banco do Brasil - Conta Corrente - Principal"/>
    <x v="0"/>
    <x v="0"/>
    <x v="0"/>
    <s v="Ações - Proventos - Pag Dividendos  ALOS3  07/03/2025"/>
    <n v="3.56"/>
    <s v="Concluído"/>
  </r>
  <r>
    <m/>
    <m/>
    <n v="1"/>
    <n v="1"/>
    <x v="5"/>
    <d v="2025-02-15T00:00:00"/>
    <d v="2025-03-07T00:00:00"/>
    <m/>
    <x v="1"/>
    <x v="6"/>
    <x v="12"/>
    <s v="VILLEFORT              BELO HORIZONT"/>
    <n v="4"/>
    <s v="Concluído"/>
  </r>
  <r>
    <m/>
    <m/>
    <n v="1"/>
    <n v="1"/>
    <x v="5"/>
    <d v="2025-02-13T00:00:00"/>
    <d v="2025-03-07T00:00:00"/>
    <m/>
    <x v="1"/>
    <x v="15"/>
    <x v="47"/>
    <s v="APPLE.COM/BILL         SAO PAULO"/>
    <n v="4.9000000000000004"/>
    <s v="Concluído"/>
  </r>
  <r>
    <m/>
    <m/>
    <n v="1"/>
    <n v="1"/>
    <x v="5"/>
    <d v="2025-01-26T00:00:00"/>
    <d v="2025-03-07T00:00:00"/>
    <m/>
    <x v="1"/>
    <x v="17"/>
    <x v="58"/>
    <s v="Amazon Prime Aluguel   SAO PAULO"/>
    <n v="6.9"/>
    <s v="Concluído"/>
  </r>
  <r>
    <m/>
    <m/>
    <n v="1"/>
    <n v="1"/>
    <x v="5"/>
    <d v="2025-02-02T00:00:00"/>
    <d v="2025-03-07T00:00:00"/>
    <m/>
    <x v="1"/>
    <x v="1"/>
    <x v="15"/>
    <s v="LEITURA PARAGEM        BELO HORIZONT"/>
    <n v="7.9"/>
    <s v="Concluído"/>
  </r>
  <r>
    <m/>
    <m/>
    <n v="1"/>
    <n v="1"/>
    <x v="5"/>
    <d v="2025-01-24T00:00:00"/>
    <d v="2025-03-07T00:00:00"/>
    <m/>
    <x v="1"/>
    <x v="2"/>
    <x v="46"/>
    <s v="TRANSFACIL*CREDIT      BELO HORIZONT"/>
    <n v="11.5"/>
    <s v="Concluído"/>
  </r>
  <r>
    <m/>
    <m/>
    <n v="1"/>
    <n v="1"/>
    <x v="5"/>
    <d v="2024-11-30T00:00:00"/>
    <d v="2025-03-07T00:00:00"/>
    <m/>
    <x v="1"/>
    <x v="1"/>
    <x v="1"/>
    <s v="MP*SMMATEMATI PARC 03/05 OSASCO"/>
    <n v="13.02"/>
    <s v="Concluído"/>
  </r>
  <r>
    <m/>
    <m/>
    <n v="1"/>
    <n v="1"/>
    <x v="5"/>
    <d v="2024-05-13T00:00:00"/>
    <d v="2025-03-07T00:00:00"/>
    <m/>
    <x v="1"/>
    <x v="1"/>
    <x v="1"/>
    <s v="MP*CAMILAABAD PARC 10/12 OSASCO"/>
    <n v="13.64"/>
    <s v="Concluído"/>
  </r>
  <r>
    <m/>
    <m/>
    <n v="1"/>
    <n v="1"/>
    <x v="5"/>
    <d v="2025-01-29T00:00:00"/>
    <d v="2025-03-07T00:00:00"/>
    <m/>
    <x v="1"/>
    <x v="6"/>
    <x v="11"/>
    <s v="Humbertodossantos      CONTAGEM"/>
    <n v="14.95"/>
    <s v="Concluído"/>
  </r>
  <r>
    <m/>
    <m/>
    <n v="1"/>
    <n v="1"/>
    <x v="5"/>
    <d v="2025-02-04T00:00:00"/>
    <d v="2025-03-07T00:00:00"/>
    <m/>
    <x v="1"/>
    <x v="6"/>
    <x v="11"/>
    <s v="PADARIA E CONFEITARIA  BELO HORIZONT"/>
    <n v="16.62"/>
    <s v="Concluído"/>
  </r>
  <r>
    <m/>
    <m/>
    <n v="1"/>
    <n v="1"/>
    <x v="5"/>
    <d v="2025-02-04T00:00:00"/>
    <d v="2025-03-07T00:00:00"/>
    <m/>
    <x v="1"/>
    <x v="6"/>
    <x v="12"/>
    <s v="SUPERMERCADOS BH       BELO HORIZONT"/>
    <n v="17.899999999999999"/>
    <s v="Concluído"/>
  </r>
  <r>
    <m/>
    <m/>
    <n v="1"/>
    <n v="1"/>
    <x v="5"/>
    <d v="2025-02-06T00:00:00"/>
    <d v="2025-03-07T00:00:00"/>
    <s v="Banco do Brasil - Conta Corrente - Principal"/>
    <x v="1"/>
    <x v="6"/>
    <x v="11"/>
    <s v="Humbertodossantos      CONTAGEM"/>
    <n v="19.68"/>
    <s v="Concluído"/>
  </r>
  <r>
    <m/>
    <m/>
    <n v="1"/>
    <n v="1"/>
    <x v="5"/>
    <d v="2025-02-02T00:00:00"/>
    <d v="2025-03-07T00:00:00"/>
    <m/>
    <x v="1"/>
    <x v="1"/>
    <x v="62"/>
    <s v="PARAGEM  WCA  PARC 01/10 BELO HORIZON"/>
    <n v="19.989999999999998"/>
    <s v="Concluído"/>
  </r>
  <r>
    <m/>
    <m/>
    <n v="1"/>
    <n v="1"/>
    <x v="5"/>
    <d v="2024-10-09T00:00:00"/>
    <d v="2025-03-07T00:00:00"/>
    <m/>
    <x v="1"/>
    <x v="5"/>
    <x v="10"/>
    <s v="MP*3PRODUTOS  PARC 05/12 OSASCO"/>
    <n v="22.2"/>
    <s v="Concluído"/>
  </r>
  <r>
    <m/>
    <m/>
    <n v="1"/>
    <n v="1"/>
    <x v="5"/>
    <d v="2025-01-24T00:00:00"/>
    <d v="2025-03-07T00:00:00"/>
    <m/>
    <x v="1"/>
    <x v="3"/>
    <x v="9"/>
    <s v="32537744Tiago          BELO HORIZONT"/>
    <n v="22.5"/>
    <s v="Concluído"/>
  </r>
  <r>
    <m/>
    <m/>
    <n v="1"/>
    <n v="1"/>
    <x v="5"/>
    <d v="2025-01-29T00:00:00"/>
    <d v="2025-03-07T00:00:00"/>
    <m/>
    <x v="1"/>
    <x v="6"/>
    <x v="12"/>
    <s v="SUP EPA CENTO EVINTE E BELO HORIZONT"/>
    <n v="23"/>
    <s v="Concluído"/>
  </r>
  <r>
    <m/>
    <m/>
    <n v="1"/>
    <n v="1"/>
    <x v="5"/>
    <d v="2025-02-01T00:00:00"/>
    <d v="2025-03-07T00:00:00"/>
    <m/>
    <x v="1"/>
    <x v="6"/>
    <x v="14"/>
    <s v="ROCA DE MINAS          BELO HORIZONT"/>
    <n v="27.83"/>
    <s v="Concluído"/>
  </r>
  <r>
    <m/>
    <m/>
    <n v="1"/>
    <n v="1"/>
    <x v="5"/>
    <d v="2025-01-19T00:00:00"/>
    <d v="2025-03-07T00:00:00"/>
    <m/>
    <x v="1"/>
    <x v="6"/>
    <x v="12"/>
    <s v="SUP EPA CENTO PARC 02/02 BELO HORIZON"/>
    <n v="27.91"/>
    <s v="Concluído"/>
  </r>
  <r>
    <m/>
    <m/>
    <n v="1"/>
    <n v="1"/>
    <x v="5"/>
    <d v="2025-01-28T00:00:00"/>
    <d v="2025-03-07T00:00:00"/>
    <m/>
    <x v="1"/>
    <x v="3"/>
    <x v="9"/>
    <s v="UNIVERSO UD   PARC 01/02 BELO HORIZON"/>
    <n v="30"/>
    <s v="Concluído"/>
  </r>
  <r>
    <m/>
    <m/>
    <n v="1"/>
    <n v="1"/>
    <x v="5"/>
    <d v="2025-01-27T00:00:00"/>
    <d v="2025-03-07T00:00:00"/>
    <m/>
    <x v="1"/>
    <x v="6"/>
    <x v="12"/>
    <s v="VILLEFORT              BELO HORIZONT"/>
    <n v="30.56"/>
    <s v="Concluído"/>
  </r>
  <r>
    <m/>
    <m/>
    <n v="1"/>
    <n v="1"/>
    <x v="5"/>
    <d v="2025-01-13T00:00:00"/>
    <d v="2025-03-07T00:00:00"/>
    <m/>
    <x v="1"/>
    <x v="1"/>
    <x v="1"/>
    <s v="HUB*ESTANTEVI PARC 02/04 SAO PAULO"/>
    <n v="30.72"/>
    <s v="Concluído"/>
  </r>
  <r>
    <m/>
    <m/>
    <n v="1"/>
    <n v="1"/>
    <x v="5"/>
    <d v="2025-02-06T00:00:00"/>
    <d v="2025-03-07T00:00:00"/>
    <s v="Banco do Brasil - Conta Corrente - Principal"/>
    <x v="1"/>
    <x v="6"/>
    <x v="14"/>
    <s v="ROCA DE MINAS          BELO HORIZONT"/>
    <n v="31.24"/>
    <s v="Concluído"/>
  </r>
  <r>
    <m/>
    <m/>
    <n v="1"/>
    <n v="1"/>
    <x v="5"/>
    <d v="2025-02-12T00:00:00"/>
    <d v="2025-03-07T00:00:00"/>
    <m/>
    <x v="1"/>
    <x v="3"/>
    <x v="9"/>
    <s v="STILLUS ARMAR PARC 01/03 BELO HORIZON"/>
    <n v="31.68"/>
    <s v="Concluído"/>
  </r>
  <r>
    <m/>
    <m/>
    <n v="1"/>
    <n v="1"/>
    <x v="5"/>
    <d v="2025-01-11T00:00:00"/>
    <d v="2025-03-07T00:00:00"/>
    <m/>
    <x v="1"/>
    <x v="3"/>
    <x v="9"/>
    <s v="MARTINS COM D PARC 02/04 BELO HORIZON"/>
    <n v="31.88"/>
    <s v="Concluído"/>
  </r>
  <r>
    <m/>
    <m/>
    <n v="1"/>
    <n v="1"/>
    <x v="5"/>
    <d v="2025-02-15T00:00:00"/>
    <d v="2025-03-07T00:00:00"/>
    <m/>
    <x v="1"/>
    <x v="3"/>
    <x v="9"/>
    <s v="52558911Gabriel        BELO HORIZONT"/>
    <n v="35"/>
    <s v="Concluído"/>
  </r>
  <r>
    <m/>
    <m/>
    <n v="1"/>
    <n v="1"/>
    <x v="5"/>
    <d v="2025-01-27T00:00:00"/>
    <d v="2025-03-07T00:00:00"/>
    <m/>
    <x v="1"/>
    <x v="6"/>
    <x v="14"/>
    <s v="ROCA DE MINAS          BELO HORIZONT"/>
    <n v="35.53"/>
    <s v="Concluído"/>
  </r>
  <r>
    <m/>
    <m/>
    <n v="1"/>
    <n v="1"/>
    <x v="5"/>
    <d v="2025-02-04T00:00:00"/>
    <d v="2025-03-07T00:00:00"/>
    <m/>
    <x v="1"/>
    <x v="6"/>
    <x v="16"/>
    <s v="ABC HORTMIX            BELO HORIZONT"/>
    <n v="35.909999999999997"/>
    <s v="Concluído"/>
  </r>
  <r>
    <m/>
    <m/>
    <n v="1"/>
    <n v="1"/>
    <x v="5"/>
    <d v="2025-02-01T00:00:00"/>
    <d v="2025-03-07T00:00:00"/>
    <m/>
    <x v="1"/>
    <x v="6"/>
    <x v="12"/>
    <s v="VILLEFORT              BELO HORIZONT"/>
    <n v="37.24"/>
    <s v="Concluído"/>
  </r>
  <r>
    <m/>
    <m/>
    <n v="1"/>
    <n v="1"/>
    <x v="5"/>
    <d v="2025-02-06T00:00:00"/>
    <d v="2025-03-07T00:00:00"/>
    <s v="Banco do Brasil - Conta Corrente - Principal"/>
    <x v="1"/>
    <x v="15"/>
    <x v="47"/>
    <s v="Google One             SAO PAULO"/>
    <n v="38.99"/>
    <s v="Concluído"/>
  </r>
  <r>
    <m/>
    <m/>
    <n v="1"/>
    <n v="1"/>
    <x v="5"/>
    <d v="2025-02-01T00:00:00"/>
    <d v="2025-03-07T00:00:00"/>
    <m/>
    <x v="1"/>
    <x v="6"/>
    <x v="11"/>
    <s v="TRIGOPANE              BELO HORIZONT"/>
    <n v="43.83"/>
    <s v="Concluído"/>
  </r>
  <r>
    <m/>
    <m/>
    <n v="1"/>
    <n v="1"/>
    <x v="5"/>
    <d v="2025-02-15T00:00:00"/>
    <d v="2025-03-07T00:00:00"/>
    <m/>
    <x v="1"/>
    <x v="6"/>
    <x v="16"/>
    <s v="ABC GIGANTE            BELO HORIZONT"/>
    <n v="48.76"/>
    <s v="Concluído"/>
  </r>
  <r>
    <m/>
    <m/>
    <n v="1"/>
    <n v="1"/>
    <x v="5"/>
    <d v="2025-02-09T00:00:00"/>
    <d v="2025-03-07T00:00:00"/>
    <m/>
    <x v="1"/>
    <x v="5"/>
    <x v="36"/>
    <s v="DIEGO RESENDE PIRES    CONTAGEM"/>
    <n v="50"/>
    <s v="Concluído"/>
  </r>
  <r>
    <m/>
    <m/>
    <n v="1"/>
    <n v="1"/>
    <x v="5"/>
    <d v="2025-01-11T00:00:00"/>
    <d v="2025-03-07T00:00:00"/>
    <m/>
    <x v="1"/>
    <x v="7"/>
    <x v="13"/>
    <s v="RAIA4535      PARC 02/03 BELO HORIZON"/>
    <n v="52.67"/>
    <s v="Concluído"/>
  </r>
  <r>
    <m/>
    <m/>
    <n v="1"/>
    <n v="1"/>
    <x v="5"/>
    <d v="2025-01-26T00:00:00"/>
    <d v="2025-03-07T00:00:00"/>
    <m/>
    <x v="1"/>
    <x v="3"/>
    <x v="6"/>
    <s v="JeronimoBuritis        BELO HORIZONT"/>
    <n v="53"/>
    <s v="Concluído"/>
  </r>
  <r>
    <m/>
    <m/>
    <n v="1"/>
    <n v="1"/>
    <x v="5"/>
    <d v="2025-01-17T00:00:00"/>
    <d v="2025-03-07T00:00:00"/>
    <m/>
    <x v="1"/>
    <x v="7"/>
    <x v="13"/>
    <s v="DROGARIA ARAU PARC 02/02 BELO HORIZON"/>
    <n v="63.53"/>
    <s v="Concluído"/>
  </r>
  <r>
    <m/>
    <m/>
    <n v="1"/>
    <n v="1"/>
    <x v="5"/>
    <d v="2024-09-27T00:00:00"/>
    <d v="2025-03-07T00:00:00"/>
    <m/>
    <x v="1"/>
    <x v="2"/>
    <x v="2"/>
    <s v="IBIS SAO PAUL PARC 05/06 SAO PAULO"/>
    <n v="64.75"/>
    <s v="Concluído"/>
  </r>
  <r>
    <m/>
    <m/>
    <n v="1"/>
    <n v="1"/>
    <x v="5"/>
    <d v="2025-01-28T00:00:00"/>
    <d v="2025-03-07T00:00:00"/>
    <m/>
    <x v="1"/>
    <x v="7"/>
    <x v="13"/>
    <s v="DROGARIA ARAUJO        BELO HORIZONT"/>
    <n v="65.959999999999994"/>
    <s v="Concluído"/>
  </r>
  <r>
    <m/>
    <m/>
    <n v="1"/>
    <n v="1"/>
    <x v="5"/>
    <d v="2025-02-01T00:00:00"/>
    <d v="2025-03-07T00:00:00"/>
    <m/>
    <x v="1"/>
    <x v="5"/>
    <x v="10"/>
    <s v="PARAGEM  WCA ESTRIPULI BELO HORIZONT"/>
    <n v="69.989999999999995"/>
    <s v="Concluído"/>
  </r>
  <r>
    <m/>
    <m/>
    <n v="1"/>
    <n v="1"/>
    <x v="5"/>
    <d v="2024-12-30T00:00:00"/>
    <d v="2025-03-07T00:00:00"/>
    <m/>
    <x v="1"/>
    <x v="5"/>
    <x v="10"/>
    <s v="CONSTANCE     PARC 02/06 CONTAGEM"/>
    <n v="73.989999999999995"/>
    <s v="Concluído"/>
  </r>
  <r>
    <m/>
    <m/>
    <n v="1"/>
    <n v="1"/>
    <x v="5"/>
    <d v="2025-02-15T00:00:00"/>
    <d v="2025-03-07T00:00:00"/>
    <m/>
    <x v="1"/>
    <x v="3"/>
    <x v="9"/>
    <s v="MATHEUS LUCAS COSTA M  CONTAGEM"/>
    <n v="75"/>
    <s v="Concluído"/>
  </r>
  <r>
    <m/>
    <m/>
    <n v="1"/>
    <n v="1"/>
    <x v="5"/>
    <d v="2024-10-30T00:00:00"/>
    <d v="2025-03-07T00:00:00"/>
    <m/>
    <x v="1"/>
    <x v="10"/>
    <x v="56"/>
    <s v="FRANK CHAVES  PARC 04/04 CONTAGEM"/>
    <n v="77.489999999999995"/>
    <s v="Concluído"/>
  </r>
  <r>
    <m/>
    <m/>
    <n v="1"/>
    <n v="1"/>
    <x v="5"/>
    <d v="2025-02-16T00:00:00"/>
    <d v="2025-03-07T00:00:00"/>
    <m/>
    <x v="1"/>
    <x v="6"/>
    <x v="12"/>
    <s v="VILLEFORT              BELO HORIZONT"/>
    <n v="78"/>
    <s v="Concluído"/>
  </r>
  <r>
    <m/>
    <m/>
    <n v="1"/>
    <n v="1"/>
    <x v="5"/>
    <d v="2025-01-26T00:00:00"/>
    <d v="2025-03-07T00:00:00"/>
    <m/>
    <x v="1"/>
    <x v="3"/>
    <x v="6"/>
    <s v="FLAVIA NOGUEIRA CONFEI BELO HORIZONT"/>
    <n v="86.79"/>
    <s v="Concluído"/>
  </r>
  <r>
    <m/>
    <m/>
    <n v="1"/>
    <n v="1"/>
    <x v="5"/>
    <d v="2025-02-14T00:00:00"/>
    <d v="2025-03-07T00:00:00"/>
    <m/>
    <x v="1"/>
    <x v="7"/>
    <x v="13"/>
    <s v="DROGARIA ARAUJO        BELO HORIZONT"/>
    <n v="89.16"/>
    <s v="Concluído"/>
  </r>
  <r>
    <m/>
    <m/>
    <n v="1"/>
    <n v="1"/>
    <x v="5"/>
    <d v="2024-12-30T00:00:00"/>
    <d v="2025-03-07T00:00:00"/>
    <m/>
    <x v="1"/>
    <x v="7"/>
    <x v="21"/>
    <s v="MAXI VACINA   PARC 02/02 BELO HORIZON"/>
    <n v="92.5"/>
    <s v="Concluído"/>
  </r>
  <r>
    <m/>
    <m/>
    <n v="1"/>
    <n v="1"/>
    <x v="5"/>
    <d v="2025-02-02T00:00:00"/>
    <d v="2025-03-07T00:00:00"/>
    <m/>
    <x v="1"/>
    <x v="6"/>
    <x v="12"/>
    <s v="CARREFOUR - PAMPULHA   BELO HORIZONT"/>
    <n v="97.46"/>
    <s v="Concluído"/>
  </r>
  <r>
    <m/>
    <m/>
    <n v="1"/>
    <n v="1"/>
    <x v="5"/>
    <d v="2025-02-04T00:00:00"/>
    <d v="2025-03-07T00:00:00"/>
    <m/>
    <x v="1"/>
    <x v="8"/>
    <x v="22"/>
    <s v="PG *ASSOCIACAO BRASILE SAO PAULO"/>
    <n v="100"/>
    <s v="Concluído"/>
  </r>
  <r>
    <m/>
    <m/>
    <n v="1"/>
    <n v="1"/>
    <x v="5"/>
    <d v="2025-02-16T00:00:00"/>
    <d v="2025-03-07T00:00:00"/>
    <m/>
    <x v="1"/>
    <x v="6"/>
    <x v="12"/>
    <s v="VILLEFORT              BELO HORIZONT"/>
    <n v="105.52"/>
    <s v="Concluído"/>
  </r>
  <r>
    <m/>
    <m/>
    <n v="1"/>
    <n v="1"/>
    <x v="5"/>
    <d v="2025-01-31T00:00:00"/>
    <d v="2025-03-07T00:00:00"/>
    <m/>
    <x v="1"/>
    <x v="1"/>
    <x v="24"/>
    <s v="PARC=112BK*CR PARC 01/12 BELO HORIZON"/>
    <n v="106.71"/>
    <s v="Concluído"/>
  </r>
  <r>
    <m/>
    <m/>
    <n v="1"/>
    <n v="1"/>
    <x v="5"/>
    <d v="2024-12-04T00:00:00"/>
    <d v="2025-03-07T00:00:00"/>
    <m/>
    <x v="1"/>
    <x v="7"/>
    <x v="13"/>
    <s v="DROGARIA ARAU PARC 03/03 BELO HORIZON"/>
    <n v="114.1"/>
    <s v="Concluído"/>
  </r>
  <r>
    <m/>
    <m/>
    <n v="1"/>
    <n v="1"/>
    <x v="5"/>
    <d v="2025-01-04T00:00:00"/>
    <d v="2025-03-07T00:00:00"/>
    <m/>
    <x v="1"/>
    <x v="3"/>
    <x v="9"/>
    <s v="PG *FERNANDO  PARC 02/02 BELO HORIZON"/>
    <n v="115"/>
    <s v="Concluído"/>
  </r>
  <r>
    <m/>
    <m/>
    <n v="1"/>
    <n v="1"/>
    <x v="5"/>
    <d v="2025-02-09T00:00:00"/>
    <d v="2025-03-07T00:00:00"/>
    <m/>
    <x v="1"/>
    <x v="5"/>
    <x v="36"/>
    <s v="DIEGO RESENDE PARC 01/10 CONTAGEM"/>
    <n v="120"/>
    <s v="Concluído"/>
  </r>
  <r>
    <m/>
    <m/>
    <n v="1"/>
    <n v="1"/>
    <x v="5"/>
    <d v="2025-01-17T00:00:00"/>
    <d v="2025-03-07T00:00:00"/>
    <m/>
    <x v="1"/>
    <x v="1"/>
    <x v="24"/>
    <s v="EDITORA SAO C PARC 02/12 SAO CARLOS"/>
    <n v="133.16"/>
    <s v="Concluído"/>
  </r>
  <r>
    <m/>
    <m/>
    <n v="1"/>
    <n v="1"/>
    <x v="5"/>
    <d v="2025-02-04T00:00:00"/>
    <d v="2025-03-07T00:00:00"/>
    <m/>
    <x v="1"/>
    <x v="6"/>
    <x v="12"/>
    <s v="RAIA4535               BELO HORIZONT"/>
    <n v="137.97"/>
    <s v="Concluído"/>
  </r>
  <r>
    <m/>
    <m/>
    <n v="1"/>
    <n v="1"/>
    <x v="5"/>
    <d v="2025-02-13T00:00:00"/>
    <d v="2025-03-07T00:00:00"/>
    <m/>
    <x v="1"/>
    <x v="6"/>
    <x v="12"/>
    <s v="SUPERMERCADOS BH       BELO HORIZONT"/>
    <n v="154.63999999999999"/>
    <s v="Concluído"/>
  </r>
  <r>
    <m/>
    <m/>
    <n v="1"/>
    <n v="1"/>
    <x v="5"/>
    <d v="2025-03-07T00:00:00"/>
    <d v="2025-03-07T00:00:00"/>
    <s v="Banco do Brasil - Conta Corrente - Principal"/>
    <x v="0"/>
    <x v="9"/>
    <x v="22"/>
    <s v="Pagamento de Impostos - RFB-DARF CODIGO DE BARRAS"/>
    <n v="166.98"/>
    <s v="Concluído"/>
  </r>
  <r>
    <m/>
    <m/>
    <n v="1"/>
    <n v="1"/>
    <x v="5"/>
    <d v="2025-03-07T00:00:00"/>
    <d v="2025-03-07T00:00:00"/>
    <s v="Banco do Brasil - Conta Corrente - Principal"/>
    <x v="0"/>
    <x v="9"/>
    <x v="22"/>
    <s v="Pagamento de Impostos - RFB-DARF CODIGO DE BARRAS"/>
    <n v="166.98"/>
    <s v="Concluído"/>
  </r>
  <r>
    <m/>
    <m/>
    <n v="1"/>
    <n v="1"/>
    <x v="5"/>
    <d v="2025-02-11T00:00:00"/>
    <d v="2025-03-07T00:00:00"/>
    <m/>
    <x v="1"/>
    <x v="6"/>
    <x v="12"/>
    <s v="SUPERMERCADOS BH       BELO HORIZONT"/>
    <n v="171.78"/>
    <s v="Concluído"/>
  </r>
  <r>
    <m/>
    <m/>
    <n v="1"/>
    <n v="1"/>
    <x v="5"/>
    <d v="2025-02-18T00:00:00"/>
    <d v="2025-03-07T00:00:00"/>
    <m/>
    <x v="1"/>
    <x v="2"/>
    <x v="19"/>
    <s v="EC *PETROBRASPREM      RIO DE JANEIR"/>
    <n v="206.3"/>
    <s v="Concluído"/>
  </r>
  <r>
    <m/>
    <m/>
    <n v="1"/>
    <n v="1"/>
    <x v="5"/>
    <d v="2025-02-09T00:00:00"/>
    <d v="2025-03-07T00:00:00"/>
    <m/>
    <x v="1"/>
    <x v="6"/>
    <x v="12"/>
    <s v="SUPERMERCADOS BH       BELO HORIZONT"/>
    <n v="233.3"/>
    <s v="Concluído"/>
  </r>
  <r>
    <m/>
    <m/>
    <n v="1"/>
    <n v="1"/>
    <x v="5"/>
    <d v="2025-01-03T00:00:00"/>
    <d v="2025-03-07T00:00:00"/>
    <m/>
    <x v="1"/>
    <x v="10"/>
    <x v="56"/>
    <s v="V MALAQUIAS F PARC 02/03 BELO HORIZON"/>
    <n v="250"/>
    <s v="Concluído"/>
  </r>
  <r>
    <m/>
    <m/>
    <n v="1"/>
    <n v="1"/>
    <x v="5"/>
    <d v="2025-02-08T00:00:00"/>
    <d v="2025-03-07T00:00:00"/>
    <s v="Banco do Brasil - Conta Corrente - Principal"/>
    <x v="1"/>
    <x v="2"/>
    <x v="19"/>
    <s v="EC *PETROBRASPREM      RIO DE JANEIR"/>
    <n v="274.05"/>
    <s v="Concluído"/>
  </r>
  <r>
    <m/>
    <m/>
    <n v="1"/>
    <n v="1"/>
    <x v="5"/>
    <d v="2025-01-29T00:00:00"/>
    <d v="2025-03-07T00:00:00"/>
    <m/>
    <x v="1"/>
    <x v="2"/>
    <x v="19"/>
    <s v="AS NEGOCIOS EMPREENDIM BELO HORIZONT"/>
    <n v="316.18"/>
    <s v="Concluído"/>
  </r>
  <r>
    <m/>
    <m/>
    <n v="1"/>
    <n v="1"/>
    <x v="5"/>
    <d v="2025-01-28T00:00:00"/>
    <d v="2025-03-07T00:00:00"/>
    <m/>
    <x v="1"/>
    <x v="6"/>
    <x v="12"/>
    <s v="VILLEFORT              BELO HORIZONT"/>
    <n v="415.44"/>
    <s v="Concluído"/>
  </r>
  <r>
    <m/>
    <m/>
    <n v="1"/>
    <n v="1"/>
    <x v="5"/>
    <d v="2025-01-27T00:00:00"/>
    <d v="2025-03-07T00:00:00"/>
    <m/>
    <x v="1"/>
    <x v="2"/>
    <x v="55"/>
    <s v="YelumSeg Parc4         Sao Paulo"/>
    <n v="661.95"/>
    <s v="Concluído"/>
  </r>
  <r>
    <m/>
    <m/>
    <n v="1"/>
    <n v="1"/>
    <x v="5"/>
    <d v="2025-03-07T00:00:00"/>
    <d v="2025-03-07T00:00:00"/>
    <s v="Banco do Brasil - Conta Corrente - Principal"/>
    <x v="0"/>
    <x v="7"/>
    <x v="34"/>
    <s v="Pix Periódico - 07/03 RAQUEL MARTINS RESENDE L 001/003"/>
    <n v="733"/>
    <s v="Concluído"/>
  </r>
  <r>
    <m/>
    <m/>
    <n v="1"/>
    <n v="1"/>
    <x v="5"/>
    <d v="2025-03-07T00:00:00"/>
    <d v="2025-03-07T00:00:00"/>
    <s v="Banco do Brasil - Conta Corrente - Principal"/>
    <x v="0"/>
    <x v="1"/>
    <x v="24"/>
    <s v="Pagamento de Boleto - ASSOCIACAO INSTITUTO EDUCACIONAL E CUL"/>
    <n v="935"/>
    <s v="Concluído"/>
  </r>
  <r>
    <m/>
    <m/>
    <n v="1"/>
    <n v="1"/>
    <x v="5"/>
    <d v="2025-03-07T00:00:00"/>
    <d v="2025-03-07T00:00:00"/>
    <s v="Banco do Brasil - Conta Corrente - Principal"/>
    <x v="0"/>
    <x v="1"/>
    <x v="24"/>
    <s v="Pagamento de Boleto - ESCOLA GRACA MAIOR"/>
    <n v="1526.4"/>
    <s v="Concluído"/>
  </r>
  <r>
    <m/>
    <m/>
    <n v="1"/>
    <n v="1"/>
    <x v="5"/>
    <d v="2025-03-10T00:00:00"/>
    <d v="2025-03-10T00:00:00"/>
    <s v="Banco do Brasil - Conta Corrente - Principal"/>
    <x v="0"/>
    <x v="2"/>
    <x v="51"/>
    <s v="Pagamentos Diversos - VELOE"/>
    <n v="26.9"/>
    <s v="Concluído"/>
  </r>
  <r>
    <m/>
    <m/>
    <n v="1"/>
    <n v="1"/>
    <x v="5"/>
    <d v="2025-03-10T00:00:00"/>
    <d v="2025-03-10T00:00:00"/>
    <s v="Banco do Brasil - Conta Corrente - Principal"/>
    <x v="0"/>
    <x v="2"/>
    <x v="27"/>
    <s v="Pix - Enviado - 09/03 18:58 Wellington Parreira Dos Sa"/>
    <n v="40"/>
    <s v="Concluído"/>
  </r>
  <r>
    <m/>
    <m/>
    <n v="1"/>
    <n v="1"/>
    <x v="5"/>
    <d v="2025-03-10T00:00:00"/>
    <d v="2025-03-10T00:00:00"/>
    <s v="Banco do Brasil - Conta Corrente - Principal"/>
    <x v="0"/>
    <x v="2"/>
    <x v="27"/>
    <s v="Pix - Enviado - 09/03 18:58 Wellington Parreira Dos Sa"/>
    <n v="40"/>
    <s v="Concluído"/>
  </r>
  <r>
    <m/>
    <m/>
    <n v="1"/>
    <n v="1"/>
    <x v="5"/>
    <d v="2025-03-10T00:00:00"/>
    <d v="2025-03-10T00:00:00"/>
    <s v="Banco do Brasil - Conta Corrente - Principal"/>
    <x v="0"/>
    <x v="4"/>
    <x v="20"/>
    <s v="Pagamento Fatura de Água - CIA DE SANEAMEN MG-COPASA"/>
    <n v="79.569999999999993"/>
    <s v="Concluído"/>
  </r>
  <r>
    <m/>
    <m/>
    <n v="1"/>
    <n v="1"/>
    <x v="5"/>
    <d v="2025-03-10T00:00:00"/>
    <d v="2025-03-10T00:00:00"/>
    <s v="Banco do Brasil - Conta Corrente - Principal"/>
    <x v="0"/>
    <x v="5"/>
    <x v="10"/>
    <s v="Pagamento de Boleto - CEA PAY FUNDO DE INVESTIMENTO"/>
    <n v="98.71"/>
    <s v="Concluído"/>
  </r>
  <r>
    <m/>
    <m/>
    <n v="1"/>
    <n v="1"/>
    <x v="5"/>
    <d v="2025-03-10T00:00:00"/>
    <d v="2025-03-10T00:00:00"/>
    <s v="Banco do Brasil - Conta Corrente - Principal"/>
    <x v="0"/>
    <x v="8"/>
    <x v="22"/>
    <s v="Pagamentos Diversos - CANCAO NOVA"/>
    <n v="120"/>
    <s v="Concluído"/>
  </r>
  <r>
    <m/>
    <m/>
    <n v="1"/>
    <n v="1"/>
    <x v="5"/>
    <d v="2025-03-10T00:00:00"/>
    <d v="2025-03-10T00:00:00"/>
    <s v="Banco do Brasil - Conta Corrente - Principal"/>
    <x v="0"/>
    <x v="6"/>
    <x v="12"/>
    <s v="Pix - Enviado - 10/03 12:13 Cema Central Mineira Ataca"/>
    <n v="124.87"/>
    <s v="Concluído"/>
  </r>
  <r>
    <m/>
    <m/>
    <n v="1"/>
    <n v="1"/>
    <x v="5"/>
    <d v="2025-03-10T00:00:00"/>
    <d v="2025-03-10T00:00:00"/>
    <s v="Banco do Brasil - Conta Corrente - Principal"/>
    <x v="0"/>
    <x v="4"/>
    <x v="25"/>
    <s v="Pix - Enviado - 08/03 14:10 Leonice Araujo Dos Reis"/>
    <n v="200"/>
    <s v="Concluído"/>
  </r>
  <r>
    <m/>
    <m/>
    <n v="1"/>
    <n v="1"/>
    <x v="5"/>
    <d v="2025-03-10T00:00:00"/>
    <d v="2025-03-10T00:00:00"/>
    <s v="Banco do Brasil - Conta Corrente - Principal"/>
    <x v="0"/>
    <x v="1"/>
    <x v="23"/>
    <s v="Pix Periódico - 10/03 Thiago Henrique Florenci 006/999"/>
    <n v="240"/>
    <s v="Concluído"/>
  </r>
  <r>
    <m/>
    <m/>
    <n v="1"/>
    <n v="1"/>
    <x v="5"/>
    <d v="2025-03-10T00:00:00"/>
    <d v="2025-03-10T00:00:00"/>
    <s v="Banco do Brasil - Conta Corrente - Principal"/>
    <x v="0"/>
    <x v="5"/>
    <x v="52"/>
    <s v="Pagamento de Boleto - REGINA CELIA CORREIA BISPOASSESSORI"/>
    <n v="360"/>
    <s v="Concluído"/>
  </r>
  <r>
    <m/>
    <m/>
    <n v="1"/>
    <n v="1"/>
    <x v="5"/>
    <d v="2025-03-10T00:00:00"/>
    <d v="2025-03-10T00:00:00"/>
    <s v="Banco do Brasil - Conta Corrente - Principal"/>
    <x v="0"/>
    <x v="4"/>
    <x v="8"/>
    <s v="Pix - Enviado - 08/03 12:23 Rodrigo Rocha Alves"/>
    <n v="380"/>
    <s v="Concluído"/>
  </r>
  <r>
    <m/>
    <m/>
    <n v="1"/>
    <n v="1"/>
    <x v="5"/>
    <d v="2025-03-10T00:00:00"/>
    <d v="2025-03-10T00:00:00"/>
    <s v="Banco do Brasil - Conta Corrente - Principal"/>
    <x v="0"/>
    <x v="16"/>
    <x v="53"/>
    <s v="Tesouro Direto-Compra - "/>
    <n v="498.31"/>
    <s v="Concluído"/>
  </r>
  <r>
    <m/>
    <m/>
    <n v="1"/>
    <n v="1"/>
    <x v="5"/>
    <d v="2025-03-10T00:00:00"/>
    <d v="2025-03-10T00:00:00"/>
    <s v="Banco do Brasil - Conta Corrente - Principal"/>
    <x v="0"/>
    <x v="11"/>
    <x v="31"/>
    <s v="Pix - Recebido - 08/03 14:07 39650316000164 SOLANGE DUA"/>
    <n v="800"/>
    <s v="Concluído"/>
  </r>
  <r>
    <m/>
    <m/>
    <n v="1"/>
    <n v="1"/>
    <x v="5"/>
    <d v="2025-03-10T00:00:00"/>
    <d v="2025-03-10T00:00:00"/>
    <s v="Banco do Brasil - Conta Corrente - Principal"/>
    <x v="0"/>
    <x v="9"/>
    <x v="22"/>
    <s v="Pagamento de Impostos - DAS - SIMPLES NACIONAL"/>
    <n v="1316.06"/>
    <s v="Concluído"/>
  </r>
  <r>
    <m/>
    <m/>
    <n v="1"/>
    <n v="1"/>
    <x v="5"/>
    <d v="2025-03-10T00:00:00"/>
    <d v="2025-03-10T00:00:00"/>
    <s v="Banco do Brasil - Conta Corrente - Principal"/>
    <x v="0"/>
    <x v="11"/>
    <x v="31"/>
    <s v="Pix - Recebido - 10/03 21:29 39650316000164 SOLANGE DUA"/>
    <n v="2700"/>
    <s v="Concluído"/>
  </r>
  <r>
    <m/>
    <m/>
    <n v="1"/>
    <n v="1"/>
    <x v="5"/>
    <d v="2025-03-11T00:00:00"/>
    <d v="2025-03-11T00:00:00"/>
    <s v="Banco do Brasil - Conta Corrente - Principal"/>
    <x v="0"/>
    <x v="0"/>
    <x v="0"/>
    <s v="Ações - Proventos - Pag Rendimento  GARE11 11/03/2025"/>
    <n v="16.600000000000001"/>
    <s v="Concluído"/>
  </r>
  <r>
    <m/>
    <m/>
    <n v="1"/>
    <n v="1"/>
    <x v="5"/>
    <d v="2025-03-11T00:00:00"/>
    <d v="2025-03-11T00:00:00"/>
    <s v="Banco do Brasil - Conta Corrente - Principal"/>
    <x v="0"/>
    <x v="0"/>
    <x v="0"/>
    <s v="Ações - Proventos - Pag Rendimento  HSML11 11/03/2025"/>
    <n v="54.6"/>
    <s v="Concluído"/>
  </r>
  <r>
    <m/>
    <m/>
    <n v="1"/>
    <n v="1"/>
    <x v="5"/>
    <d v="2025-03-11T00:00:00"/>
    <d v="2025-03-11T00:00:00"/>
    <s v="Banco do Brasil - Conta Corrente - Principal"/>
    <x v="0"/>
    <x v="4"/>
    <x v="29"/>
    <s v="Pagto Energia Elétrica - CEMIG DISTRIBUICAO"/>
    <n v="279.52999999999997"/>
    <s v="Concluído"/>
  </r>
  <r>
    <m/>
    <m/>
    <n v="1"/>
    <n v="1"/>
    <x v="5"/>
    <d v="2025-03-11T00:00:00"/>
    <d v="2025-03-11T00:00:00"/>
    <s v="Banco do Brasil - Conta Corrente - Principal"/>
    <x v="0"/>
    <x v="7"/>
    <x v="39"/>
    <s v="Pix - Enviado - 11/03 09:44 Reinaldo Alves Ribeiro"/>
    <n v="304"/>
    <s v="Concluído"/>
  </r>
  <r>
    <m/>
    <m/>
    <n v="1"/>
    <n v="1"/>
    <x v="5"/>
    <d v="2025-03-11T00:00:00"/>
    <d v="2025-03-11T00:00:00"/>
    <s v="Banco do Brasil - Conta Corrente - Principal"/>
    <x v="0"/>
    <x v="11"/>
    <x v="31"/>
    <s v="Pix - Recebido - 11/03 11:33 03594043673 solange duarte"/>
    <n v="1600"/>
    <s v="Concluído"/>
  </r>
  <r>
    <m/>
    <m/>
    <n v="1"/>
    <n v="1"/>
    <x v="5"/>
    <d v="2025-03-12T00:00:00"/>
    <d v="2025-03-12T00:00:00"/>
    <s v="Banco do Brasil - Conta Corrente - Principal"/>
    <x v="0"/>
    <x v="0"/>
    <x v="0"/>
    <s v="Ações - Proventos - Pag Jur Cap Pro WEGE3  12/03/2025"/>
    <n v="26.75"/>
    <s v="Concluído"/>
  </r>
  <r>
    <m/>
    <m/>
    <n v="1"/>
    <n v="1"/>
    <x v="5"/>
    <d v="2025-03-12T00:00:00"/>
    <d v="2025-03-12T00:00:00"/>
    <s v="Banco do Brasil - Conta Corrente - Principal"/>
    <x v="0"/>
    <x v="0"/>
    <x v="0"/>
    <s v="Ações - Proventos - Pag Dividendos  WEGE3  12/03/2025"/>
    <n v="63.55"/>
    <s v="Concluído"/>
  </r>
  <r>
    <m/>
    <m/>
    <n v="1"/>
    <n v="1"/>
    <x v="5"/>
    <d v="2025-03-12T00:00:00"/>
    <d v="2025-03-12T00:00:00"/>
    <s v="Banco do Brasil - Conta Corrente - Principal"/>
    <x v="0"/>
    <x v="5"/>
    <x v="10"/>
    <s v="Pagamento de Boleto - CEA PAY FUNDO DE INVESTIMENTO EM DIREI"/>
    <n v="98.71"/>
    <s v="Concluído"/>
  </r>
  <r>
    <m/>
    <m/>
    <n v="1"/>
    <n v="1"/>
    <x v="5"/>
    <d v="2025-03-13T00:00:00"/>
    <d v="2025-03-13T00:00:00"/>
    <s v="Banco do Brasil - Conta Corrente - Principal"/>
    <x v="0"/>
    <x v="1"/>
    <x v="1"/>
    <s v="LIVRARIA ITAG PARC 03/10 SAO PAULO"/>
    <n v="146.09"/>
    <s v="Concluído"/>
  </r>
  <r>
    <m/>
    <m/>
    <n v="1"/>
    <n v="1"/>
    <x v="5"/>
    <d v="2025-03-13T00:00:00"/>
    <d v="2025-03-13T00:00:00"/>
    <s v="Banco do Brasil - Conta Corrente - Principal"/>
    <x v="0"/>
    <x v="4"/>
    <x v="25"/>
    <s v="Pix - Enviado - 13/03 07:19 Leonice Araujo Dos Reis"/>
    <n v="300"/>
    <s v="Concluído"/>
  </r>
  <r>
    <m/>
    <m/>
    <n v="1"/>
    <n v="1"/>
    <x v="5"/>
    <d v="2025-03-14T00:00:00"/>
    <d v="2025-03-14T00:00:00"/>
    <s v="Banco do Brasil - Conta Corrente - Principal"/>
    <x v="0"/>
    <x v="0"/>
    <x v="0"/>
    <s v="Ações - Proventos - Pag Rendimento  VRTA11 14/03/2025"/>
    <n v="8.5"/>
    <s v="Concluído"/>
  </r>
  <r>
    <m/>
    <m/>
    <n v="1"/>
    <n v="1"/>
    <x v="5"/>
    <d v="2025-03-14T00:00:00"/>
    <d v="2025-03-14T00:00:00"/>
    <s v="Banco do Brasil - Conta Corrente - Principal"/>
    <x v="0"/>
    <x v="0"/>
    <x v="0"/>
    <s v="Ações - Proventos - Pag Jur Cap Pro VALE3  14/03/2025"/>
    <n v="14.6"/>
    <s v="Concluído"/>
  </r>
  <r>
    <m/>
    <m/>
    <n v="1"/>
    <n v="1"/>
    <x v="5"/>
    <d v="2025-03-14T00:00:00"/>
    <d v="2025-03-14T00:00:00"/>
    <s v="Banco do Brasil - Conta Corrente - Principal"/>
    <x v="0"/>
    <x v="5"/>
    <x v="18"/>
    <s v="Compra com Cartão - 14/03 15:03 BhHair"/>
    <n v="50"/>
    <s v="Concluído"/>
  </r>
  <r>
    <m/>
    <m/>
    <n v="1"/>
    <n v="1"/>
    <x v="5"/>
    <d v="2025-03-14T00:00:00"/>
    <d v="2025-03-14T00:00:00"/>
    <s v="Banco do Brasil - Conta Corrente - Principal"/>
    <x v="0"/>
    <x v="0"/>
    <x v="0"/>
    <s v="Ações - Proventos - Pag Dividendos  VALE3  14/03/2025"/>
    <n v="70.680000000000007"/>
    <s v="Concluído"/>
  </r>
  <r>
    <m/>
    <m/>
    <n v="1"/>
    <n v="1"/>
    <x v="5"/>
    <d v="2025-03-17T00:00:00"/>
    <d v="2025-03-17T00:00:00"/>
    <s v="Banco do Brasil - Conta Corrente - Principal"/>
    <x v="0"/>
    <x v="12"/>
    <x v="40"/>
    <s v="Pagto Mensalidade Seguro - PRUDENTIAL DO BRASIL"/>
    <n v="103.04"/>
    <s v="Concluído"/>
  </r>
  <r>
    <m/>
    <m/>
    <n v="1"/>
    <n v="1"/>
    <x v="5"/>
    <d v="2025-03-17T00:00:00"/>
    <d v="2025-03-17T00:00:00"/>
    <s v="Banco do Brasil - Conta Corrente - Principal"/>
    <x v="0"/>
    <x v="0"/>
    <x v="0"/>
    <s v="Ações - Proventos - Pag Rendimento  KNIP11 17/03/2025"/>
    <n v="127.8"/>
    <s v="Concluído"/>
  </r>
  <r>
    <m/>
    <m/>
    <n v="1"/>
    <n v="1"/>
    <x v="5"/>
    <d v="2025-03-17T00:00:00"/>
    <d v="2025-03-17T00:00:00"/>
    <s v="Banco do Brasil - Conta Corrente - Principal"/>
    <x v="0"/>
    <x v="0"/>
    <x v="0"/>
    <s v="Ações - Proventos - Pag Rendimento  KNHY11 17/03/2025"/>
    <n v="144.1"/>
    <s v="Concluído"/>
  </r>
  <r>
    <m/>
    <m/>
    <n v="1"/>
    <n v="1"/>
    <x v="5"/>
    <d v="2025-03-17T00:00:00"/>
    <d v="2025-03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5"/>
    <d v="2025-03-17T00:00:00"/>
    <d v="2025-03-17T00:00:00"/>
    <s v="Banco do Brasil - Conta Corrente - Principal"/>
    <x v="0"/>
    <x v="4"/>
    <x v="63"/>
    <s v="Pagto Tributo Municipal - PBH-REC.TRIBUTOS-DBT"/>
    <n v="174.72"/>
    <s v="Concluído"/>
  </r>
  <r>
    <m/>
    <m/>
    <n v="1"/>
    <n v="1"/>
    <x v="5"/>
    <d v="2025-03-17T00:00:00"/>
    <d v="2025-03-17T00:00:00"/>
    <s v="Banco do Brasil - Conta Corrente - Principal"/>
    <x v="0"/>
    <x v="12"/>
    <x v="40"/>
    <s v="Pagto Mensalidade Seguro - PRUDENTIAL DO BRASIL"/>
    <n v="234.84"/>
    <s v="Concluído"/>
  </r>
  <r>
    <m/>
    <m/>
    <n v="1"/>
    <n v="1"/>
    <x v="5"/>
    <d v="2025-03-17T00:00:00"/>
    <d v="2025-03-17T00:00:00"/>
    <s v="Banco do Brasil - Conta Corrente - Principal"/>
    <x v="0"/>
    <x v="12"/>
    <x v="40"/>
    <s v="Pagto Mensalidade Seguro - PRUDENTIAL DO BRASIL"/>
    <n v="237.15"/>
    <s v="Concluído"/>
  </r>
  <r>
    <m/>
    <m/>
    <n v="1"/>
    <n v="1"/>
    <x v="5"/>
    <d v="2025-03-17T00:00:00"/>
    <d v="2025-03-17T00:00:00"/>
    <s v="Banco do Brasil - Conta Corrente - Principal"/>
    <x v="0"/>
    <x v="11"/>
    <x v="31"/>
    <s v="Pix - Recebido - 17/03 21:55 39650316000164 SOLANGE DUA"/>
    <n v="300"/>
    <s v="Concluído"/>
  </r>
  <r>
    <m/>
    <m/>
    <n v="1"/>
    <n v="1"/>
    <x v="5"/>
    <d v="2025-03-17T00:00:00"/>
    <d v="2025-03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5"/>
    <d v="2025-03-17T00:00:00"/>
    <d v="2025-03-17T00:00:00"/>
    <s v="Banco do Brasil - Conta Corrente - Principal"/>
    <x v="0"/>
    <x v="1"/>
    <x v="24"/>
    <s v="Pagamento de Boleto - INSTITUICAO EDUCACIONAL PROFESSOR PASQ"/>
    <n v="328.74"/>
    <s v="Concluído"/>
  </r>
  <r>
    <m/>
    <m/>
    <n v="1"/>
    <n v="1"/>
    <x v="5"/>
    <d v="2025-03-17T00:00:00"/>
    <d v="2025-03-17T00:00:00"/>
    <s v="Banco do Brasil - Conta Corrente - Principal"/>
    <x v="0"/>
    <x v="1"/>
    <x v="24"/>
    <s v="Pagamento de Boleto - INSTITUICAO EDUCACIONAL PROFESSOR PASQ"/>
    <n v="356.46"/>
    <s v="Concluído"/>
  </r>
  <r>
    <m/>
    <m/>
    <n v="1"/>
    <n v="1"/>
    <x v="5"/>
    <d v="2025-03-17T00:00:00"/>
    <d v="2025-03-17T00:00:00"/>
    <s v="Banco do Brasil - Conta Corrente - Principal"/>
    <x v="0"/>
    <x v="11"/>
    <x v="31"/>
    <s v="Pix - Recebido - 16/03 23:08 00003594043673 SOLANGE DUA"/>
    <n v="700"/>
    <s v="Concluído"/>
  </r>
  <r>
    <m/>
    <m/>
    <n v="1"/>
    <n v="1"/>
    <x v="5"/>
    <d v="2025-03-17T00:00:00"/>
    <d v="2025-03-17T00:00:00"/>
    <s v="Banco do Brasil - Conta Corrente - Principal"/>
    <x v="0"/>
    <x v="7"/>
    <x v="32"/>
    <s v="Pagamento de Boleto - UNIMED BELO HORIZONTE COOPERATIVA DE T"/>
    <n v="2109.6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KNRI11 18/03/2025"/>
    <n v="2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KNRI11 18/03/2025"/>
    <n v="2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HGLG11 18/03/2025"/>
    <n v="2.2000000000000002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HGLG11 18/03/2025"/>
    <n v="2.2000000000000002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BTHF11 18/03/2025"/>
    <n v="2.2999999999999998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BTHF11 18/03/2025"/>
    <n v="2.2999999999999998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XPLG11 18/03/2025"/>
    <n v="2.46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XPLG11 18/03/2025"/>
    <n v="2.46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HGRE11 18/03/2025"/>
    <n v="6.8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JeronimoBuritis        BELO HORIZONT"/>
    <n v="22.5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HGRU11 18/03/2025"/>
    <n v="22.5"/>
    <s v="Concluído"/>
  </r>
  <r>
    <m/>
    <m/>
    <n v="1"/>
    <n v="1"/>
    <x v="5"/>
    <d v="2025-03-18T00:00:00"/>
    <d v="2025-03-18T00:00:00"/>
    <s v="Banco do Brasil - Conta Corrente - Principal"/>
    <x v="0"/>
    <x v="0"/>
    <x v="0"/>
    <s v="Ações - Proventos - Pag Rendimento  RBRP11 18/03/2025"/>
    <n v="23.78"/>
    <s v="Concluído"/>
  </r>
  <r>
    <m/>
    <m/>
    <n v="1"/>
    <n v="1"/>
    <x v="5"/>
    <d v="2025-03-19T00:00:00"/>
    <d v="2025-03-19T00:00:00"/>
    <s v="Banco do Brasil - Conta Corrente - Principal"/>
    <x v="0"/>
    <x v="6"/>
    <x v="16"/>
    <s v="Pix - Enviado - 19/03 08:11 Hort Andrade Lopes Ltda"/>
    <n v="21.17"/>
    <s v="Concluído"/>
  </r>
  <r>
    <m/>
    <m/>
    <n v="1"/>
    <n v="1"/>
    <x v="5"/>
    <d v="2025-03-20T00:00:00"/>
    <d v="2025-03-20T00:00:00"/>
    <s v="Banco do Brasil - Conta Corrente - Principal"/>
    <x v="0"/>
    <x v="3"/>
    <x v="9"/>
    <s v="Compra com Cartão - 20/03 11:55 PatriciaHelena"/>
    <n v="12"/>
    <s v="Concluído"/>
  </r>
  <r>
    <m/>
    <m/>
    <n v="1"/>
    <n v="1"/>
    <x v="5"/>
    <d v="2025-03-20T00:00:00"/>
    <d v="2025-03-20T00:00:00"/>
    <s v="Banco do Brasil - Conta Corrente - Principal"/>
    <x v="0"/>
    <x v="8"/>
    <x v="22"/>
    <s v="Donativos - ASS ARAUTOS DO EVANGELHO"/>
    <n v="362.12"/>
    <s v="Concluído"/>
  </r>
  <r>
    <m/>
    <m/>
    <n v="1"/>
    <n v="1"/>
    <x v="5"/>
    <d v="2025-03-21T00:00:00"/>
    <d v="2025-03-21T00:00:00"/>
    <s v="Banco do Brasil - Conta Corrente - Principal"/>
    <x v="0"/>
    <x v="0"/>
    <x v="0"/>
    <s v="Ações - Proventos - Pag Rendimento  VGIP11 21/03/2025"/>
    <n v="31.85"/>
    <s v="Concluído"/>
  </r>
  <r>
    <m/>
    <m/>
    <n v="1"/>
    <n v="1"/>
    <x v="5"/>
    <d v="2025-03-21T00:00:00"/>
    <d v="2025-03-21T00:00:00"/>
    <s v="Banco do Brasil - Conta Corrente - Principal"/>
    <x v="0"/>
    <x v="7"/>
    <x v="39"/>
    <s v="Pix - Enviado - 21/03 13:35 Reinaldo Alves Ribeiro"/>
    <n v="152"/>
    <s v="Concluído"/>
  </r>
  <r>
    <m/>
    <m/>
    <n v="1"/>
    <n v="1"/>
    <x v="5"/>
    <d v="2025-03-22T00:00:00"/>
    <d v="2025-03-22T00:00:00"/>
    <s v="Banco do Brasil - Conta Corrente - Principal"/>
    <x v="0"/>
    <x v="1"/>
    <x v="1"/>
    <s v="SOFTWAREZEN   PARC 11/12 SAO PAULO"/>
    <n v="8.6999999999999993"/>
    <s v="Concluído"/>
  </r>
  <r>
    <m/>
    <m/>
    <n v="1"/>
    <n v="1"/>
    <x v="5"/>
    <d v="2025-03-24T00:00:00"/>
    <d v="2025-03-24T00:00:00"/>
    <s v="Banco do Brasil - Conta Corrente - Principal"/>
    <x v="0"/>
    <x v="3"/>
    <x v="3"/>
    <s v="Compra com Cartão - 23/03 09:22 PLINIOLEAL"/>
    <n v="5"/>
    <s v="Concluído"/>
  </r>
  <r>
    <m/>
    <m/>
    <n v="1"/>
    <n v="1"/>
    <x v="5"/>
    <d v="2025-03-24T00:00:00"/>
    <d v="2025-03-24T00:00:00"/>
    <s v="Banco do Brasil - Conta Corrente - Principal"/>
    <x v="0"/>
    <x v="3"/>
    <x v="3"/>
    <s v="Compra com Cartão - 23/03 09:27 PLINIOLEAL"/>
    <n v="10"/>
    <s v="Concluído"/>
  </r>
  <r>
    <m/>
    <m/>
    <n v="1"/>
    <n v="1"/>
    <x v="5"/>
    <d v="2025-03-24T00:00:00"/>
    <d v="2025-03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5"/>
    <d v="2025-03-25T00:00:00"/>
    <d v="2025-03-25T00:00:00"/>
    <s v="Banco do Brasil - Conta Corrente - Principal"/>
    <x v="0"/>
    <x v="10"/>
    <x v="56"/>
    <s v="Pagamento de Telefone - VIVO MOVEL - MG"/>
    <n v="39.99"/>
    <s v="Concluído"/>
  </r>
  <r>
    <m/>
    <m/>
    <n v="1"/>
    <n v="1"/>
    <x v="5"/>
    <d v="2025-03-25T00:00:00"/>
    <d v="2025-03-25T00:00:00"/>
    <s v="Banco do Brasil - Conta Corrente - Principal"/>
    <x v="0"/>
    <x v="0"/>
    <x v="0"/>
    <s v="Ações - Proventos - Pag Rendimento  BTLG11 25/03/2025"/>
    <n v="53.82"/>
    <s v="Concluído"/>
  </r>
  <r>
    <m/>
    <m/>
    <n v="1"/>
    <n v="1"/>
    <x v="5"/>
    <d v="2025-03-25T00:00:00"/>
    <d v="2025-03-25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5"/>
    <d v="2025-03-25T00:00:00"/>
    <d v="2025-03-25T00:00:00"/>
    <s v="Banco do Brasil - Conta Corrente - Principal"/>
    <x v="0"/>
    <x v="11"/>
    <x v="31"/>
    <s v="Pix - Recebido - 25/03 22:05 39650316000164 SOLANGE DUA"/>
    <n v="200"/>
    <s v="Concluído"/>
  </r>
  <r>
    <m/>
    <m/>
    <n v="1"/>
    <n v="1"/>
    <x v="5"/>
    <d v="2025-03-25T00:00:00"/>
    <d v="2025-03-25T00:00:00"/>
    <s v="Banco do Brasil - Conta Corrente - Principal"/>
    <x v="0"/>
    <x v="11"/>
    <x v="31"/>
    <s v="Pix - Recebido - 25/03 22:08 03594043673 solange duarte"/>
    <n v="600"/>
    <s v="Concluído"/>
  </r>
  <r>
    <m/>
    <m/>
    <n v="1"/>
    <n v="1"/>
    <x v="5"/>
    <d v="2025-03-31T00:00:00"/>
    <d v="2025-03-31T00:00:00"/>
    <s v="Banco do Brasil - Conta Corrente - Principal"/>
    <x v="0"/>
    <x v="9"/>
    <x v="22"/>
    <s v="Pagamento de Impostos - SECRET. FAZENDA MG"/>
    <n v="35.18"/>
    <s v="Concluído"/>
  </r>
  <r>
    <m/>
    <m/>
    <n v="1"/>
    <n v="1"/>
    <x v="5"/>
    <d v="2025-03-31T00:00:00"/>
    <d v="2025-03-31T00:00:00"/>
    <s v="Banco do Brasil - Conta Corrente - Principal"/>
    <x v="0"/>
    <x v="7"/>
    <x v="39"/>
    <s v="Pix - Enviado - 31/03 14:09 Natalia Cristina Ferreira"/>
    <n v="200"/>
    <s v="Concluído"/>
  </r>
  <r>
    <m/>
    <m/>
    <n v="1"/>
    <n v="1"/>
    <x v="6"/>
    <d v="2025-04-01T00:00:00"/>
    <d v="2025-04-01T00:00:00"/>
    <s v="Banco do Brasil - Conta Corrente - Principal"/>
    <x v="0"/>
    <x v="0"/>
    <x v="0"/>
    <s v="Ações - Proventos - Pag Jur Cap Pro BBDC4  01/04/2025"/>
    <n v="0.39"/>
    <s v="Concluído"/>
  </r>
  <r>
    <m/>
    <m/>
    <n v="1"/>
    <n v="1"/>
    <x v="6"/>
    <d v="2025-04-01T00:00:00"/>
    <d v="2025-04-01T00:00:00"/>
    <s v="Banco do Brasil - Conta Corrente - Principal"/>
    <x v="0"/>
    <x v="9"/>
    <x v="22"/>
    <s v="Cobrança de I.O.F. - IOF Saldo Devedor Conta"/>
    <n v="1.42"/>
    <s v="Concluído"/>
  </r>
  <r>
    <m/>
    <m/>
    <n v="1"/>
    <n v="1"/>
    <x v="6"/>
    <d v="2025-04-02T00:00:00"/>
    <d v="2025-04-02T00:00:00"/>
    <s v="Banco do Brasil - Conta Corrente - Principal"/>
    <x v="0"/>
    <x v="0"/>
    <x v="0"/>
    <s v="Ações - Proventos - Pag Jur Cap Pro ALOS3  02/04/2025"/>
    <n v="3.37"/>
    <s v="Concluído"/>
  </r>
  <r>
    <m/>
    <m/>
    <n v="1"/>
    <n v="1"/>
    <x v="6"/>
    <d v="2025-04-02T00:00:00"/>
    <d v="2025-04-02T00:00:00"/>
    <s v="Banco do Brasil - Conta Corrente - Principal"/>
    <x v="0"/>
    <x v="0"/>
    <x v="0"/>
    <s v="Ações - Proventos - Pag Dividendos  UNIP6  02/04/2025"/>
    <n v="27.57"/>
    <s v="Concluído"/>
  </r>
  <r>
    <m/>
    <m/>
    <n v="1"/>
    <n v="1"/>
    <x v="6"/>
    <d v="2025-04-02T00:00:00"/>
    <d v="2025-04-02T00:00:00"/>
    <s v="Banco do Brasil - Conta Corrente - Principal"/>
    <x v="0"/>
    <x v="4"/>
    <x v="4"/>
    <s v="Pagamento de Telefone - OI FIBRA ARBOR"/>
    <n v="238.41"/>
    <s v="Concluído"/>
  </r>
  <r>
    <m/>
    <m/>
    <n v="1"/>
    <n v="1"/>
    <x v="6"/>
    <d v="2025-04-03T00:00:00"/>
    <d v="2025-04-03T00:00:00"/>
    <s v="Banco do Brasil - Conta Corrente - Principal"/>
    <x v="0"/>
    <x v="10"/>
    <x v="56"/>
    <s v="V MALAQUIAS F PARC 03/03 BELO HORIZON"/>
    <n v="250"/>
    <s v="Concluído"/>
  </r>
  <r>
    <m/>
    <m/>
    <n v="1"/>
    <n v="1"/>
    <x v="6"/>
    <d v="2025-04-04T00:00:00"/>
    <d v="2025-04-04T00:00:00"/>
    <s v="Banco do Brasil - Conta Corrente - Principal"/>
    <x v="0"/>
    <x v="7"/>
    <x v="13"/>
    <s v="DROGARIA ARAU PARC 03/03 BELO HORIZON"/>
    <n v="114.1"/>
    <s v="Concluído"/>
  </r>
  <r>
    <m/>
    <m/>
    <n v="1"/>
    <n v="1"/>
    <x v="6"/>
    <d v="2025-04-04T00:00:00"/>
    <d v="2025-04-04T00:00:00"/>
    <s v="Banco do Brasil - Conta Corrente - Principal"/>
    <x v="0"/>
    <x v="0"/>
    <x v="64"/>
    <s v="Pix - Recebido - 04/04 10:29 95285806615 Rodrigo Almeid"/>
    <n v="3100"/>
    <s v="Concluído"/>
  </r>
  <r>
    <m/>
    <m/>
    <n v="1"/>
    <n v="1"/>
    <x v="6"/>
    <d v="2025-04-05T00:00:00"/>
    <d v="2025-04-05T00:00:00"/>
    <s v="Banco do Brasil - Conta Corrente - Principal"/>
    <x v="0"/>
    <x v="1"/>
    <x v="24"/>
    <s v="Escola Letícia - Pedagogia - Referente ao Ms 2/2025 (Gasto recorrente)&quot;"/>
    <n v="320.81"/>
    <s v="Concluído"/>
  </r>
  <r>
    <m/>
    <m/>
    <n v="1"/>
    <n v="1"/>
    <x v="6"/>
    <d v="2025-03-10T00:00:00"/>
    <d v="2025-04-07T00:00:00"/>
    <m/>
    <x v="1"/>
    <x v="9"/>
    <x v="22"/>
    <s v="IOF DIARIO SAQUE PIX                 BR"/>
    <n v="0.28000000000000003"/>
    <s v="Concluído"/>
  </r>
  <r>
    <m/>
    <m/>
    <n v="1"/>
    <n v="1"/>
    <x v="6"/>
    <d v="2025-03-10T00:00:00"/>
    <d v="2025-04-07T00:00:00"/>
    <m/>
    <x v="1"/>
    <x v="9"/>
    <x v="22"/>
    <s v="IOF ADICIONAL SAQUE PIX              BR"/>
    <n v="0.47"/>
    <s v="Concluído"/>
  </r>
  <r>
    <m/>
    <m/>
    <n v="1"/>
    <n v="1"/>
    <x v="6"/>
    <d v="2025-03-10T00:00:00"/>
    <d v="2025-04-07T00:00:00"/>
    <m/>
    <x v="1"/>
    <x v="9"/>
    <x v="22"/>
    <s v="JUROS SAQUE PIX                      BR"/>
    <n v="4.82"/>
    <s v="Concluído"/>
  </r>
  <r>
    <m/>
    <m/>
    <n v="1"/>
    <n v="1"/>
    <x v="6"/>
    <d v="2025-02-26T00:00:00"/>
    <d v="2025-04-07T00:00:00"/>
    <m/>
    <x v="1"/>
    <x v="3"/>
    <x v="7"/>
    <s v="CASA HELO              BELO HORIZONT"/>
    <n v="4.9000000000000004"/>
    <s v="Concluído"/>
  </r>
  <r>
    <m/>
    <m/>
    <n v="1"/>
    <n v="1"/>
    <x v="6"/>
    <d v="2025-03-13T00:00:00"/>
    <d v="2025-04-07T00:00:00"/>
    <m/>
    <x v="1"/>
    <x v="15"/>
    <x v="47"/>
    <s v="APPLE.COM/BILL         SAO PAULO     BR"/>
    <n v="4.9000000000000004"/>
    <s v="Concluído"/>
  </r>
  <r>
    <m/>
    <m/>
    <n v="1"/>
    <n v="1"/>
    <x v="6"/>
    <d v="2025-03-21T00:00:00"/>
    <d v="2025-04-07T00:00:00"/>
    <m/>
    <x v="1"/>
    <x v="3"/>
    <x v="7"/>
    <s v="CASA HELO              BELO HORIZONT BR"/>
    <n v="5.6"/>
    <s v="Concluído"/>
  </r>
  <r>
    <m/>
    <m/>
    <n v="1"/>
    <n v="1"/>
    <x v="6"/>
    <d v="2025-02-28T00:00:00"/>
    <d v="2025-04-07T00:00:00"/>
    <m/>
    <x v="1"/>
    <x v="4"/>
    <x v="8"/>
    <s v="MR HOME                BELO HORIZONT BR"/>
    <n v="6"/>
    <s v="Concluído"/>
  </r>
  <r>
    <m/>
    <m/>
    <n v="1"/>
    <n v="1"/>
    <x v="6"/>
    <d v="2025-03-25T00:00:00"/>
    <d v="2025-04-07T00:00:00"/>
    <m/>
    <x v="1"/>
    <x v="3"/>
    <x v="6"/>
    <s v="ROMA CAFE              TABOAO DA SER BR"/>
    <n v="6.5"/>
    <s v="Concluído"/>
  </r>
  <r>
    <m/>
    <m/>
    <n v="1"/>
    <n v="1"/>
    <x v="6"/>
    <d v="2025-02-27T00:00:00"/>
    <d v="2025-04-07T00:00:00"/>
    <m/>
    <x v="1"/>
    <x v="7"/>
    <x v="13"/>
    <s v="DROGARIA ARAUJO        BELO HORIZONT"/>
    <n v="6.63"/>
    <s v="Concluído"/>
  </r>
  <r>
    <m/>
    <m/>
    <n v="1"/>
    <n v="1"/>
    <x v="6"/>
    <d v="2025-02-27T00:00:00"/>
    <d v="2025-04-07T00:00:00"/>
    <m/>
    <x v="1"/>
    <x v="7"/>
    <x v="13"/>
    <s v="DROGARIA ARAUJO        BELO HORIZONT BR"/>
    <n v="6.63"/>
    <s v="Concluído"/>
  </r>
  <r>
    <m/>
    <m/>
    <n v="1"/>
    <n v="1"/>
    <x v="6"/>
    <d v="2024-04-22T00:00:00"/>
    <d v="2025-04-07T00:00:00"/>
    <m/>
    <x v="1"/>
    <x v="1"/>
    <x v="1"/>
    <s v="SOFTWAREZEN   PARC 11/12 SAO PAULO"/>
    <n v="8.6999999999999993"/>
    <s v="Concluído"/>
  </r>
  <r>
    <m/>
    <m/>
    <n v="1"/>
    <n v="1"/>
    <x v="6"/>
    <d v="2025-03-08T00:00:00"/>
    <d v="2025-04-07T00:00:00"/>
    <m/>
    <x v="1"/>
    <x v="3"/>
    <x v="9"/>
    <s v="56.024.493 CARLOS EDU  BELO HORIZONT BR"/>
    <n v="10"/>
    <s v="Concluído"/>
  </r>
  <r>
    <m/>
    <m/>
    <n v="1"/>
    <n v="1"/>
    <x v="6"/>
    <d v="2025-02-26T00:00:00"/>
    <d v="2025-04-07T00:00:00"/>
    <m/>
    <x v="1"/>
    <x v="3"/>
    <x v="7"/>
    <s v="STILLUS ARMARINHO E PR BELO HORIZONT BR"/>
    <n v="10"/>
    <s v="Concluído"/>
  </r>
  <r>
    <m/>
    <m/>
    <n v="1"/>
    <n v="1"/>
    <x v="6"/>
    <d v="2025-03-16T00:00:00"/>
    <d v="2025-04-07T00:00:00"/>
    <m/>
    <x v="1"/>
    <x v="3"/>
    <x v="7"/>
    <s v="LARA FLORES            BELO HORIZONT BR"/>
    <n v="10"/>
    <s v="Concluído"/>
  </r>
  <r>
    <m/>
    <m/>
    <n v="1"/>
    <n v="1"/>
    <x v="6"/>
    <d v="2025-02-27T00:00:00"/>
    <d v="2025-04-07T00:00:00"/>
    <m/>
    <x v="1"/>
    <x v="3"/>
    <x v="9"/>
    <s v="GPagGestao             SANTA LUZIA   BR"/>
    <n v="10.62"/>
    <s v="Concluído"/>
  </r>
  <r>
    <m/>
    <m/>
    <n v="1"/>
    <n v="1"/>
    <x v="6"/>
    <d v="2025-03-05T00:00:00"/>
    <d v="2025-04-07T00:00:00"/>
    <m/>
    <x v="1"/>
    <x v="6"/>
    <x v="12"/>
    <s v="SUP EPA CENTO EVINTE E BELO HORIZONT BR"/>
    <n v="10.98"/>
    <s v="Concluído"/>
  </r>
  <r>
    <m/>
    <m/>
    <n v="1"/>
    <n v="1"/>
    <x v="6"/>
    <d v="2025-03-20T00:00:00"/>
    <d v="2025-04-07T00:00:00"/>
    <m/>
    <x v="1"/>
    <x v="2"/>
    <x v="65"/>
    <s v="TRANSFACIL*CREDIT      BELO HORIZONT BR"/>
    <n v="11.5"/>
    <s v="Concluído"/>
  </r>
  <r>
    <m/>
    <m/>
    <n v="1"/>
    <n v="1"/>
    <x v="6"/>
    <d v="2025-03-20T00:00:00"/>
    <d v="2025-04-07T00:00:00"/>
    <m/>
    <x v="1"/>
    <x v="3"/>
    <x v="9"/>
    <s v="LA COMERCIO DE PECAS L BELO HORIZONT BR"/>
    <n v="12"/>
    <s v="Concluído"/>
  </r>
  <r>
    <m/>
    <m/>
    <n v="1"/>
    <n v="1"/>
    <x v="6"/>
    <d v="2025-03-20T00:00:00"/>
    <d v="2025-04-07T00:00:00"/>
    <m/>
    <x v="1"/>
    <x v="10"/>
    <x v="56"/>
    <s v="CRIACOES SUPER RAPIDA  BELO HORIZONT BR"/>
    <n v="12"/>
    <s v="Concluído"/>
  </r>
  <r>
    <m/>
    <m/>
    <n v="1"/>
    <n v="1"/>
    <x v="6"/>
    <d v="2024-11-30T00:00:00"/>
    <d v="2025-04-07T00:00:00"/>
    <m/>
    <x v="1"/>
    <x v="1"/>
    <x v="1"/>
    <s v="MP*SMMATEMATI PARC 04/05 OSASCO      BR"/>
    <n v="13.02"/>
    <s v="Concluído"/>
  </r>
  <r>
    <m/>
    <m/>
    <n v="1"/>
    <n v="1"/>
    <x v="6"/>
    <d v="2024-05-13T00:00:00"/>
    <d v="2025-04-07T00:00:00"/>
    <m/>
    <x v="1"/>
    <x v="1"/>
    <x v="23"/>
    <s v="MP*CAMILAABAD PARC 11/12 OSASCO      BR"/>
    <n v="13.64"/>
    <s v="Concluído"/>
  </r>
  <r>
    <m/>
    <m/>
    <n v="1"/>
    <n v="1"/>
    <x v="6"/>
    <d v="2025-03-07T00:00:00"/>
    <d v="2025-04-07T00:00:00"/>
    <m/>
    <x v="1"/>
    <x v="6"/>
    <x v="16"/>
    <s v="ABC GIGANTE            BELO HORIZONT BR"/>
    <n v="14.76"/>
    <s v="Concluído"/>
  </r>
  <r>
    <m/>
    <m/>
    <n v="1"/>
    <n v="1"/>
    <x v="6"/>
    <d v="2025-03-16T00:00:00"/>
    <d v="2025-04-07T00:00:00"/>
    <m/>
    <x v="1"/>
    <x v="3"/>
    <x v="3"/>
    <s v="PLINIOLEAL             BELO HORIZONT BR"/>
    <n v="15"/>
    <s v="Concluído"/>
  </r>
  <r>
    <m/>
    <m/>
    <n v="1"/>
    <n v="1"/>
    <x v="6"/>
    <d v="2025-03-13T00:00:00"/>
    <d v="2025-04-07T00:00:00"/>
    <m/>
    <x v="1"/>
    <x v="3"/>
    <x v="9"/>
    <s v="LOJAS AMERICANAS 707   BELO HORIZONT BR"/>
    <n v="15.48"/>
    <s v="Concluído"/>
  </r>
  <r>
    <m/>
    <m/>
    <n v="1"/>
    <n v="1"/>
    <x v="6"/>
    <d v="2025-04-07T00:00:00"/>
    <d v="2025-04-07T00:00:00"/>
    <s v="Banco do Brasil - Conta Corrente - Principal"/>
    <x v="0"/>
    <x v="0"/>
    <x v="0"/>
    <s v="Ações - Proventos - Pag Rendimento  GARE11 07/04/2025"/>
    <n v="16.600000000000001"/>
    <s v="Concluído"/>
  </r>
  <r>
    <m/>
    <m/>
    <n v="1"/>
    <n v="1"/>
    <x v="6"/>
    <d v="2025-03-25T00:00:00"/>
    <d v="2025-04-07T00:00:00"/>
    <m/>
    <x v="1"/>
    <x v="2"/>
    <x v="5"/>
    <s v="UBER* TRIP             OSASCO        BR"/>
    <n v="17.2"/>
    <s v="Concluído"/>
  </r>
  <r>
    <m/>
    <m/>
    <n v="1"/>
    <n v="1"/>
    <x v="6"/>
    <d v="2025-03-20T00:00:00"/>
    <d v="2025-04-07T00:00:00"/>
    <m/>
    <x v="1"/>
    <x v="6"/>
    <x v="11"/>
    <s v="Humbertodossantos      CONTAGEM      BR"/>
    <n v="19.72"/>
    <s v="Concluído"/>
  </r>
  <r>
    <m/>
    <m/>
    <n v="1"/>
    <n v="1"/>
    <x v="6"/>
    <d v="2025-02-02T00:00:00"/>
    <d v="2025-04-07T00:00:00"/>
    <m/>
    <x v="1"/>
    <x v="1"/>
    <x v="62"/>
    <s v="PARAGEM  WCA  PARC 02/10 BELO HORIZONBR"/>
    <n v="20"/>
    <s v="Concluído"/>
  </r>
  <r>
    <m/>
    <m/>
    <n v="1"/>
    <n v="1"/>
    <x v="6"/>
    <d v="2025-03-23T00:00:00"/>
    <d v="2025-04-07T00:00:00"/>
    <m/>
    <x v="1"/>
    <x v="3"/>
    <x v="6"/>
    <s v="FEL EMPREENDIMENTOS C  CONFINS       BR"/>
    <n v="20"/>
    <s v="Concluído"/>
  </r>
  <r>
    <m/>
    <m/>
    <n v="1"/>
    <n v="1"/>
    <x v="6"/>
    <d v="2025-03-25T00:00:00"/>
    <d v="2025-04-07T00:00:00"/>
    <m/>
    <x v="1"/>
    <x v="2"/>
    <x v="5"/>
    <s v="UBER * PENDING         SAO PAULO     BR"/>
    <n v="21.4"/>
    <s v="Concluído"/>
  </r>
  <r>
    <m/>
    <m/>
    <n v="1"/>
    <n v="1"/>
    <x v="6"/>
    <d v="2025-03-18T00:00:00"/>
    <d v="2025-04-07T00:00:00"/>
    <m/>
    <x v="1"/>
    <x v="7"/>
    <x v="13"/>
    <s v="DROGARIA ARAUJO        BELO HORIZONT BR"/>
    <n v="21.99"/>
    <s v="Concluído"/>
  </r>
  <r>
    <m/>
    <m/>
    <n v="1"/>
    <n v="1"/>
    <x v="6"/>
    <d v="2024-10-09T00:00:00"/>
    <d v="2025-04-07T00:00:00"/>
    <m/>
    <x v="1"/>
    <x v="5"/>
    <x v="10"/>
    <s v="MP*3PRODUTOS  PARC 06/12 OSASCO      BR"/>
    <n v="22.2"/>
    <s v="Concluído"/>
  </r>
  <r>
    <m/>
    <m/>
    <n v="1"/>
    <n v="1"/>
    <x v="6"/>
    <d v="2025-03-24T00:00:00"/>
    <d v="2025-04-07T00:00:00"/>
    <m/>
    <x v="1"/>
    <x v="2"/>
    <x v="5"/>
    <s v="UBER* TRIP             OSASCO        BR"/>
    <n v="23.77"/>
    <s v="Concluído"/>
  </r>
  <r>
    <m/>
    <m/>
    <n v="1"/>
    <n v="1"/>
    <x v="6"/>
    <d v="2025-03-24T00:00:00"/>
    <d v="2025-04-07T00:00:00"/>
    <m/>
    <x v="1"/>
    <x v="2"/>
    <x v="5"/>
    <s v="UBER* TRIP             OSASCO        BR"/>
    <n v="24.06"/>
    <s v="Concluído"/>
  </r>
  <r>
    <m/>
    <m/>
    <n v="1"/>
    <n v="1"/>
    <x v="6"/>
    <d v="2025-03-01T00:00:00"/>
    <d v="2025-04-07T00:00:00"/>
    <m/>
    <x v="1"/>
    <x v="15"/>
    <x v="47"/>
    <s v="EBN    *Canva PARC 01/12 CURITIBA    BR"/>
    <n v="24.24"/>
    <s v="Concluído"/>
  </r>
  <r>
    <m/>
    <m/>
    <n v="1"/>
    <n v="1"/>
    <x v="6"/>
    <d v="2025-02-26T00:00:00"/>
    <d v="2025-04-07T00:00:00"/>
    <m/>
    <x v="1"/>
    <x v="3"/>
    <x v="9"/>
    <s v="PONTO CELL             BELO HORIZONT"/>
    <n v="25"/>
    <s v="Concluído"/>
  </r>
  <r>
    <m/>
    <m/>
    <n v="1"/>
    <n v="1"/>
    <x v="6"/>
    <d v="2025-02-26T00:00:00"/>
    <d v="2025-04-07T00:00:00"/>
    <m/>
    <x v="1"/>
    <x v="3"/>
    <x v="9"/>
    <s v="PONTO CELL             BELO HORIZONT BR"/>
    <n v="25"/>
    <s v="Concluído"/>
  </r>
  <r>
    <m/>
    <m/>
    <n v="1"/>
    <n v="1"/>
    <x v="6"/>
    <d v="2025-03-21T00:00:00"/>
    <d v="2025-04-07T00:00:00"/>
    <m/>
    <x v="1"/>
    <x v="3"/>
    <x v="9"/>
    <s v="XINFUPRESENT           BELO HORIZONT BR"/>
    <n v="25"/>
    <s v="Concluído"/>
  </r>
  <r>
    <m/>
    <m/>
    <n v="1"/>
    <n v="1"/>
    <x v="6"/>
    <d v="2025-02-27T00:00:00"/>
    <d v="2025-04-07T00:00:00"/>
    <m/>
    <x v="1"/>
    <x v="6"/>
    <x v="14"/>
    <s v="ROCA DE MINAS          BELO HORIZONT"/>
    <n v="28.34"/>
    <s v="Concluído"/>
  </r>
  <r>
    <m/>
    <m/>
    <n v="1"/>
    <n v="1"/>
    <x v="6"/>
    <d v="2025-03-16T00:00:00"/>
    <d v="2025-04-07T00:00:00"/>
    <m/>
    <x v="1"/>
    <x v="6"/>
    <x v="16"/>
    <s v="FrutasNogueira         BELO HORIZONT BR"/>
    <n v="28.5"/>
    <s v="Concluído"/>
  </r>
  <r>
    <m/>
    <m/>
    <n v="1"/>
    <n v="1"/>
    <x v="6"/>
    <d v="2024-08-21T00:00:00"/>
    <d v="2025-04-07T00:00:00"/>
    <m/>
    <x v="1"/>
    <x v="3"/>
    <x v="7"/>
    <s v="PG *ARTCRUZ A PARC 08/10 TOLEDO      BR"/>
    <n v="29.49"/>
    <s v="Concluído"/>
  </r>
  <r>
    <m/>
    <m/>
    <n v="1"/>
    <n v="1"/>
    <x v="6"/>
    <d v="2025-01-28T00:00:00"/>
    <d v="2025-04-07T00:00:00"/>
    <m/>
    <x v="1"/>
    <x v="3"/>
    <x v="9"/>
    <s v="UNIVERSO UD   PARC 02/02 BELO HORIZONBR"/>
    <n v="29.99"/>
    <s v="Concluído"/>
  </r>
  <r>
    <m/>
    <m/>
    <n v="1"/>
    <n v="1"/>
    <x v="6"/>
    <d v="2025-03-24T00:00:00"/>
    <d v="2025-04-07T00:00:00"/>
    <m/>
    <x v="1"/>
    <x v="3"/>
    <x v="6"/>
    <s v="ROMA CAFE              TABOAO DA SER BR"/>
    <n v="30.15"/>
    <s v="Concluído"/>
  </r>
  <r>
    <m/>
    <m/>
    <n v="1"/>
    <n v="1"/>
    <x v="6"/>
    <d v="2025-01-13T00:00:00"/>
    <d v="2025-04-07T00:00:00"/>
    <m/>
    <x v="1"/>
    <x v="1"/>
    <x v="1"/>
    <s v="HUB*ESTANTEVI PARC 03/04 SAO PAULO   BR"/>
    <n v="30.72"/>
    <s v="Concluído"/>
  </r>
  <r>
    <m/>
    <m/>
    <n v="1"/>
    <n v="1"/>
    <x v="6"/>
    <d v="2025-02-26T00:00:00"/>
    <d v="2025-04-07T00:00:00"/>
    <m/>
    <x v="1"/>
    <x v="3"/>
    <x v="9"/>
    <s v="50.104.400 LUCIO CARLOSBELO HORIZONT"/>
    <n v="30.98"/>
    <s v="Concluído"/>
  </r>
  <r>
    <m/>
    <m/>
    <n v="1"/>
    <n v="1"/>
    <x v="6"/>
    <d v="2025-02-12T00:00:00"/>
    <d v="2025-04-07T00:00:00"/>
    <m/>
    <x v="1"/>
    <x v="3"/>
    <x v="7"/>
    <s v="STILLUS ARMAR PARC 02/03 BELO HORIZONBR"/>
    <n v="31.66"/>
    <s v="Concluído"/>
  </r>
  <r>
    <m/>
    <m/>
    <n v="1"/>
    <n v="1"/>
    <x v="6"/>
    <d v="2025-01-11T00:00:00"/>
    <d v="2025-04-07T00:00:00"/>
    <m/>
    <x v="1"/>
    <x v="3"/>
    <x v="9"/>
    <s v="MARTINS COM D PARC 03/04 BELO HORIZONBR"/>
    <n v="31.88"/>
    <s v="Concluído"/>
  </r>
  <r>
    <m/>
    <m/>
    <n v="1"/>
    <n v="1"/>
    <x v="6"/>
    <d v="2025-03-13T00:00:00"/>
    <d v="2025-04-07T00:00:00"/>
    <m/>
    <x v="1"/>
    <x v="6"/>
    <x v="14"/>
    <s v="ROCA DE MINAS          BELO HORIZONT BR"/>
    <n v="31.94"/>
    <s v="Concluído"/>
  </r>
  <r>
    <m/>
    <m/>
    <n v="1"/>
    <n v="1"/>
    <x v="6"/>
    <d v="2025-03-09T00:00:00"/>
    <d v="2025-04-07T00:00:00"/>
    <m/>
    <x v="1"/>
    <x v="6"/>
    <x v="16"/>
    <s v="NogueiraFrutas         BELO HORIZONT BR"/>
    <n v="32"/>
    <s v="Concluído"/>
  </r>
  <r>
    <m/>
    <m/>
    <n v="1"/>
    <n v="1"/>
    <x v="6"/>
    <d v="2025-03-01T00:00:00"/>
    <d v="2025-04-07T00:00:00"/>
    <m/>
    <x v="1"/>
    <x v="6"/>
    <x v="11"/>
    <s v="DELINEY DE OLIVEIRA V  PIRACEMA      BR"/>
    <n v="32.5"/>
    <s v="Concluído"/>
  </r>
  <r>
    <m/>
    <m/>
    <n v="1"/>
    <n v="1"/>
    <x v="6"/>
    <d v="2025-03-05T00:00:00"/>
    <d v="2025-04-07T00:00:00"/>
    <m/>
    <x v="1"/>
    <x v="6"/>
    <x v="12"/>
    <s v="VILLEFORT              BELO HORIZONT BR"/>
    <n v="33.81"/>
    <s v="Concluído"/>
  </r>
  <r>
    <m/>
    <m/>
    <n v="1"/>
    <n v="1"/>
    <x v="6"/>
    <d v="2025-03-25T00:00:00"/>
    <d v="2025-04-07T00:00:00"/>
    <m/>
    <x v="1"/>
    <x v="3"/>
    <x v="6"/>
    <s v="ROMA CAFE              TABOAO DA SER BR"/>
    <n v="33.9"/>
    <s v="Concluído"/>
  </r>
  <r>
    <m/>
    <m/>
    <n v="1"/>
    <n v="1"/>
    <x v="6"/>
    <d v="2025-03-02T00:00:00"/>
    <d v="2025-04-07T00:00:00"/>
    <m/>
    <x v="1"/>
    <x v="6"/>
    <x v="16"/>
    <s v="HORTII CAMPOS LTDA     PIRACEMA      BR"/>
    <n v="35.71"/>
    <s v="Concluído"/>
  </r>
  <r>
    <m/>
    <m/>
    <n v="1"/>
    <n v="1"/>
    <x v="6"/>
    <d v="2025-03-18T00:00:00"/>
    <d v="2025-04-07T00:00:00"/>
    <m/>
    <x v="1"/>
    <x v="6"/>
    <x v="14"/>
    <s v="ROCA DE MINAS          BELO HORIZONT BR"/>
    <n v="37.33"/>
    <s v="Concluído"/>
  </r>
  <r>
    <m/>
    <m/>
    <n v="1"/>
    <n v="1"/>
    <x v="6"/>
    <d v="2025-03-06T00:00:00"/>
    <d v="2025-04-07T00:00:00"/>
    <m/>
    <x v="1"/>
    <x v="15"/>
    <x v="47"/>
    <s v="Google One             SAO PAULO     BR"/>
    <n v="38.99"/>
    <s v="Concluído"/>
  </r>
  <r>
    <m/>
    <m/>
    <n v="1"/>
    <n v="1"/>
    <x v="6"/>
    <d v="2025-03-18T00:00:00"/>
    <d v="2025-04-07T00:00:00"/>
    <m/>
    <x v="1"/>
    <x v="6"/>
    <x v="16"/>
    <s v="ABASTECER BETANIA BH   BELO HORIZONT BR"/>
    <n v="39.99"/>
    <s v="Concluído"/>
  </r>
  <r>
    <m/>
    <m/>
    <n v="1"/>
    <n v="1"/>
    <x v="6"/>
    <d v="2025-03-21T00:00:00"/>
    <d v="2025-04-07T00:00:00"/>
    <m/>
    <x v="1"/>
    <x v="6"/>
    <x v="12"/>
    <s v="SUPERMERCADOS BH       BELO HORIZONT BR"/>
    <n v="44.17"/>
    <s v="Concluído"/>
  </r>
  <r>
    <m/>
    <m/>
    <n v="1"/>
    <n v="1"/>
    <x v="6"/>
    <d v="2025-03-14T00:00:00"/>
    <d v="2025-04-07T00:00:00"/>
    <m/>
    <x v="1"/>
    <x v="6"/>
    <x v="12"/>
    <s v="VILLEFORT              BELO HORIZONT BR"/>
    <n v="44.33"/>
    <s v="Concluído"/>
  </r>
  <r>
    <m/>
    <m/>
    <n v="1"/>
    <n v="1"/>
    <x v="6"/>
    <d v="2025-03-08T00:00:00"/>
    <d v="2025-04-07T00:00:00"/>
    <m/>
    <x v="1"/>
    <x v="6"/>
    <x v="12"/>
    <s v="VILLEFORT              BELO HORIZONT BR"/>
    <n v="45.25"/>
    <s v="Concluído"/>
  </r>
  <r>
    <m/>
    <m/>
    <n v="1"/>
    <n v="1"/>
    <x v="6"/>
    <d v="2025-03-12T00:00:00"/>
    <d v="2025-04-07T00:00:00"/>
    <m/>
    <x v="1"/>
    <x v="6"/>
    <x v="11"/>
    <s v="Humbertodossantos      CONTAGEM      BR"/>
    <n v="48.84"/>
    <s v="Concluído"/>
  </r>
  <r>
    <m/>
    <m/>
    <n v="1"/>
    <n v="1"/>
    <x v="6"/>
    <d v="2025-01-21T00:00:00"/>
    <d v="2025-04-07T00:00:00"/>
    <m/>
    <x v="1"/>
    <x v="3"/>
    <x v="7"/>
    <s v="PG *PRECISO I PARC 03/03 JAU         BR"/>
    <n v="50.98"/>
    <s v="Concluído"/>
  </r>
  <r>
    <m/>
    <m/>
    <n v="1"/>
    <n v="1"/>
    <x v="6"/>
    <d v="2025-01-11T00:00:00"/>
    <d v="2025-04-07T00:00:00"/>
    <m/>
    <x v="1"/>
    <x v="7"/>
    <x v="13"/>
    <s v="RAIA4535      PARC 03/03 BELO HORIZONBR"/>
    <n v="52.67"/>
    <s v="Concluído"/>
  </r>
  <r>
    <m/>
    <m/>
    <n v="1"/>
    <n v="1"/>
    <x v="6"/>
    <d v="2025-03-26T00:00:00"/>
    <d v="2025-04-07T00:00:00"/>
    <m/>
    <x v="1"/>
    <x v="2"/>
    <x v="5"/>
    <s v="UBER* TRIP             OSASCO        BR"/>
    <n v="52.83"/>
    <s v="Concluído"/>
  </r>
  <r>
    <m/>
    <m/>
    <n v="1"/>
    <n v="1"/>
    <x v="6"/>
    <d v="2025-03-25T00:00:00"/>
    <d v="2025-04-07T00:00:00"/>
    <m/>
    <x v="1"/>
    <x v="2"/>
    <x v="5"/>
    <s v="UBER* TRIP             WWW.UBER.COM. BR"/>
    <n v="54.13"/>
    <s v="Concluído"/>
  </r>
  <r>
    <m/>
    <m/>
    <n v="1"/>
    <n v="1"/>
    <x v="6"/>
    <d v="2025-04-07T00:00:00"/>
    <d v="2025-04-07T00:00:00"/>
    <s v="Banco do Brasil - Conta Corrente - Principal"/>
    <x v="0"/>
    <x v="0"/>
    <x v="0"/>
    <s v="Ações - Proventos - Pag Rendimento  HSML11 07/04/2025"/>
    <n v="54.6"/>
    <s v="Concluído"/>
  </r>
  <r>
    <m/>
    <m/>
    <n v="1"/>
    <n v="1"/>
    <x v="6"/>
    <d v="2025-04-07T00:00:00"/>
    <d v="2025-04-07T00:00:00"/>
    <s v="Banco do Brasil - Conta Corrente - Principal"/>
    <x v="0"/>
    <x v="0"/>
    <x v="0"/>
    <s v="Ações - Proventos - Pag Rendimento  HSML11 07/04/2025"/>
    <n v="54.6"/>
    <s v="Concluído"/>
  </r>
  <r>
    <m/>
    <m/>
    <n v="1"/>
    <n v="1"/>
    <x v="6"/>
    <d v="2025-03-22T00:00:00"/>
    <d v="2025-04-07T00:00:00"/>
    <m/>
    <x v="1"/>
    <x v="5"/>
    <x v="36"/>
    <s v="DIEGO RESENDE PIRES    CONTAGEM      BR"/>
    <n v="55.55"/>
    <s v="Concluído"/>
  </r>
  <r>
    <m/>
    <m/>
    <n v="1"/>
    <n v="1"/>
    <x v="6"/>
    <d v="2025-03-05T00:00:00"/>
    <d v="2025-04-07T00:00:00"/>
    <m/>
    <x v="1"/>
    <x v="7"/>
    <x v="13"/>
    <s v="RAIA4535               BELO HORIZONT BR"/>
    <n v="58.09"/>
    <s v="Concluído"/>
  </r>
  <r>
    <m/>
    <m/>
    <n v="1"/>
    <n v="1"/>
    <x v="6"/>
    <d v="2025-03-15T00:00:00"/>
    <d v="2025-04-07T00:00:00"/>
    <m/>
    <x v="1"/>
    <x v="6"/>
    <x v="12"/>
    <s v="SUPERMERCADOS BH       BELO HORIZONT BR"/>
    <n v="59.46"/>
    <s v="Concluído"/>
  </r>
  <r>
    <m/>
    <m/>
    <n v="1"/>
    <n v="1"/>
    <x v="6"/>
    <d v="2025-02-26T00:00:00"/>
    <d v="2025-04-07T00:00:00"/>
    <m/>
    <x v="1"/>
    <x v="2"/>
    <x v="27"/>
    <s v="LUBRIPOINT COMERCIO DE BELO HORIZONT"/>
    <n v="60"/>
    <s v="Concluído"/>
  </r>
  <r>
    <m/>
    <m/>
    <n v="1"/>
    <n v="1"/>
    <x v="6"/>
    <d v="2025-02-27T00:00:00"/>
    <d v="2025-04-07T00:00:00"/>
    <m/>
    <x v="1"/>
    <x v="2"/>
    <x v="27"/>
    <s v="MATHEUS LUCAS COSTA M  CONTAGEM"/>
    <n v="60"/>
    <s v="Concluído"/>
  </r>
  <r>
    <m/>
    <m/>
    <n v="1"/>
    <n v="1"/>
    <x v="6"/>
    <d v="2024-09-27T00:00:00"/>
    <d v="2025-04-07T00:00:00"/>
    <m/>
    <x v="1"/>
    <x v="2"/>
    <x v="2"/>
    <s v="IBIS SAO PAUL PARC 06/06 SAO PAULO   BR"/>
    <n v="64.75"/>
    <s v="Concluído"/>
  </r>
  <r>
    <m/>
    <m/>
    <n v="1"/>
    <n v="1"/>
    <x v="6"/>
    <d v="2025-02-25T00:00:00"/>
    <d v="2025-04-07T00:00:00"/>
    <m/>
    <x v="1"/>
    <x v="7"/>
    <x v="13"/>
    <s v="RAIA4535               BELO HORIZONT BR"/>
    <n v="65.3"/>
    <s v="Concluído"/>
  </r>
  <r>
    <m/>
    <m/>
    <n v="1"/>
    <n v="1"/>
    <x v="6"/>
    <d v="2025-02-26T00:00:00"/>
    <d v="2025-04-07T00:00:00"/>
    <m/>
    <x v="1"/>
    <x v="2"/>
    <x v="27"/>
    <s v="Gwautopecas   PARC 01/03 BELO HORIZON"/>
    <n v="66.34"/>
    <s v="Concluído"/>
  </r>
  <r>
    <m/>
    <m/>
    <n v="1"/>
    <n v="1"/>
    <x v="6"/>
    <d v="2025-03-23T00:00:00"/>
    <d v="2025-04-07T00:00:00"/>
    <m/>
    <x v="1"/>
    <x v="3"/>
    <x v="6"/>
    <s v="FEL EMPREENDIMENTOS C  CONFINS       BR"/>
    <n v="68"/>
    <s v="Concluído"/>
  </r>
  <r>
    <m/>
    <m/>
    <n v="1"/>
    <n v="1"/>
    <x v="6"/>
    <d v="2025-02-28T00:00:00"/>
    <d v="2025-04-07T00:00:00"/>
    <m/>
    <x v="1"/>
    <x v="3"/>
    <x v="9"/>
    <s v="AMAZON BR              SAO PAULO     BR"/>
    <n v="72.86"/>
    <s v="Concluído"/>
  </r>
  <r>
    <m/>
    <m/>
    <n v="1"/>
    <n v="1"/>
    <x v="6"/>
    <d v="2024-12-30T00:00:00"/>
    <d v="2025-04-07T00:00:00"/>
    <m/>
    <x v="1"/>
    <x v="5"/>
    <x v="10"/>
    <s v="CONSTANCE     PARC 03/06 CONTAGEM    BR"/>
    <n v="73.989999999999995"/>
    <s v="Concluído"/>
  </r>
  <r>
    <m/>
    <m/>
    <n v="1"/>
    <n v="1"/>
    <x v="6"/>
    <d v="2025-03-08T00:00:00"/>
    <d v="2025-04-07T00:00:00"/>
    <m/>
    <x v="1"/>
    <x v="7"/>
    <x v="13"/>
    <s v="RAIA4535               BELO HORIZONT BR"/>
    <n v="75.459999999999994"/>
    <s v="Concluído"/>
  </r>
  <r>
    <m/>
    <m/>
    <n v="1"/>
    <n v="1"/>
    <x v="6"/>
    <d v="2025-03-23T00:00:00"/>
    <d v="2025-04-07T00:00:00"/>
    <m/>
    <x v="1"/>
    <x v="2"/>
    <x v="5"/>
    <s v="UBER* TRIP             OSASCO        BR"/>
    <n v="77.319999999999993"/>
    <s v="Concluído"/>
  </r>
  <r>
    <m/>
    <m/>
    <n v="1"/>
    <n v="1"/>
    <x v="6"/>
    <d v="2025-03-10T00:00:00"/>
    <d v="2025-04-07T00:00:00"/>
    <m/>
    <x v="1"/>
    <x v="6"/>
    <x v="12"/>
    <s v="SUP EPA CENTO EVINTE E BELO HORIZONT BR"/>
    <n v="77.38"/>
    <s v="Concluído"/>
  </r>
  <r>
    <m/>
    <m/>
    <n v="1"/>
    <n v="1"/>
    <x v="6"/>
    <d v="2025-03-13T00:00:00"/>
    <d v="2025-04-07T00:00:00"/>
    <m/>
    <x v="1"/>
    <x v="10"/>
    <x v="56"/>
    <s v="CRIACOES SUPER RAPIDA  BELO HORIZONT BR"/>
    <n v="77.5"/>
    <s v="Concluído"/>
  </r>
  <r>
    <m/>
    <m/>
    <n v="1"/>
    <n v="1"/>
    <x v="6"/>
    <d v="2025-03-24T00:00:00"/>
    <d v="2025-04-07T00:00:00"/>
    <m/>
    <x v="1"/>
    <x v="6"/>
    <x v="12"/>
    <s v="SUP EPA CENTO EVINTE E BELO HORIZONT BR"/>
    <n v="79.8"/>
    <s v="Concluído"/>
  </r>
  <r>
    <m/>
    <m/>
    <n v="1"/>
    <n v="1"/>
    <x v="6"/>
    <d v="2025-03-01T00:00:00"/>
    <d v="2025-04-07T00:00:00"/>
    <m/>
    <x v="1"/>
    <x v="7"/>
    <x v="13"/>
    <s v="DROGARIA ARAU PARC 01/02 BELO HORIZONBR"/>
    <n v="86.24"/>
    <s v="Concluído"/>
  </r>
  <r>
    <m/>
    <m/>
    <n v="1"/>
    <n v="1"/>
    <x v="6"/>
    <d v="2025-03-22T00:00:00"/>
    <d v="2025-04-07T00:00:00"/>
    <m/>
    <x v="1"/>
    <x v="3"/>
    <x v="6"/>
    <s v="STERNA CAFE            BELO HORIZONT BR"/>
    <n v="89.1"/>
    <s v="Concluído"/>
  </r>
  <r>
    <m/>
    <m/>
    <n v="1"/>
    <n v="1"/>
    <x v="6"/>
    <d v="2025-03-06T00:00:00"/>
    <d v="2025-04-07T00:00:00"/>
    <m/>
    <x v="1"/>
    <x v="8"/>
    <x v="22"/>
    <s v="PG *ASSOCIACAO BRASILE SAO PAULO     BR"/>
    <n v="100"/>
    <s v="Concluído"/>
  </r>
  <r>
    <m/>
    <m/>
    <n v="1"/>
    <n v="1"/>
    <x v="6"/>
    <d v="2025-02-27T00:00:00"/>
    <d v="2025-04-07T00:00:00"/>
    <m/>
    <x v="1"/>
    <x v="7"/>
    <x v="13"/>
    <s v="DROGARIA ARAUJO        BELO HORIZONT"/>
    <n v="101.19"/>
    <s v="Concluído"/>
  </r>
  <r>
    <m/>
    <m/>
    <n v="1"/>
    <n v="1"/>
    <x v="6"/>
    <d v="2025-02-25T00:00:00"/>
    <d v="2025-04-07T00:00:00"/>
    <m/>
    <x v="1"/>
    <x v="6"/>
    <x v="16"/>
    <s v="ABASTECER BETANIA BH   BELO HORIZONT"/>
    <n v="106.02"/>
    <s v="Concluído"/>
  </r>
  <r>
    <m/>
    <m/>
    <n v="1"/>
    <n v="1"/>
    <x v="6"/>
    <d v="2025-01-31T00:00:00"/>
    <d v="2025-04-07T00:00:00"/>
    <m/>
    <x v="1"/>
    <x v="1"/>
    <x v="24"/>
    <s v="PARC=112BK*CR PARC 02/12 BELO HORIZONBR"/>
    <n v="106.61"/>
    <s v="Concluído"/>
  </r>
  <r>
    <m/>
    <m/>
    <n v="1"/>
    <n v="1"/>
    <x v="6"/>
    <d v="2025-03-08T00:00:00"/>
    <d v="2025-04-07T00:00:00"/>
    <m/>
    <x v="1"/>
    <x v="7"/>
    <x v="13"/>
    <s v="RAIA4535      PARC 01/02 BELO HORIZONBR"/>
    <n v="107.82"/>
    <s v="Concluído"/>
  </r>
  <r>
    <m/>
    <m/>
    <n v="1"/>
    <n v="1"/>
    <x v="6"/>
    <d v="2025-03-05T00:00:00"/>
    <d v="2025-04-07T00:00:00"/>
    <m/>
    <x v="1"/>
    <x v="6"/>
    <x v="12"/>
    <s v="SUP EPA CENTO EVINTE E BELO HORIZONT BR"/>
    <n v="110.3"/>
    <s v="Concluído"/>
  </r>
  <r>
    <m/>
    <m/>
    <n v="1"/>
    <n v="1"/>
    <x v="6"/>
    <d v="2025-03-11T00:00:00"/>
    <d v="2025-04-07T00:00:00"/>
    <m/>
    <x v="1"/>
    <x v="6"/>
    <x v="12"/>
    <s v="VILLEFORT              BELO HORIZONT BR"/>
    <n v="112.7"/>
    <s v="Concluído"/>
  </r>
  <r>
    <m/>
    <m/>
    <n v="1"/>
    <n v="1"/>
    <x v="6"/>
    <d v="2025-03-23T00:00:00"/>
    <d v="2025-04-07T00:00:00"/>
    <m/>
    <x v="1"/>
    <x v="2"/>
    <x v="5"/>
    <s v="UBER * PENDING         SAO PAULO     BR"/>
    <n v="119.28"/>
    <s v="Concluído"/>
  </r>
  <r>
    <m/>
    <m/>
    <n v="1"/>
    <n v="1"/>
    <x v="6"/>
    <d v="2025-02-09T00:00:00"/>
    <d v="2025-04-07T00:00:00"/>
    <m/>
    <x v="1"/>
    <x v="5"/>
    <x v="36"/>
    <s v="DIEGO RESENDE PARC 02/10 CONTAGEM    BR"/>
    <n v="120"/>
    <s v="Concluído"/>
  </r>
  <r>
    <m/>
    <m/>
    <n v="1"/>
    <n v="1"/>
    <x v="6"/>
    <d v="2025-03-10T00:00:00"/>
    <d v="2025-04-07T00:00:00"/>
    <m/>
    <x v="1"/>
    <x v="6"/>
    <x v="12"/>
    <s v="PIX -   Cema Central Mineira Atac    BR"/>
    <n v="124.87"/>
    <s v="Concluído"/>
  </r>
  <r>
    <m/>
    <m/>
    <n v="1"/>
    <n v="1"/>
    <x v="6"/>
    <d v="2025-01-17T00:00:00"/>
    <d v="2025-04-07T00:00:00"/>
    <m/>
    <x v="1"/>
    <x v="1"/>
    <x v="24"/>
    <s v="EDITORA SAO C PARC 03/12 SAO CARLOS  BR"/>
    <n v="133.16"/>
    <s v="Concluído"/>
  </r>
  <r>
    <m/>
    <m/>
    <n v="1"/>
    <n v="1"/>
    <x v="6"/>
    <d v="2025-01-13T00:00:00"/>
    <d v="2025-04-07T00:00:00"/>
    <m/>
    <x v="1"/>
    <x v="1"/>
    <x v="1"/>
    <s v="LIVRARIA ITAG PARC 03/10 SAO PAULO   BR"/>
    <n v="146.05000000000001"/>
    <s v="Concluído"/>
  </r>
  <r>
    <m/>
    <m/>
    <n v="1"/>
    <n v="1"/>
    <x v="6"/>
    <d v="2025-02-26T00:00:00"/>
    <d v="2025-04-07T00:00:00"/>
    <m/>
    <x v="1"/>
    <x v="2"/>
    <x v="17"/>
    <s v="LATAM AIR     PARC 01/04 SAO PAULO"/>
    <n v="157.05000000000001"/>
    <s v="Concluído"/>
  </r>
  <r>
    <m/>
    <m/>
    <n v="1"/>
    <n v="1"/>
    <x v="6"/>
    <d v="2025-04-07T00:00:00"/>
    <d v="2025-04-07T00:00:00"/>
    <s v="Banco do Brasil - Conta Corrente - Principal"/>
    <x v="0"/>
    <x v="9"/>
    <x v="22"/>
    <s v="Pagamento de Impostos - RFB-DARF CODIGO DE BARRAS"/>
    <n v="166.98"/>
    <s v="Concluído"/>
  </r>
  <r>
    <m/>
    <m/>
    <n v="1"/>
    <n v="1"/>
    <x v="6"/>
    <d v="2025-02-25T00:00:00"/>
    <d v="2025-04-07T00:00:00"/>
    <m/>
    <x v="1"/>
    <x v="6"/>
    <x v="12"/>
    <s v="SUP EPA CENTO EVINTE E BELO HORIZONT"/>
    <n v="172.12"/>
    <s v="Concluído"/>
  </r>
  <r>
    <m/>
    <m/>
    <n v="1"/>
    <n v="1"/>
    <x v="6"/>
    <d v="2025-02-27T00:00:00"/>
    <d v="2025-04-07T00:00:00"/>
    <m/>
    <x v="1"/>
    <x v="6"/>
    <x v="12"/>
    <s v="VILLEFORT              BELO HORIZONT BR"/>
    <n v="189.87"/>
    <s v="Concluído"/>
  </r>
  <r>
    <m/>
    <m/>
    <n v="1"/>
    <n v="1"/>
    <x v="6"/>
    <d v="2025-04-07T00:00:00"/>
    <d v="2025-04-07T00:00:00"/>
    <s v="Banco do Brasil - Conta Corrente - Principal"/>
    <x v="0"/>
    <x v="7"/>
    <x v="39"/>
    <s v="Pix - Enviado - 07/04 16:44 Natalia Cristina Ferreira"/>
    <n v="210"/>
    <s v="Concluído"/>
  </r>
  <r>
    <m/>
    <m/>
    <n v="1"/>
    <n v="1"/>
    <x v="6"/>
    <d v="2025-01-03T00:00:00"/>
    <d v="2025-04-07T00:00:00"/>
    <m/>
    <x v="1"/>
    <x v="10"/>
    <x v="56"/>
    <s v="V MALAQUIAS F PARC 03/03 BELO HORIZONBR"/>
    <n v="250"/>
    <s v="Concluído"/>
  </r>
  <r>
    <m/>
    <m/>
    <n v="1"/>
    <n v="1"/>
    <x v="6"/>
    <d v="2025-02-25T00:00:00"/>
    <d v="2025-04-07T00:00:00"/>
    <m/>
    <x v="1"/>
    <x v="7"/>
    <x v="13"/>
    <s v="RAIA4535               BELO HORIZONT BR"/>
    <n v="260.5"/>
    <s v="Concluído"/>
  </r>
  <r>
    <m/>
    <m/>
    <n v="1"/>
    <n v="1"/>
    <x v="6"/>
    <d v="2025-03-01T00:00:00"/>
    <d v="2025-04-07T00:00:00"/>
    <m/>
    <x v="1"/>
    <x v="2"/>
    <x v="19"/>
    <s v="MP *PETROBRASPREM      RIO DE JANEIR BR"/>
    <n v="268.89"/>
    <s v="Concluído"/>
  </r>
  <r>
    <m/>
    <m/>
    <n v="1"/>
    <n v="1"/>
    <x v="6"/>
    <d v="2025-03-18T00:00:00"/>
    <d v="2025-04-07T00:00:00"/>
    <m/>
    <x v="1"/>
    <x v="2"/>
    <x v="19"/>
    <s v="EC *PETROBRASPREM      RIO DE JANEIR BR"/>
    <n v="269.97000000000003"/>
    <s v="Concluído"/>
  </r>
  <r>
    <m/>
    <m/>
    <n v="1"/>
    <n v="1"/>
    <x v="6"/>
    <d v="2025-03-09T00:00:00"/>
    <d v="2025-04-07T00:00:00"/>
    <m/>
    <x v="1"/>
    <x v="2"/>
    <x v="19"/>
    <s v="MP*PETROBRASPREM       OSASCO        BR"/>
    <n v="272.02"/>
    <s v="Concluído"/>
  </r>
  <r>
    <m/>
    <m/>
    <n v="1"/>
    <n v="1"/>
    <x v="6"/>
    <d v="2025-04-07T00:00:00"/>
    <d v="2025-04-07T00:00:00"/>
    <s v="Banco do Brasil - Conta Corrente - Principal"/>
    <x v="0"/>
    <x v="1"/>
    <x v="24"/>
    <s v="Escola Letícia - História - Referente ao Ms 2/2025 (Gasto recorrente)&quot;"/>
    <n v="295.86"/>
    <s v="Concluído"/>
  </r>
  <r>
    <m/>
    <m/>
    <n v="1"/>
    <n v="1"/>
    <x v="6"/>
    <d v="2025-03-16T00:00:00"/>
    <d v="2025-04-07T00:00:00"/>
    <m/>
    <x v="1"/>
    <x v="6"/>
    <x v="12"/>
    <s v="VILLEFORT              BELO HORIZONT BR"/>
    <n v="312.95999999999998"/>
    <s v="Concluído"/>
  </r>
  <r>
    <m/>
    <m/>
    <n v="1"/>
    <n v="1"/>
    <x v="6"/>
    <d v="2025-03-03T00:00:00"/>
    <d v="2025-04-07T00:00:00"/>
    <m/>
    <x v="1"/>
    <x v="6"/>
    <x v="12"/>
    <s v="SUPERMERCADOS BH       BELO HORIZONT BR"/>
    <n v="324"/>
    <s v="Concluído"/>
  </r>
  <r>
    <m/>
    <m/>
    <n v="1"/>
    <n v="1"/>
    <x v="6"/>
    <d v="2025-03-23T00:00:00"/>
    <d v="2025-04-07T00:00:00"/>
    <m/>
    <x v="1"/>
    <x v="6"/>
    <x v="12"/>
    <s v="VILLEFORT              BELO HORIZONT BR"/>
    <n v="344.89"/>
    <s v="Concluído"/>
  </r>
  <r>
    <m/>
    <m/>
    <n v="1"/>
    <n v="1"/>
    <x v="6"/>
    <d v="2025-04-07T00:00:00"/>
    <d v="2025-04-07T00:00:00"/>
    <s v="Banco do Brasil - Conta Corrente - Principal"/>
    <x v="0"/>
    <x v="7"/>
    <x v="39"/>
    <s v="Pix - Enviado - 07/04 16:51 Reinaldo Alves Ribeiro"/>
    <n v="456"/>
    <s v="Concluído"/>
  </r>
  <r>
    <m/>
    <m/>
    <n v="1"/>
    <n v="1"/>
    <x v="6"/>
    <d v="2025-02-27T00:00:00"/>
    <d v="2025-04-07T00:00:00"/>
    <m/>
    <x v="1"/>
    <x v="2"/>
    <x v="55"/>
    <s v="YelumSeg Parc5         Sao Paulo     BR"/>
    <n v="661.95"/>
    <s v="Concluído"/>
  </r>
  <r>
    <m/>
    <m/>
    <n v="1"/>
    <n v="1"/>
    <x v="6"/>
    <d v="2025-04-07T00:00:00"/>
    <d v="2025-04-07T00:00:00"/>
    <s v="Banco do Brasil - Conta Corrente - Principal"/>
    <x v="0"/>
    <x v="7"/>
    <x v="34"/>
    <s v="Pix Periódico - 07/04 RAQUEL MARTINS RESENDE L 002/003"/>
    <n v="733"/>
    <s v="Concluído"/>
  </r>
  <r>
    <m/>
    <m/>
    <n v="1"/>
    <n v="1"/>
    <x v="6"/>
    <d v="2025-03-23T00:00:00"/>
    <d v="2025-04-07T00:00:00"/>
    <m/>
    <x v="1"/>
    <x v="2"/>
    <x v="2"/>
    <s v="GRAND HOTEL TABOAO     TABOAO DA SER BR"/>
    <n v="796"/>
    <s v="Concluído"/>
  </r>
  <r>
    <m/>
    <m/>
    <n v="1"/>
    <n v="1"/>
    <x v="6"/>
    <d v="2025-04-07T00:00:00"/>
    <d v="2025-04-07T00:00:00"/>
    <s v="Banco do Brasil - Conta Corrente - Principal"/>
    <x v="0"/>
    <x v="9"/>
    <x v="22"/>
    <s v="Pagamento de Impostos - DAS - SIMPLES NACIONAL"/>
    <n v="898.59"/>
    <s v="Concluído"/>
  </r>
  <r>
    <m/>
    <m/>
    <n v="1"/>
    <n v="1"/>
    <x v="6"/>
    <d v="2025-04-07T00:00:00"/>
    <d v="2025-04-07T00:00:00"/>
    <s v="Banco do Brasil - Conta Corrente - Principal"/>
    <x v="0"/>
    <x v="1"/>
    <x v="24"/>
    <s v="Pagamento de Boleto - ASSOCIACAO INSTITUTO EDUCACIONAL E CUL"/>
    <n v="935"/>
    <s v="Concluído"/>
  </r>
  <r>
    <m/>
    <m/>
    <n v="1"/>
    <n v="1"/>
    <x v="6"/>
    <d v="2025-04-07T00:00:00"/>
    <d v="2025-04-07T00:00:00"/>
    <s v="Banco do Brasil - Conta Corrente - Principal"/>
    <x v="0"/>
    <x v="2"/>
    <x v="33"/>
    <s v="Pagamento de Impostos - SECRET. FAZENDA MG"/>
    <n v="1007.46"/>
    <s v="Concluído"/>
  </r>
  <r>
    <m/>
    <m/>
    <n v="1"/>
    <n v="1"/>
    <x v="6"/>
    <d v="2025-04-07T00:00:00"/>
    <d v="2025-04-07T00:00:00"/>
    <s v="Banco do Brasil - Conta Corrente - Principal"/>
    <x v="0"/>
    <x v="1"/>
    <x v="24"/>
    <s v="Pagamento de Boleto - ESCOLA GRACA MAIOR"/>
    <n v="1370.4"/>
    <s v="Concluído"/>
  </r>
  <r>
    <m/>
    <m/>
    <n v="1"/>
    <n v="1"/>
    <x v="6"/>
    <d v="2025-04-07T00:00:00"/>
    <d v="2025-04-07T00:00:00"/>
    <s v="Banco do Brasil - Conta Corrente - Principal"/>
    <x v="0"/>
    <x v="11"/>
    <x v="28"/>
    <s v="Pix - Recebido - 06/04 15:06 95285806615 Rodrigo Almeid"/>
    <n v="14238.46"/>
    <s v="Concluído"/>
  </r>
  <r>
    <m/>
    <m/>
    <n v="1"/>
    <n v="1"/>
    <x v="6"/>
    <d v="2025-04-08T00:00:00"/>
    <d v="2025-04-08T00:00:00"/>
    <s v="Banco do Brasil - Conta Corrente - Principal"/>
    <x v="0"/>
    <x v="7"/>
    <x v="32"/>
    <s v="Pix - Enviado - 08/04 21:15 Estabelecimento Unificado"/>
    <n v="2042.23"/>
    <s v="Concluído"/>
  </r>
  <r>
    <m/>
    <m/>
    <n v="1"/>
    <n v="1"/>
    <x v="6"/>
    <d v="2025-04-09T00:00:00"/>
    <d v="2025-04-09T00:00:00"/>
    <s v="Banco do Brasil - Conta Corrente - Principal"/>
    <x v="0"/>
    <x v="8"/>
    <x v="22"/>
    <s v="Pix - Enviado - 09/04 05:15 Jose Renato Alves Batista"/>
    <n v="10"/>
    <s v="Concluído"/>
  </r>
  <r>
    <m/>
    <m/>
    <n v="1"/>
    <n v="1"/>
    <x v="6"/>
    <d v="2025-04-10T00:00:00"/>
    <d v="2025-04-10T00:00:00"/>
    <s v="Banco do Brasil - Conta Corrente - Principal"/>
    <x v="0"/>
    <x v="9"/>
    <x v="22"/>
    <s v="Cobrança de Juros - Juros Saldo Devedor Conta"/>
    <n v="3.11"/>
    <s v="Concluído"/>
  </r>
  <r>
    <m/>
    <m/>
    <n v="1"/>
    <n v="1"/>
    <x v="6"/>
    <d v="2025-04-10T00:00:00"/>
    <d v="2025-04-10T00:00:00"/>
    <s v="Banco do Brasil - Conta Corrente - Principal"/>
    <x v="0"/>
    <x v="2"/>
    <x v="51"/>
    <s v="Pagamentos Diversos - VELOE"/>
    <n v="20.9"/>
    <s v="Concluído"/>
  </r>
  <r>
    <m/>
    <m/>
    <n v="1"/>
    <n v="1"/>
    <x v="6"/>
    <d v="2025-04-10T00:00:00"/>
    <d v="2025-04-10T00:00:00"/>
    <s v="Banco do Brasil - Conta Corrente - Principal"/>
    <x v="0"/>
    <x v="8"/>
    <x v="22"/>
    <s v="Pagamentos Diversos - CANCAO NOVA"/>
    <n v="120"/>
    <s v="Concluído"/>
  </r>
  <r>
    <m/>
    <m/>
    <n v="1"/>
    <n v="1"/>
    <x v="6"/>
    <d v="2025-04-10T00:00:00"/>
    <d v="2025-04-10T00:00:00"/>
    <s v="Banco do Brasil - Conta Corrente - Principal"/>
    <x v="0"/>
    <x v="4"/>
    <x v="25"/>
    <s v="Pix - Enviado - 10/04 21:39 Leonice Araujo Dos Reis"/>
    <n v="200"/>
    <s v="Concluído"/>
  </r>
  <r>
    <m/>
    <m/>
    <n v="1"/>
    <n v="1"/>
    <x v="6"/>
    <d v="2025-04-10T00:00:00"/>
    <d v="2025-04-10T00:00:00"/>
    <s v="Banco do Brasil - Conta Corrente - Principal"/>
    <x v="0"/>
    <x v="1"/>
    <x v="23"/>
    <s v="Pix Periódico - 10/04 Thiago Henrique Florenci 007/999"/>
    <n v="240"/>
    <s v="Concluído"/>
  </r>
  <r>
    <m/>
    <m/>
    <n v="1"/>
    <n v="1"/>
    <x v="6"/>
    <d v="2025-04-10T00:00:00"/>
    <d v="2025-04-10T00:00:00"/>
    <s v="Banco do Brasil - Conta Corrente - Principal"/>
    <x v="0"/>
    <x v="1"/>
    <x v="24"/>
    <s v="Pagamento de Boleto - ESCOLA GRACA MAIOR"/>
    <n v="255"/>
    <s v="Concluído"/>
  </r>
  <r>
    <m/>
    <m/>
    <n v="1"/>
    <n v="1"/>
    <x v="6"/>
    <d v="2025-04-10T00:00:00"/>
    <d v="2025-04-10T00:00:00"/>
    <s v="Banco do Brasil - Conta Corrente - Principal"/>
    <x v="0"/>
    <x v="16"/>
    <x v="53"/>
    <s v="Tesouro Direto-Compra - "/>
    <n v="496.39"/>
    <s v="Concluído"/>
  </r>
  <r>
    <m/>
    <m/>
    <n v="1"/>
    <n v="1"/>
    <x v="6"/>
    <d v="2025-04-10T00:00:00"/>
    <d v="2025-04-10T00:00:00"/>
    <s v="Banco do Brasil - Conta Corrente - Principal"/>
    <x v="0"/>
    <x v="1"/>
    <x v="66"/>
    <s v="Pix - Enviado - 10/04 16:59 ASSOCIACAO DE MAES P. A. E"/>
    <n v="500"/>
    <s v="Concluído"/>
  </r>
  <r>
    <m/>
    <m/>
    <n v="1"/>
    <n v="1"/>
    <x v="6"/>
    <d v="2025-04-10T00:00:00"/>
    <d v="2025-04-10T00:00:00"/>
    <s v="Banco do Brasil - Conta Corrente - Principal"/>
    <x v="0"/>
    <x v="4"/>
    <x v="20"/>
    <s v="Pagamento Fatura de Água - CIA DE SANEAMEN MG-COPASA"/>
    <n v="708.09"/>
    <s v="Concluído"/>
  </r>
  <r>
    <m/>
    <m/>
    <n v="1"/>
    <n v="1"/>
    <x v="6"/>
    <d v="2025-04-11T00:00:00"/>
    <d v="2025-04-11T00:00:00"/>
    <s v="Banco do Brasil - Conta Corrente - Principal"/>
    <x v="0"/>
    <x v="0"/>
    <x v="0"/>
    <s v="Ações - Proventos - Pag Rendimento  KNIP11 11/04/2025"/>
    <n v="156.19999999999999"/>
    <s v="Concluído"/>
  </r>
  <r>
    <m/>
    <m/>
    <n v="1"/>
    <n v="1"/>
    <x v="6"/>
    <d v="2025-04-11T00:00:00"/>
    <d v="2025-04-11T00:00:00"/>
    <s v="Banco do Brasil - Conta Corrente - Principal"/>
    <x v="0"/>
    <x v="0"/>
    <x v="0"/>
    <s v="Ações - Proventos - Pag Rendimento  KNHY11 11/04/2025"/>
    <n v="161.13"/>
    <s v="Concluído"/>
  </r>
  <r>
    <m/>
    <m/>
    <n v="1"/>
    <n v="1"/>
    <x v="6"/>
    <d v="2025-04-11T00:00:00"/>
    <d v="2025-04-11T00:00:00"/>
    <s v="Banco do Brasil - Conta Corrente - Principal"/>
    <x v="0"/>
    <x v="4"/>
    <x v="29"/>
    <s v="Pagto Energia Elétrica - CEMIG DISTRIBUICAO"/>
    <n v="272"/>
    <s v="Concluído"/>
  </r>
  <r>
    <m/>
    <m/>
    <n v="1"/>
    <n v="1"/>
    <x v="6"/>
    <d v="2025-04-11T00:00:00"/>
    <d v="2025-04-11T00:00:00"/>
    <s v="Banco do Brasil - Conta Corrente - Principal"/>
    <x v="0"/>
    <x v="11"/>
    <x v="31"/>
    <s v="Pix - Recebido - 11/04 13:40 39650316000164 SOLANGE DUA"/>
    <n v="2000"/>
    <s v="Concluído"/>
  </r>
  <r>
    <m/>
    <m/>
    <n v="1"/>
    <n v="1"/>
    <x v="6"/>
    <d v="2025-04-13T00:00:00"/>
    <d v="2025-04-13T00:00:00"/>
    <s v="Banco do Brasil - Conta Corrente - Principal"/>
    <x v="0"/>
    <x v="1"/>
    <x v="1"/>
    <s v="LIVRARIA ITAG PARC 04/10 SAO PAULO"/>
    <n v="146.09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KNRI11 14/04/2025"/>
    <n v="2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BTHF11 14/04/2025"/>
    <n v="2.2999999999999998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XPLG11 14/04/2025"/>
    <n v="2.46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HGRE11 14/04/2025"/>
    <n v="6.8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HGRU11 14/04/2025"/>
    <n v="22.5"/>
    <s v="Concluído"/>
  </r>
  <r>
    <m/>
    <m/>
    <n v="1"/>
    <n v="1"/>
    <x v="6"/>
    <d v="2025-04-14T00:00:00"/>
    <d v="2025-04-14T00:00:00"/>
    <s v="Banco do Brasil - Conta Corrente - Principal"/>
    <x v="0"/>
    <x v="0"/>
    <x v="0"/>
    <s v="Ações - Proventos - Pag Rendimento  RBRP11 14/04/2025"/>
    <n v="23.2"/>
    <s v="Concluído"/>
  </r>
  <r>
    <m/>
    <m/>
    <n v="1"/>
    <n v="1"/>
    <x v="6"/>
    <d v="2025-04-15T00:00:00"/>
    <d v="2025-04-15T00:00:00"/>
    <s v="Banco do Brasil - Conta Corrente - Principal"/>
    <x v="0"/>
    <x v="0"/>
    <x v="0"/>
    <s v="Ações - Proventos - Pag Rendimento  VRTA11 15/04/2025"/>
    <n v="8.5"/>
    <s v="Concluído"/>
  </r>
  <r>
    <m/>
    <m/>
    <n v="1"/>
    <n v="1"/>
    <x v="6"/>
    <d v="2025-04-15T00:00:00"/>
    <d v="2025-04-15T00:00:00"/>
    <s v="Banco do Brasil - Conta Corrente - Principal"/>
    <x v="0"/>
    <x v="4"/>
    <x v="63"/>
    <s v="Pagto Tributo Municipal - PBH-REC.TRIBUTOS-DBT"/>
    <n v="174.72"/>
    <s v="Concluído"/>
  </r>
  <r>
    <m/>
    <m/>
    <n v="1"/>
    <n v="1"/>
    <x v="6"/>
    <d v="2025-04-15T00:00:00"/>
    <d v="2025-04-15T00:00:00"/>
    <s v="Banco do Brasil - Conta Corrente - Principal"/>
    <x v="0"/>
    <x v="1"/>
    <x v="24"/>
    <s v="Pagamento de Boleto - INSTITUICAO EDUCACIONAL PROFESSOR PASQ"/>
    <n v="328.73"/>
    <s v="Concluído"/>
  </r>
  <r>
    <m/>
    <m/>
    <n v="1"/>
    <n v="1"/>
    <x v="6"/>
    <d v="2025-04-15T00:00:00"/>
    <d v="2025-04-15T00:00:00"/>
    <s v="Banco do Brasil - Conta Corrente - Principal"/>
    <x v="0"/>
    <x v="1"/>
    <x v="24"/>
    <s v="Pagamento de Boleto - INSTITUICAO EDUCACIONAL PROFESSOR PASQ"/>
    <n v="356.45"/>
    <s v="Concluído"/>
  </r>
  <r>
    <m/>
    <m/>
    <n v="1"/>
    <n v="1"/>
    <x v="6"/>
    <d v="2025-04-17T00:00:00"/>
    <d v="2025-04-17T00:00:00"/>
    <s v="Banco do Brasil - Conta Corrente - Principal"/>
    <x v="0"/>
    <x v="0"/>
    <x v="0"/>
    <s v="Ações - Proventos - Pag Rendimento  VGIP11 17/04/2025"/>
    <n v="25.2"/>
    <s v="Concluído"/>
  </r>
  <r>
    <m/>
    <m/>
    <n v="1"/>
    <n v="1"/>
    <x v="6"/>
    <d v="2025-04-17T00:00:00"/>
    <d v="2025-04-17T00:00:00"/>
    <s v="Banco do Brasil - Conta Corrente - Principal"/>
    <x v="0"/>
    <x v="12"/>
    <x v="40"/>
    <s v="Pagto Mensalidade Seguro - PRUDENTIAL DO BRASIL"/>
    <n v="103.04"/>
    <s v="Concluído"/>
  </r>
  <r>
    <m/>
    <m/>
    <n v="1"/>
    <n v="1"/>
    <x v="6"/>
    <d v="2025-04-17T00:00:00"/>
    <d v="2025-04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6"/>
    <d v="2025-04-17T00:00:00"/>
    <d v="2025-04-17T00:00:00"/>
    <s v="Banco do Brasil - Conta Corrente - Principal"/>
    <x v="0"/>
    <x v="12"/>
    <x v="40"/>
    <s v="Pagto Mensalidade Seguro - PRUDENTIAL DO BRASIL"/>
    <n v="234.84"/>
    <s v="Concluído"/>
  </r>
  <r>
    <m/>
    <m/>
    <n v="1"/>
    <n v="1"/>
    <x v="6"/>
    <d v="2025-04-17T00:00:00"/>
    <d v="2025-04-17T00:00:00"/>
    <s v="Banco do Brasil - Conta Corrente - Principal"/>
    <x v="0"/>
    <x v="12"/>
    <x v="40"/>
    <s v="Pagto Mensalidade Seguro - PRUDENTIAL DO BRASIL"/>
    <n v="237.15"/>
    <s v="Concluído"/>
  </r>
  <r>
    <m/>
    <m/>
    <n v="1"/>
    <n v="1"/>
    <x v="6"/>
    <d v="2025-04-17T00:00:00"/>
    <d v="2025-04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6"/>
    <d v="2025-04-17T00:00:00"/>
    <d v="2025-04-17T00:00:00"/>
    <s v="Banco do Brasil - Conta Corrente - Principal"/>
    <x v="0"/>
    <x v="11"/>
    <x v="31"/>
    <s v="Pix - Recebido - 17/04 19:13 39650316000164 SOLANGE DUA"/>
    <n v="1500"/>
    <s v="Concluído"/>
  </r>
  <r>
    <m/>
    <m/>
    <n v="1"/>
    <n v="1"/>
    <x v="6"/>
    <d v="2025-04-22T00:00:00"/>
    <d v="2025-04-22T00:00:00"/>
    <s v="Banco do Brasil - Conta Corrente - Principal"/>
    <x v="0"/>
    <x v="1"/>
    <x v="1"/>
    <s v="SOFTWAREZEN   PARC 12/12 SAO PAULO"/>
    <n v="8.6999999999999993"/>
    <s v="Concluído"/>
  </r>
  <r>
    <m/>
    <m/>
    <n v="1"/>
    <n v="1"/>
    <x v="6"/>
    <d v="2025-04-22T00:00:00"/>
    <d v="2025-04-22T00:00:00"/>
    <s v="Banco do Brasil - Conta Corrente - Principal"/>
    <x v="0"/>
    <x v="4"/>
    <x v="25"/>
    <s v="Pix - Enviado - 21/04 16:56 Leonice Araujo Dos Reis"/>
    <n v="220"/>
    <s v="Concluído"/>
  </r>
  <r>
    <m/>
    <m/>
    <n v="1"/>
    <n v="1"/>
    <x v="6"/>
    <d v="2025-04-22T00:00:00"/>
    <d v="2025-04-22T00:00:00"/>
    <s v="Banco do Brasil - Conta Corrente - Principal"/>
    <x v="0"/>
    <x v="8"/>
    <x v="22"/>
    <s v="Donativos - ASS ARAUTOS DO EVANGELHO"/>
    <n v="362.52"/>
    <s v="Concluído"/>
  </r>
  <r>
    <m/>
    <m/>
    <n v="1"/>
    <n v="1"/>
    <x v="6"/>
    <d v="2025-04-22T00:00:00"/>
    <d v="2025-04-22T00:00:00"/>
    <s v="Banco do Brasil - Conta Corrente - Principal"/>
    <x v="0"/>
    <x v="11"/>
    <x v="31"/>
    <s v="Pix - Recebido - 22/04 10:38 39650316000164 SOLANGE DUA"/>
    <n v="700"/>
    <s v="Concluído"/>
  </r>
  <r>
    <m/>
    <m/>
    <n v="1"/>
    <n v="1"/>
    <x v="6"/>
    <d v="2025-04-23T00:00:00"/>
    <d v="2025-04-23T00:00:00"/>
    <s v="Banco do Brasil - Conta Corrente - Principal"/>
    <x v="0"/>
    <x v="1"/>
    <x v="66"/>
    <s v="Pix - Enviado - 23/04 16:02 ASSOCIACAO INSTITUTO EDUCA"/>
    <n v="70"/>
    <s v="Concluído"/>
  </r>
  <r>
    <m/>
    <m/>
    <n v="1"/>
    <n v="1"/>
    <x v="6"/>
    <d v="2025-04-24T00:00:00"/>
    <d v="2025-04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6"/>
    <d v="2025-04-25T00:00:00"/>
    <d v="2025-04-25T00:00:00"/>
    <s v="Banco do Brasil - Conta Corrente - Principal"/>
    <x v="0"/>
    <x v="4"/>
    <x v="38"/>
    <s v="Pagamento de Telefone - VIVO MOVEL - MG"/>
    <n v="39.99"/>
    <s v="Concluído"/>
  </r>
  <r>
    <m/>
    <m/>
    <n v="1"/>
    <n v="1"/>
    <x v="6"/>
    <d v="2025-04-25T00:00:00"/>
    <d v="2025-04-25T00:00:00"/>
    <s v="Banco do Brasil - Conta Corrente - Principal"/>
    <x v="0"/>
    <x v="11"/>
    <x v="31"/>
    <s v="Pix - Recebido - 25/04 13:55 39650316000164 SOLANGE DUA"/>
    <n v="50"/>
    <s v="Concluído"/>
  </r>
  <r>
    <m/>
    <m/>
    <n v="1"/>
    <n v="1"/>
    <x v="6"/>
    <d v="2025-04-25T00:00:00"/>
    <d v="2025-04-25T00:00:00"/>
    <s v="Banco do Brasil - Conta Corrente - Principal"/>
    <x v="0"/>
    <x v="0"/>
    <x v="0"/>
    <s v="Ações - Proventos - Pag Rendimento  BTLG11 25/04/2025"/>
    <n v="53.82"/>
    <s v="Concluído"/>
  </r>
  <r>
    <m/>
    <m/>
    <n v="1"/>
    <n v="1"/>
    <x v="6"/>
    <d v="2025-04-25T00:00:00"/>
    <d v="2025-04-25T00:00:00"/>
    <s v="Banco do Brasil - Conta Corrente - Principal"/>
    <x v="0"/>
    <x v="4"/>
    <x v="38"/>
    <s v="Pagamento de Telefone - VIVO MOVEL - MG"/>
    <n v="159.25"/>
    <s v="Concluído"/>
  </r>
  <r>
    <m/>
    <m/>
    <n v="1"/>
    <n v="1"/>
    <x v="6"/>
    <d v="2025-04-27T00:00:00"/>
    <d v="2025-04-27T00:00:00"/>
    <s v="Banco do Brasil - Conta Corrente - Principal"/>
    <x v="0"/>
    <x v="2"/>
    <x v="2"/>
    <s v="IBIS SAO PAUL PARC 06/06 SAO PAULO"/>
    <n v="64.75"/>
    <s v="Concluído"/>
  </r>
  <r>
    <m/>
    <m/>
    <n v="1"/>
    <n v="1"/>
    <x v="6"/>
    <d v="2025-04-28T00:00:00"/>
    <d v="2025-04-28T00:00:00"/>
    <s v="Banco do Brasil - Conta Corrente - Principal"/>
    <x v="0"/>
    <x v="11"/>
    <x v="31"/>
    <s v="Pix - Recebido - 26/04 06:09 39650316000164 SOLANGE DUA"/>
    <n v="210"/>
    <s v="Concluído"/>
  </r>
  <r>
    <m/>
    <m/>
    <n v="1"/>
    <n v="1"/>
    <x v="6"/>
    <d v="2025-04-28T00:00:00"/>
    <d v="2025-04-28T00:00:00"/>
    <s v="Banco do Brasil - Conta Corrente - Principal"/>
    <x v="0"/>
    <x v="4"/>
    <x v="25"/>
    <s v="Pix - Enviado - 26/04 06:10 Leonice Araujo Dos Reis"/>
    <n v="210"/>
    <s v="Concluído"/>
  </r>
  <r>
    <m/>
    <m/>
    <n v="1"/>
    <n v="1"/>
    <x v="6"/>
    <d v="2025-04-30T00:00:00"/>
    <d v="2025-04-30T00:00:00"/>
    <s v="Banco do Brasil - Conta Corrente - Principal"/>
    <x v="0"/>
    <x v="0"/>
    <x v="0"/>
    <s v="Ações - Proventos - Pag Jur Cap Pro BBDC4  30/04/2025"/>
    <n v="4.03"/>
    <s v="Concluído"/>
  </r>
  <r>
    <m/>
    <m/>
    <n v="1"/>
    <n v="1"/>
    <x v="6"/>
    <d v="2025-04-30T00:00:00"/>
    <d v="2025-04-30T00:00:00"/>
    <s v="Banco do Brasil - Conta Corrente - Principal"/>
    <x v="0"/>
    <x v="1"/>
    <x v="1"/>
    <s v="MP*SMMATEMATI PARC 05/05 OSASCO"/>
    <n v="13.02"/>
    <s v="Concluído"/>
  </r>
  <r>
    <m/>
    <m/>
    <n v="1"/>
    <n v="1"/>
    <x v="6"/>
    <d v="2025-04-30T00:00:00"/>
    <d v="2025-04-30T00:00:00"/>
    <s v="Banco do Brasil - Conta Corrente - Principal"/>
    <x v="0"/>
    <x v="3"/>
    <x v="9"/>
    <s v="Pix - Enviado - 30/04 19:24 Izabela Souza Penido Lins"/>
    <n v="56"/>
    <s v="Concluído"/>
  </r>
  <r>
    <m/>
    <m/>
    <n v="1"/>
    <n v="1"/>
    <x v="6"/>
    <d v="2025-04-30T00:00:00"/>
    <d v="2025-04-30T00:00:00"/>
    <s v="Banco do Brasil - Conta Corrente - Principal"/>
    <x v="0"/>
    <x v="5"/>
    <x v="10"/>
    <s v="CONSTANCE     PARC 04/06 CONTAGEM"/>
    <n v="73.989999999999995"/>
    <s v="Concluído"/>
  </r>
  <r>
    <m/>
    <m/>
    <n v="1"/>
    <n v="1"/>
    <x v="6"/>
    <d v="2025-04-30T00:00:00"/>
    <d v="2025-04-30T00:00:00"/>
    <s v="Banco do Brasil - Conta Corrente - Principal"/>
    <x v="0"/>
    <x v="1"/>
    <x v="24"/>
    <s v="PARC=112BK*CR PARC 05/12 BELO HORIZON"/>
    <n v="106.71"/>
    <s v="Concluído"/>
  </r>
  <r>
    <m/>
    <m/>
    <n v="1"/>
    <n v="1"/>
    <x v="6"/>
    <d v="2025-04-30T00:00:00"/>
    <d v="2025-04-30T00:00:00"/>
    <s v="Banco do Brasil - Conta Corrente - Principal"/>
    <x v="0"/>
    <x v="11"/>
    <x v="31"/>
    <s v="Pix - Recebido - 30/04 19:23 39650316000164 SOLANGE DUA"/>
    <n v="200"/>
    <s v="Concluído"/>
  </r>
  <r>
    <m/>
    <m/>
    <n v="1"/>
    <n v="1"/>
    <x v="7"/>
    <d v="2025-05-02T00:00:00"/>
    <d v="2025-05-02T00:00:00"/>
    <m/>
    <x v="0"/>
    <x v="0"/>
    <x v="0"/>
    <s v="Ações - Proventos - Pag Jur Cap Pro BBDC4  02/05/2025"/>
    <n v="0.39"/>
    <s v="Concluído"/>
  </r>
  <r>
    <m/>
    <m/>
    <n v="1"/>
    <n v="1"/>
    <x v="7"/>
    <d v="2025-05-02T00:00:00"/>
    <d v="2025-05-02T00:00:00"/>
    <m/>
    <x v="0"/>
    <x v="9"/>
    <x v="22"/>
    <s v="Cobrança de I.O.F. - IOF Saldo Devedor Conta"/>
    <n v="7.32"/>
    <s v="Concluído"/>
  </r>
  <r>
    <m/>
    <m/>
    <n v="1"/>
    <n v="1"/>
    <x v="7"/>
    <d v="2025-05-02T00:00:00"/>
    <d v="2025-05-02T00:00:00"/>
    <m/>
    <x v="0"/>
    <x v="4"/>
    <x v="4"/>
    <s v="Pagamento de Telefone - OI FIBRA ARBOR"/>
    <n v="238.41"/>
    <s v="Concluído"/>
  </r>
  <r>
    <m/>
    <m/>
    <n v="1"/>
    <n v="1"/>
    <x v="7"/>
    <d v="2025-05-02T00:00:00"/>
    <d v="2025-05-02T00:00:00"/>
    <m/>
    <x v="0"/>
    <x v="0"/>
    <x v="64"/>
    <s v="Pix - Recebido - 01/05 15:51 00095285806615 RODRIGO ALM"/>
    <n v="3100"/>
    <s v="Concluído"/>
  </r>
  <r>
    <m/>
    <m/>
    <n v="1"/>
    <n v="1"/>
    <x v="7"/>
    <d v="2025-05-06T00:00:00"/>
    <d v="2025-05-06T00:00:00"/>
    <m/>
    <x v="0"/>
    <x v="0"/>
    <x v="0"/>
    <s v="Ações - Proventos - Pag Dividendos  ALOS3  06/05/2025"/>
    <n v="3.96"/>
    <s v="Concluído"/>
  </r>
  <r>
    <m/>
    <m/>
    <n v="1"/>
    <n v="1"/>
    <x v="7"/>
    <d v="2025-05-06T00:00:00"/>
    <d v="2025-05-06T00:00:00"/>
    <m/>
    <x v="0"/>
    <x v="11"/>
    <x v="28"/>
    <s v="Pix - Recebido - 06/05 10:44 95285806615 Rodrigo Almeid"/>
    <n v="9595.2199999999993"/>
    <s v="Concluído"/>
  </r>
  <r>
    <m/>
    <m/>
    <n v="1"/>
    <n v="1"/>
    <x v="7"/>
    <d v="2025-03-27T00:00:00"/>
    <d v="2025-05-07T00:00:00"/>
    <s v="Banco do Brasil - Conta Corrente - Principal"/>
    <x v="1"/>
    <x v="3"/>
    <x v="9"/>
    <s v="ORGANIZACOES MARTINS S BELO HORIZONT BR"/>
    <n v="3.99"/>
    <s v="Concluído"/>
  </r>
  <r>
    <m/>
    <m/>
    <n v="1"/>
    <n v="1"/>
    <x v="7"/>
    <d v="2025-04-13T00:00:00"/>
    <d v="2025-05-07T00:00:00"/>
    <s v="Banco do Brasil - Conta Corrente - Principal"/>
    <x v="1"/>
    <x v="15"/>
    <x v="47"/>
    <s v="APPLE.COM/BILL         SAO PAULO     BR"/>
    <n v="4.9000000000000004"/>
    <s v="Concluído"/>
  </r>
  <r>
    <m/>
    <m/>
    <n v="1"/>
    <n v="1"/>
    <x v="7"/>
    <d v="2025-04-01T00:00:00"/>
    <d v="2025-05-07T00:00:00"/>
    <s v="Banco do Brasil - Conta Corrente - Principal"/>
    <x v="1"/>
    <x v="3"/>
    <x v="9"/>
    <s v="ORGANIZACOES MARTINS S BELO HORIZONT BR"/>
    <n v="4.99"/>
    <s v="Concluído"/>
  </r>
  <r>
    <m/>
    <m/>
    <n v="1"/>
    <n v="1"/>
    <x v="7"/>
    <d v="2025-04-07T00:00:00"/>
    <d v="2025-05-07T00:00:00"/>
    <s v="Banco do Brasil - Conta Corrente - Principal"/>
    <x v="1"/>
    <x v="3"/>
    <x v="3"/>
    <s v="GARAPAO NOVA GRANADA   BELO HORIZONT BR"/>
    <n v="5"/>
    <s v="Concluído"/>
  </r>
  <r>
    <m/>
    <m/>
    <n v="1"/>
    <n v="1"/>
    <x v="7"/>
    <d v="2025-04-19T00:00:00"/>
    <d v="2025-05-07T00:00:00"/>
    <s v="Banco do Brasil - Conta Corrente - Principal"/>
    <x v="1"/>
    <x v="3"/>
    <x v="3"/>
    <s v="PLINIOLEAL             BELO HORIZONT BR"/>
    <n v="6"/>
    <s v="Concluído"/>
  </r>
  <r>
    <m/>
    <m/>
    <n v="1"/>
    <n v="1"/>
    <x v="7"/>
    <d v="2025-04-12T00:00:00"/>
    <d v="2025-05-07T00:00:00"/>
    <s v="Banco do Brasil - Conta Corrente - Principal"/>
    <x v="1"/>
    <x v="3"/>
    <x v="3"/>
    <s v="GARAPAO                BELO HORIZONT BR"/>
    <n v="7"/>
    <s v="Concluído"/>
  </r>
  <r>
    <m/>
    <m/>
    <n v="1"/>
    <n v="1"/>
    <x v="7"/>
    <d v="2024-04-22T00:00:00"/>
    <d v="2025-05-07T00:00:00"/>
    <s v="Banco do Brasil - Conta Corrente - Principal"/>
    <x v="1"/>
    <x v="1"/>
    <x v="1"/>
    <s v="SOFTWAREZEN   PARC 12/12 SAO PAULO   BR"/>
    <n v="8.6999999999999993"/>
    <s v="Concluído"/>
  </r>
  <r>
    <m/>
    <m/>
    <n v="1"/>
    <n v="1"/>
    <x v="7"/>
    <d v="2025-04-21T00:00:00"/>
    <d v="2025-05-07T00:00:00"/>
    <s v="Banco do Brasil - Conta Corrente - Principal"/>
    <x v="1"/>
    <x v="7"/>
    <x v="13"/>
    <s v="DROGARIA ARAUJO        BELO HORIZONT BR"/>
    <n v="9.99"/>
    <s v="Concluído"/>
  </r>
  <r>
    <m/>
    <m/>
    <n v="1"/>
    <n v="1"/>
    <x v="7"/>
    <d v="2025-03-27T00:00:00"/>
    <d v="2025-05-07T00:00:00"/>
    <m/>
    <x v="1"/>
    <x v="2"/>
    <x v="5"/>
    <s v="UBER* TRIP             WWW.UBER.COM."/>
    <n v="10"/>
    <s v="Concluído"/>
  </r>
  <r>
    <m/>
    <m/>
    <n v="1"/>
    <n v="1"/>
    <x v="7"/>
    <d v="2025-04-12T00:00:00"/>
    <d v="2025-05-07T00:00:00"/>
    <s v="Banco do Brasil - Conta Corrente - Principal"/>
    <x v="1"/>
    <x v="3"/>
    <x v="3"/>
    <s v="GARAPAO                BELO HORIZONT BR"/>
    <n v="10"/>
    <s v="Concluído"/>
  </r>
  <r>
    <m/>
    <m/>
    <n v="1"/>
    <n v="1"/>
    <x v="7"/>
    <d v="2025-04-13T00:00:00"/>
    <d v="2025-05-07T00:00:00"/>
    <s v="Banco do Brasil - Conta Corrente - Principal"/>
    <x v="1"/>
    <x v="3"/>
    <x v="3"/>
    <s v="AngelaMarina           BELO HORIZONT BR"/>
    <n v="10"/>
    <s v="Concluído"/>
  </r>
  <r>
    <m/>
    <m/>
    <n v="1"/>
    <n v="1"/>
    <x v="7"/>
    <d v="2025-03-27T00:00:00"/>
    <d v="2025-05-07T00:00:00"/>
    <s v="Banco do Brasil - Conta Corrente - Principal"/>
    <x v="1"/>
    <x v="2"/>
    <x v="5"/>
    <s v="UBER* TRIP             WWW.UBER.COM. BR"/>
    <n v="10"/>
    <s v="Concluído"/>
  </r>
  <r>
    <m/>
    <m/>
    <n v="1"/>
    <n v="1"/>
    <x v="7"/>
    <d v="2025-04-12T00:00:00"/>
    <d v="2025-05-07T00:00:00"/>
    <s v="Banco do Brasil - Conta Corrente - Principal"/>
    <x v="1"/>
    <x v="7"/>
    <x v="13"/>
    <s v="DROGARIA ARAUJO        BELO HORIZONT BR"/>
    <n v="11.99"/>
    <s v="Concluído"/>
  </r>
  <r>
    <m/>
    <m/>
    <n v="1"/>
    <n v="1"/>
    <x v="7"/>
    <d v="2025-04-03T00:00:00"/>
    <d v="2025-05-07T00:00:00"/>
    <s v="Banco do Brasil - Conta Corrente - Principal"/>
    <x v="1"/>
    <x v="6"/>
    <x v="12"/>
    <s v="SUPERMERCADOS BH       BELO HORIZONT BR"/>
    <n v="12.34"/>
    <s v="Concluído"/>
  </r>
  <r>
    <m/>
    <m/>
    <n v="1"/>
    <n v="1"/>
    <x v="7"/>
    <d v="2024-11-30T00:00:00"/>
    <d v="2025-05-07T00:00:00"/>
    <s v="Banco do Brasil - Conta Corrente - Principal"/>
    <x v="1"/>
    <x v="1"/>
    <x v="1"/>
    <s v="MP*SMMATEMATI PARC 05/05 OSASCO      BR"/>
    <n v="13.02"/>
    <s v="Concluído"/>
  </r>
  <r>
    <m/>
    <m/>
    <n v="1"/>
    <n v="1"/>
    <x v="7"/>
    <d v="2024-05-13T00:00:00"/>
    <d v="2025-05-07T00:00:00"/>
    <s v="Banco do Brasil - Conta Corrente - Principal"/>
    <x v="1"/>
    <x v="1"/>
    <x v="1"/>
    <s v="MP*CAMILAABAD PARC 12/12 OSASCO      BR"/>
    <n v="13.64"/>
    <s v="Concluído"/>
  </r>
  <r>
    <m/>
    <m/>
    <n v="1"/>
    <n v="1"/>
    <x v="7"/>
    <d v="2025-03-30T00:00:00"/>
    <d v="2025-05-07T00:00:00"/>
    <s v="Banco do Brasil - Conta Corrente - Principal"/>
    <x v="1"/>
    <x v="3"/>
    <x v="3"/>
    <s v="AngelaMarina           BELO HORIZONT BR"/>
    <n v="16"/>
    <s v="Concluído"/>
  </r>
  <r>
    <m/>
    <m/>
    <n v="1"/>
    <n v="1"/>
    <x v="7"/>
    <d v="2025-04-09T00:00:00"/>
    <d v="2025-05-07T00:00:00"/>
    <s v="Banco do Brasil - Conta Corrente - Principal"/>
    <x v="1"/>
    <x v="3"/>
    <x v="9"/>
    <s v="SUPERLOG FFV DISTRIBUI BELO HORIZONT BR"/>
    <n v="16.48"/>
    <s v="Concluído"/>
  </r>
  <r>
    <m/>
    <m/>
    <n v="1"/>
    <n v="1"/>
    <x v="7"/>
    <d v="2025-03-26T00:00:00"/>
    <d v="2025-05-07T00:00:00"/>
    <s v="Banco do Brasil - Conta Corrente - Principal"/>
    <x v="1"/>
    <x v="2"/>
    <x v="5"/>
    <s v="UBER * PENDING         SAO PAULO     BR"/>
    <n v="17.100000000000001"/>
    <s v="Concluído"/>
  </r>
  <r>
    <m/>
    <m/>
    <n v="1"/>
    <n v="1"/>
    <x v="7"/>
    <d v="2025-05-07T00:00:00"/>
    <d v="2025-05-07T00:00:00"/>
    <m/>
    <x v="0"/>
    <x v="6"/>
    <x v="11"/>
    <s v="Compra com Cartão - 07/05 07:22 AmoPao"/>
    <n v="17.2"/>
    <s v="Concluído"/>
  </r>
  <r>
    <m/>
    <m/>
    <n v="1"/>
    <n v="1"/>
    <x v="7"/>
    <d v="2025-04-13T00:00:00"/>
    <d v="2025-05-07T00:00:00"/>
    <s v="Banco do Brasil - Conta Corrente - Principal"/>
    <x v="1"/>
    <x v="7"/>
    <x v="13"/>
    <s v="RAIA4535               BELO HORIZONT BR"/>
    <n v="17.600000000000001"/>
    <s v="Concluído"/>
  </r>
  <r>
    <m/>
    <m/>
    <n v="1"/>
    <n v="1"/>
    <x v="7"/>
    <d v="2025-04-22T00:00:00"/>
    <d v="2025-05-07T00:00:00"/>
    <s v="Banco do Brasil - Conta Corrente - Principal"/>
    <x v="1"/>
    <x v="6"/>
    <x v="12"/>
    <s v="SUPER NOSSO            BELO HORIZONT BR"/>
    <n v="17.98"/>
    <s v="Concluído"/>
  </r>
  <r>
    <m/>
    <m/>
    <n v="1"/>
    <n v="1"/>
    <x v="7"/>
    <d v="2025-04-08T00:00:00"/>
    <d v="2025-05-07T00:00:00"/>
    <s v="Banco do Brasil - Conta Corrente - Principal"/>
    <x v="1"/>
    <x v="3"/>
    <x v="9"/>
    <s v="INDUSTRIA E COMERCIO D BELO HORIZONT BR"/>
    <n v="18"/>
    <s v="Concluído"/>
  </r>
  <r>
    <m/>
    <m/>
    <n v="1"/>
    <n v="1"/>
    <x v="7"/>
    <d v="2025-03-26T00:00:00"/>
    <d v="2025-05-07T00:00:00"/>
    <s v="Banco do Brasil - Conta Corrente - Principal"/>
    <x v="1"/>
    <x v="2"/>
    <x v="5"/>
    <s v="UBER * PENDING         SAO PAULO     BR"/>
    <n v="19.03"/>
    <s v="Concluído"/>
  </r>
  <r>
    <m/>
    <m/>
    <n v="1"/>
    <n v="1"/>
    <x v="7"/>
    <d v="2025-04-07T00:00:00"/>
    <d v="2025-05-07T00:00:00"/>
    <s v="Banco do Brasil - Conta Corrente - Principal"/>
    <x v="1"/>
    <x v="6"/>
    <x v="11"/>
    <s v="Humbertodossantos      CONTAGEM      BR"/>
    <n v="19.489999999999998"/>
    <s v="Concluído"/>
  </r>
  <r>
    <m/>
    <m/>
    <n v="1"/>
    <n v="1"/>
    <x v="7"/>
    <d v="2025-04-05T00:00:00"/>
    <d v="2025-05-07T00:00:00"/>
    <s v="Banco do Brasil - Conta Corrente - Principal"/>
    <x v="1"/>
    <x v="7"/>
    <x v="13"/>
    <s v="DROGARIA ARAUJO        BELO HORIZONT BR"/>
    <n v="19.98"/>
    <s v="Concluído"/>
  </r>
  <r>
    <m/>
    <m/>
    <n v="1"/>
    <n v="1"/>
    <x v="7"/>
    <d v="2025-04-09T00:00:00"/>
    <d v="2025-05-07T00:00:00"/>
    <s v="Banco do Brasil - Conta Corrente - Principal"/>
    <x v="1"/>
    <x v="3"/>
    <x v="9"/>
    <s v="PG *TON LVA            BELO HORIZONT BR"/>
    <n v="20"/>
    <s v="Concluído"/>
  </r>
  <r>
    <m/>
    <m/>
    <n v="1"/>
    <n v="1"/>
    <x v="7"/>
    <d v="2025-02-02T00:00:00"/>
    <d v="2025-05-07T00:00:00"/>
    <s v="Banco do Brasil - Conta Corrente - Principal"/>
    <x v="1"/>
    <x v="1"/>
    <x v="62"/>
    <s v="PARAGEM  WCA  PARC 03/10 BELO HORIZONBR"/>
    <n v="20"/>
    <s v="Concluído"/>
  </r>
  <r>
    <m/>
    <m/>
    <n v="1"/>
    <n v="1"/>
    <x v="7"/>
    <d v="2025-04-10T00:00:00"/>
    <d v="2025-05-07T00:00:00"/>
    <s v="Banco do Brasil - Conta Corrente - Principal"/>
    <x v="1"/>
    <x v="2"/>
    <x v="5"/>
    <s v="UBER* TRIP             OSASCO        BR"/>
    <n v="20.51"/>
    <s v="Concluído"/>
  </r>
  <r>
    <m/>
    <m/>
    <n v="1"/>
    <n v="1"/>
    <x v="7"/>
    <d v="2024-10-09T00:00:00"/>
    <d v="2025-05-07T00:00:00"/>
    <s v="Banco do Brasil - Conta Corrente - Principal"/>
    <x v="1"/>
    <x v="5"/>
    <x v="10"/>
    <s v="MP*3PRODUTOS  PARC 07/12 OSASCO      BR"/>
    <n v="22.2"/>
    <s v="Concluído"/>
  </r>
  <r>
    <m/>
    <m/>
    <n v="1"/>
    <n v="1"/>
    <x v="7"/>
    <d v="2025-03-01T00:00:00"/>
    <d v="2025-05-07T00:00:00"/>
    <s v="Banco do Brasil - Conta Corrente - Principal"/>
    <x v="1"/>
    <x v="15"/>
    <x v="47"/>
    <s v="EBN    *Canva PARC 02/12 CURITIBA    BR"/>
    <n v="24.16"/>
    <s v="Concluído"/>
  </r>
  <r>
    <m/>
    <m/>
    <n v="1"/>
    <n v="1"/>
    <x v="7"/>
    <d v="2025-04-03T00:00:00"/>
    <d v="2025-05-07T00:00:00"/>
    <s v="Banco do Brasil - Conta Corrente - Principal"/>
    <x v="1"/>
    <x v="3"/>
    <x v="9"/>
    <s v="CASA BRANCA            BELO HORIZONT BR"/>
    <n v="25.8"/>
    <s v="Concluído"/>
  </r>
  <r>
    <m/>
    <m/>
    <n v="1"/>
    <n v="1"/>
    <x v="7"/>
    <d v="2025-04-05T00:00:00"/>
    <d v="2025-05-07T00:00:00"/>
    <s v="Banco do Brasil - Conta Corrente - Principal"/>
    <x v="1"/>
    <x v="5"/>
    <x v="10"/>
    <s v="CRESCI E PERDI - BH BU BELO HORIZONT BR"/>
    <n v="26"/>
    <s v="Concluído"/>
  </r>
  <r>
    <m/>
    <m/>
    <n v="1"/>
    <n v="1"/>
    <x v="7"/>
    <d v="2025-03-27T00:00:00"/>
    <d v="2025-05-07T00:00:00"/>
    <m/>
    <x v="1"/>
    <x v="2"/>
    <x v="5"/>
    <s v="UBER * PENDING         SAO PAULO"/>
    <n v="26.37"/>
    <s v="Concluído"/>
  </r>
  <r>
    <m/>
    <m/>
    <n v="1"/>
    <n v="1"/>
    <x v="7"/>
    <d v="2025-03-27T00:00:00"/>
    <d v="2025-05-07T00:00:00"/>
    <s v="Banco do Brasil - Conta Corrente - Principal"/>
    <x v="1"/>
    <x v="2"/>
    <x v="5"/>
    <s v="UBER * PENDING         SAO PAULO     BR"/>
    <n v="26.37"/>
    <s v="Concluído"/>
  </r>
  <r>
    <m/>
    <m/>
    <n v="1"/>
    <n v="1"/>
    <x v="7"/>
    <d v="2025-04-09T00:00:00"/>
    <d v="2025-05-07T00:00:00"/>
    <s v="Banco do Brasil - Conta Corrente - Principal"/>
    <x v="1"/>
    <x v="6"/>
    <x v="11"/>
    <s v="PANIFICADORA RETTORE   BELO HORIZONT BR"/>
    <n v="27.51"/>
    <s v="Concluído"/>
  </r>
  <r>
    <m/>
    <m/>
    <n v="1"/>
    <n v="1"/>
    <x v="7"/>
    <d v="2025-04-15T00:00:00"/>
    <d v="2025-05-07T00:00:00"/>
    <s v="Banco do Brasil - Conta Corrente - Principal"/>
    <x v="1"/>
    <x v="6"/>
    <x v="11"/>
    <s v="PN TRIGO VINHO         BELO HORIZONT BR"/>
    <n v="27.76"/>
    <s v="Concluído"/>
  </r>
  <r>
    <m/>
    <m/>
    <n v="1"/>
    <n v="1"/>
    <x v="7"/>
    <d v="2025-04-09T00:00:00"/>
    <d v="2025-05-07T00:00:00"/>
    <s v="Banco do Brasil - Conta Corrente - Principal"/>
    <x v="1"/>
    <x v="3"/>
    <x v="3"/>
    <s v="3798 - GRSA GR CAFE RI SAO PAULO     BR"/>
    <n v="28"/>
    <s v="Concluído"/>
  </r>
  <r>
    <m/>
    <m/>
    <n v="1"/>
    <n v="1"/>
    <x v="7"/>
    <d v="2025-04-01T00:00:00"/>
    <d v="2025-05-07T00:00:00"/>
    <m/>
    <x v="1"/>
    <x v="6"/>
    <x v="11"/>
    <s v="PanificadoraFrei       BELO HORIZONT"/>
    <n v="29.16"/>
    <s v="Concluído"/>
  </r>
  <r>
    <m/>
    <m/>
    <n v="1"/>
    <n v="1"/>
    <x v="7"/>
    <d v="2025-04-01T00:00:00"/>
    <d v="2025-05-07T00:00:00"/>
    <s v="Banco do Brasil - Conta Corrente - Principal"/>
    <x v="1"/>
    <x v="6"/>
    <x v="11"/>
    <s v="PanificadoraFrei       BELO HORIZONT BR"/>
    <n v="29.16"/>
    <s v="Concluído"/>
  </r>
  <r>
    <m/>
    <m/>
    <n v="1"/>
    <n v="1"/>
    <x v="7"/>
    <d v="2024-08-21T00:00:00"/>
    <d v="2025-05-07T00:00:00"/>
    <s v="Banco do Brasil - Conta Corrente - Principal"/>
    <x v="1"/>
    <x v="3"/>
    <x v="7"/>
    <s v="PG *ARTCRUZ A PARC 09/10 TOLEDO      BR"/>
    <n v="29.49"/>
    <s v="Concluído"/>
  </r>
  <r>
    <m/>
    <m/>
    <n v="1"/>
    <n v="1"/>
    <x v="7"/>
    <d v="2025-04-12T00:00:00"/>
    <d v="2025-05-07T00:00:00"/>
    <s v="Banco do Brasil - Conta Corrente - Principal"/>
    <x v="1"/>
    <x v="3"/>
    <x v="9"/>
    <s v="MP*LOJANLTON           OSASCO        BR"/>
    <n v="30"/>
    <s v="Concluído"/>
  </r>
  <r>
    <m/>
    <m/>
    <n v="1"/>
    <n v="1"/>
    <x v="7"/>
    <d v="2025-01-13T00:00:00"/>
    <d v="2025-05-07T00:00:00"/>
    <s v="Banco do Brasil - Conta Corrente - Principal"/>
    <x v="1"/>
    <x v="3"/>
    <x v="9"/>
    <s v="HUB*ESTANTEVI PARC 04/04 SAO PAULO   BR"/>
    <n v="30.72"/>
    <s v="Concluído"/>
  </r>
  <r>
    <m/>
    <m/>
    <n v="1"/>
    <n v="1"/>
    <x v="7"/>
    <d v="2025-04-08T00:00:00"/>
    <d v="2025-05-07T00:00:00"/>
    <s v="Banco do Brasil - Conta Corrente - Principal"/>
    <x v="1"/>
    <x v="3"/>
    <x v="3"/>
    <s v="RODOSNACK MINASGRILL   RIBEIRAO VERM BR"/>
    <n v="30.8"/>
    <s v="Concluído"/>
  </r>
  <r>
    <m/>
    <m/>
    <n v="1"/>
    <n v="1"/>
    <x v="7"/>
    <d v="2025-02-12T00:00:00"/>
    <d v="2025-05-07T00:00:00"/>
    <s v="Banco do Brasil - Conta Corrente - Principal"/>
    <x v="1"/>
    <x v="3"/>
    <x v="9"/>
    <s v="STILLUS ARMAR PARC 03/03 BELO HORIZONBR"/>
    <n v="31.66"/>
    <s v="Concluído"/>
  </r>
  <r>
    <m/>
    <m/>
    <n v="1"/>
    <n v="1"/>
    <x v="7"/>
    <d v="2025-01-11T00:00:00"/>
    <d v="2025-05-07T00:00:00"/>
    <s v="Banco do Brasil - Conta Corrente - Principal"/>
    <x v="1"/>
    <x v="3"/>
    <x v="9"/>
    <s v="MARTINS COM D PARC 04/04 BELO HORIZONBR"/>
    <n v="31.88"/>
    <s v="Concluído"/>
  </r>
  <r>
    <m/>
    <m/>
    <n v="1"/>
    <n v="1"/>
    <x v="7"/>
    <d v="2025-04-08T00:00:00"/>
    <d v="2025-05-07T00:00:00"/>
    <s v="Banco do Brasil - Conta Corrente - Principal"/>
    <x v="1"/>
    <x v="2"/>
    <x v="5"/>
    <s v="UBER* TRIP             OSASCO        BR"/>
    <n v="32.549999999999997"/>
    <s v="Concluído"/>
  </r>
  <r>
    <m/>
    <m/>
    <n v="1"/>
    <n v="1"/>
    <x v="7"/>
    <d v="2025-04-05T00:00:00"/>
    <d v="2025-05-07T00:00:00"/>
    <s v="Banco do Brasil - Conta Corrente - Principal"/>
    <x v="1"/>
    <x v="6"/>
    <x v="12"/>
    <s v="VILLEFORT              BELO HORIZONT BR"/>
    <n v="33.29"/>
    <s v="Concluído"/>
  </r>
  <r>
    <m/>
    <m/>
    <n v="1"/>
    <n v="1"/>
    <x v="7"/>
    <d v="2025-04-12T00:00:00"/>
    <d v="2025-05-07T00:00:00"/>
    <s v="Banco do Brasil - Conta Corrente - Principal"/>
    <x v="1"/>
    <x v="1"/>
    <x v="23"/>
    <s v="PG *INSTITUTO PARC 01/03 CAMPINA GRANBR"/>
    <n v="33.340000000000003"/>
    <s v="Concluído"/>
  </r>
  <r>
    <m/>
    <m/>
    <n v="1"/>
    <n v="1"/>
    <x v="7"/>
    <d v="2025-03-27T00:00:00"/>
    <d v="2025-05-07T00:00:00"/>
    <m/>
    <x v="1"/>
    <x v="3"/>
    <x v="6"/>
    <s v="BAFF S COMERCIO DE PRO OSASCO"/>
    <n v="37.5"/>
    <s v="Concluído"/>
  </r>
  <r>
    <m/>
    <m/>
    <n v="1"/>
    <n v="1"/>
    <x v="7"/>
    <d v="2025-03-27T00:00:00"/>
    <d v="2025-05-07T00:00:00"/>
    <s v="Banco do Brasil - Conta Corrente - Principal"/>
    <x v="1"/>
    <x v="3"/>
    <x v="3"/>
    <s v="BAFF S COMERCIO DE PRO OSASCO        BR"/>
    <n v="37.5"/>
    <s v="Concluído"/>
  </r>
  <r>
    <m/>
    <m/>
    <n v="1"/>
    <n v="1"/>
    <x v="7"/>
    <d v="2025-04-10T00:00:00"/>
    <d v="2025-05-07T00:00:00"/>
    <s v="Banco do Brasil - Conta Corrente - Principal"/>
    <x v="1"/>
    <x v="3"/>
    <x v="3"/>
    <s v="RODOSNACK MINASGRILL   RIBEIRAO VERM BR"/>
    <n v="39.5"/>
    <s v="Concluído"/>
  </r>
  <r>
    <m/>
    <m/>
    <n v="1"/>
    <n v="1"/>
    <x v="7"/>
    <d v="2025-04-09T00:00:00"/>
    <d v="2025-05-07T00:00:00"/>
    <s v="Banco do Brasil - Conta Corrente - Principal"/>
    <x v="1"/>
    <x v="2"/>
    <x v="5"/>
    <s v="UBER * PENDING         SAO PAULO     BR"/>
    <n v="41.49"/>
    <s v="Concluído"/>
  </r>
  <r>
    <m/>
    <m/>
    <n v="1"/>
    <n v="1"/>
    <x v="7"/>
    <d v="2025-04-09T00:00:00"/>
    <d v="2025-05-07T00:00:00"/>
    <s v="Banco do Brasil - Conta Corrente - Principal"/>
    <x v="1"/>
    <x v="6"/>
    <x v="16"/>
    <s v="DISTRIBUIDORA DE FRUTA BELO HORIZONT BR"/>
    <n v="42.43"/>
    <s v="Concluído"/>
  </r>
  <r>
    <m/>
    <m/>
    <n v="1"/>
    <n v="1"/>
    <x v="7"/>
    <d v="2025-04-02T00:00:00"/>
    <d v="2025-05-07T00:00:00"/>
    <m/>
    <x v="1"/>
    <x v="3"/>
    <x v="9"/>
    <s v="COM FRANKSONI          BELO HORIZONT"/>
    <n v="42.5"/>
    <s v="Concluído"/>
  </r>
  <r>
    <m/>
    <m/>
    <n v="1"/>
    <n v="1"/>
    <x v="7"/>
    <d v="2025-04-12T00:00:00"/>
    <d v="2025-05-07T00:00:00"/>
    <s v="Banco do Brasil - Conta Corrente - Principal"/>
    <x v="1"/>
    <x v="3"/>
    <x v="3"/>
    <s v="GARAPAO                BELO HORIZONT BR"/>
    <n v="44"/>
    <s v="Concluído"/>
  </r>
  <r>
    <m/>
    <m/>
    <n v="1"/>
    <n v="1"/>
    <x v="7"/>
    <d v="2025-04-13T00:00:00"/>
    <d v="2025-05-07T00:00:00"/>
    <s v="Banco do Brasil - Conta Corrente - Principal"/>
    <x v="1"/>
    <x v="3"/>
    <x v="3"/>
    <s v="PLINIOLEAL             BELO HORIZONT BR"/>
    <n v="45"/>
    <s v="Concluído"/>
  </r>
  <r>
    <m/>
    <m/>
    <n v="1"/>
    <n v="1"/>
    <x v="7"/>
    <d v="2025-03-26T00:00:00"/>
    <d v="2025-05-07T00:00:00"/>
    <m/>
    <x v="1"/>
    <x v="3"/>
    <x v="6"/>
    <s v="TABOAO DA SERRA II     TABOAO DA SER"/>
    <n v="45.98"/>
    <s v="Concluído"/>
  </r>
  <r>
    <m/>
    <m/>
    <n v="1"/>
    <n v="1"/>
    <x v="7"/>
    <d v="2025-03-27T00:00:00"/>
    <d v="2025-05-07T00:00:00"/>
    <m/>
    <x v="1"/>
    <x v="3"/>
    <x v="6"/>
    <s v="ROMA CAFE              TABOAO DA SER"/>
    <n v="46.4"/>
    <s v="Concluído"/>
  </r>
  <r>
    <m/>
    <m/>
    <n v="1"/>
    <n v="1"/>
    <x v="7"/>
    <d v="2025-03-26T00:00:00"/>
    <d v="2025-05-07T00:00:00"/>
    <m/>
    <x v="1"/>
    <x v="3"/>
    <x v="6"/>
    <s v="ROMA CAFE              TABOAO DA SER"/>
    <n v="47.4"/>
    <s v="Concluído"/>
  </r>
  <r>
    <m/>
    <m/>
    <n v="1"/>
    <n v="1"/>
    <x v="7"/>
    <d v="2025-03-26T00:00:00"/>
    <d v="2025-05-07T00:00:00"/>
    <s v="Banco do Brasil - Conta Corrente - Principal"/>
    <x v="1"/>
    <x v="5"/>
    <x v="10"/>
    <s v="CresciEPerdi           CONTAGEM      BR"/>
    <n v="48"/>
    <s v="Concluído"/>
  </r>
  <r>
    <m/>
    <m/>
    <n v="1"/>
    <n v="1"/>
    <x v="7"/>
    <d v="2025-04-07T00:00:00"/>
    <d v="2025-05-07T00:00:00"/>
    <s v="Banco do Brasil - Conta Corrente - Principal"/>
    <x v="1"/>
    <x v="15"/>
    <x v="47"/>
    <s v="Google One             SAO PAULO     BR"/>
    <n v="49.99"/>
    <s v="Concluído"/>
  </r>
  <r>
    <m/>
    <m/>
    <n v="1"/>
    <n v="1"/>
    <x v="7"/>
    <d v="2025-04-02T00:00:00"/>
    <d v="2025-05-07T00:00:00"/>
    <s v="Banco do Brasil - Conta Corrente - Principal"/>
    <x v="1"/>
    <x v="6"/>
    <x v="12"/>
    <s v="VILLEFORT              BELO HORIZONT BR"/>
    <n v="50.36"/>
    <s v="Concluído"/>
  </r>
  <r>
    <m/>
    <m/>
    <n v="1"/>
    <n v="1"/>
    <x v="7"/>
    <d v="2025-04-09T00:00:00"/>
    <d v="2025-05-07T00:00:00"/>
    <s v="Banco do Brasil - Conta Corrente - Principal"/>
    <x v="1"/>
    <x v="2"/>
    <x v="5"/>
    <s v="UBER* TRIP             OSASCO        BR"/>
    <n v="52.64"/>
    <s v="Concluído"/>
  </r>
  <r>
    <m/>
    <m/>
    <n v="1"/>
    <n v="1"/>
    <x v="7"/>
    <d v="2025-03-29T00:00:00"/>
    <d v="2025-05-07T00:00:00"/>
    <s v="Banco do Brasil - Conta Corrente - Principal"/>
    <x v="1"/>
    <x v="5"/>
    <x v="36"/>
    <s v="LISTO*Hunters          CONTAGEM      BR"/>
    <n v="55.55"/>
    <s v="Concluído"/>
  </r>
  <r>
    <m/>
    <m/>
    <n v="1"/>
    <n v="1"/>
    <x v="7"/>
    <d v="2025-03-29T00:00:00"/>
    <d v="2025-05-07T00:00:00"/>
    <m/>
    <x v="1"/>
    <x v="3"/>
    <x v="7"/>
    <s v="URSULA UTILIDADES E PR BELO HORIZONT"/>
    <n v="55.92"/>
    <s v="Concluído"/>
  </r>
  <r>
    <m/>
    <m/>
    <n v="1"/>
    <n v="1"/>
    <x v="7"/>
    <d v="2025-03-27T00:00:00"/>
    <d v="2025-05-07T00:00:00"/>
    <s v="Banco do Brasil - Conta Corrente - Principal"/>
    <x v="1"/>
    <x v="6"/>
    <x v="16"/>
    <s v="ABASTECER BETANIA BH   BELO HORIZONT BR"/>
    <n v="57.27"/>
    <s v="Concluído"/>
  </r>
  <r>
    <m/>
    <m/>
    <n v="1"/>
    <n v="1"/>
    <x v="7"/>
    <d v="2025-04-18T00:00:00"/>
    <d v="2025-05-07T00:00:00"/>
    <s v="Banco do Brasil - Conta Corrente - Principal"/>
    <x v="1"/>
    <x v="7"/>
    <x v="13"/>
    <s v="DROGARIA ARAUJO        BELO HORIZONT BR"/>
    <n v="58"/>
    <s v="Concluído"/>
  </r>
  <r>
    <m/>
    <m/>
    <n v="1"/>
    <n v="1"/>
    <x v="7"/>
    <d v="2025-04-21T00:00:00"/>
    <d v="2025-05-07T00:00:00"/>
    <s v="Banco do Brasil - Conta Corrente - Principal"/>
    <x v="1"/>
    <x v="6"/>
    <x v="12"/>
    <s v="SUP EPA CENTO EVINTE E BELO HORIZONT BR"/>
    <n v="62.35"/>
    <s v="Concluído"/>
  </r>
  <r>
    <m/>
    <m/>
    <n v="1"/>
    <n v="1"/>
    <x v="7"/>
    <d v="2025-04-03T00:00:00"/>
    <d v="2025-05-07T00:00:00"/>
    <s v="Banco do Brasil - Conta Corrente - Principal"/>
    <x v="1"/>
    <x v="3"/>
    <x v="3"/>
    <s v="MP*RESTNOSSOQUIN       OSASCO        BR"/>
    <n v="63"/>
    <s v="Concluído"/>
  </r>
  <r>
    <m/>
    <m/>
    <n v="1"/>
    <n v="1"/>
    <x v="7"/>
    <d v="2025-04-01T00:00:00"/>
    <d v="2025-05-07T00:00:00"/>
    <s v="Banco do Brasil - Conta Corrente - Principal"/>
    <x v="1"/>
    <x v="6"/>
    <x v="16"/>
    <s v="ABASTECER BETANIA BH   BELO HORIZONT BR"/>
    <n v="64.17"/>
    <s v="Concluído"/>
  </r>
  <r>
    <m/>
    <m/>
    <n v="1"/>
    <n v="1"/>
    <x v="7"/>
    <d v="2025-04-05T00:00:00"/>
    <d v="2025-05-07T00:00:00"/>
    <s v="Banco do Brasil - Conta Corrente - Principal"/>
    <x v="1"/>
    <x v="4"/>
    <x v="25"/>
    <s v="OPORTUNIDADES AGROPEC  BELO HORIZONT BR"/>
    <n v="65.7"/>
    <s v="Concluído"/>
  </r>
  <r>
    <m/>
    <m/>
    <n v="1"/>
    <n v="1"/>
    <x v="7"/>
    <d v="2025-02-26T00:00:00"/>
    <d v="2025-05-07T00:00:00"/>
    <s v="Banco do Brasil - Conta Corrente - Principal"/>
    <x v="1"/>
    <x v="2"/>
    <x v="27"/>
    <s v="Gwautopecas   PARC 02/03 BELO HORIZONBR"/>
    <n v="66.33"/>
    <s v="Concluído"/>
  </r>
  <r>
    <m/>
    <m/>
    <n v="1"/>
    <n v="1"/>
    <x v="7"/>
    <d v="2025-04-06T00:00:00"/>
    <d v="2025-05-07T00:00:00"/>
    <s v="Banco do Brasil - Conta Corrente - Principal"/>
    <x v="1"/>
    <x v="6"/>
    <x v="12"/>
    <s v="SUP EPA CENTO EVINTE E BELO HORIZONT BR"/>
    <n v="68.260000000000005"/>
    <s v="Concluído"/>
  </r>
  <r>
    <m/>
    <m/>
    <n v="1"/>
    <n v="1"/>
    <x v="7"/>
    <d v="2025-04-05T00:00:00"/>
    <d v="2025-05-07T00:00:00"/>
    <s v="Banco do Brasil - Conta Corrente - Principal"/>
    <x v="1"/>
    <x v="6"/>
    <x v="12"/>
    <s v="VILLEFORT              BELO HORIZONT BR"/>
    <n v="71.040000000000006"/>
    <s v="Concluído"/>
  </r>
  <r>
    <m/>
    <m/>
    <n v="1"/>
    <n v="1"/>
    <x v="7"/>
    <d v="2025-04-14T00:00:00"/>
    <d v="2025-05-07T00:00:00"/>
    <s v="Banco do Brasil - Conta Corrente - Principal"/>
    <x v="1"/>
    <x v="7"/>
    <x v="13"/>
    <s v="RAIA4535      PARC 01/03 BELO HORIZONBR"/>
    <n v="71.97"/>
    <s v="Concluído"/>
  </r>
  <r>
    <m/>
    <m/>
    <n v="1"/>
    <n v="1"/>
    <x v="7"/>
    <d v="2025-03-29T00:00:00"/>
    <d v="2025-05-07T00:00:00"/>
    <s v="Banco do Brasil - Conta Corrente - Principal"/>
    <x v="1"/>
    <x v="3"/>
    <x v="9"/>
    <s v="MAGAZINE DINIZ         BELO HORIZONT BR"/>
    <n v="73.27"/>
    <s v="Concluído"/>
  </r>
  <r>
    <m/>
    <m/>
    <n v="1"/>
    <n v="1"/>
    <x v="7"/>
    <d v="2024-12-30T00:00:00"/>
    <d v="2025-05-07T00:00:00"/>
    <s v="Banco do Brasil - Conta Corrente - Principal"/>
    <x v="1"/>
    <x v="5"/>
    <x v="10"/>
    <s v="CONSTANCE     PARC 04/06 CONTAGEM    BR"/>
    <n v="73.989999999999995"/>
    <s v="Concluído"/>
  </r>
  <r>
    <m/>
    <m/>
    <n v="1"/>
    <n v="1"/>
    <x v="7"/>
    <d v="2025-04-14T00:00:00"/>
    <d v="2025-05-07T00:00:00"/>
    <s v="Banco do Brasil - Conta Corrente - Principal"/>
    <x v="1"/>
    <x v="7"/>
    <x v="13"/>
    <s v="DROGARIA ARAU PARC 01/02 BELO HORIZONBR"/>
    <n v="74.78"/>
    <s v="Concluído"/>
  </r>
  <r>
    <m/>
    <m/>
    <n v="1"/>
    <n v="1"/>
    <x v="7"/>
    <d v="2025-03-27T00:00:00"/>
    <d v="2025-05-07T00:00:00"/>
    <s v="Banco do Brasil - Conta Corrente - Principal"/>
    <x v="1"/>
    <x v="2"/>
    <x v="5"/>
    <s v="UBER* TRIP             OSASCO        BR"/>
    <n v="79.69"/>
    <s v="Concluído"/>
  </r>
  <r>
    <m/>
    <m/>
    <n v="1"/>
    <n v="1"/>
    <x v="7"/>
    <d v="2025-04-14T00:00:00"/>
    <d v="2025-05-07T00:00:00"/>
    <s v="Banco do Brasil - Conta Corrente - Principal"/>
    <x v="1"/>
    <x v="7"/>
    <x v="13"/>
    <s v="DROGARIA ARAU PARC 01/02 BELO HORIZONBR"/>
    <n v="80.12"/>
    <s v="Concluído"/>
  </r>
  <r>
    <m/>
    <m/>
    <n v="1"/>
    <n v="1"/>
    <x v="7"/>
    <d v="2025-04-02T00:00:00"/>
    <d v="2025-05-07T00:00:00"/>
    <s v="Banco do Brasil - Conta Corrente - Principal"/>
    <x v="1"/>
    <x v="6"/>
    <x v="12"/>
    <s v="VILLEFORT              BELO HORIZONT BR"/>
    <n v="80.150000000000006"/>
    <s v="Concluído"/>
  </r>
  <r>
    <m/>
    <m/>
    <n v="1"/>
    <n v="1"/>
    <x v="7"/>
    <d v="2025-04-08T00:00:00"/>
    <d v="2025-05-07T00:00:00"/>
    <s v="Banco do Brasil - Conta Corrente - Principal"/>
    <x v="1"/>
    <x v="7"/>
    <x v="13"/>
    <s v="DROGARIA ARAUJO        BELO HORIZONT BR"/>
    <n v="81.63"/>
    <s v="Concluído"/>
  </r>
  <r>
    <m/>
    <m/>
    <n v="1"/>
    <n v="1"/>
    <x v="7"/>
    <d v="2025-04-09T00:00:00"/>
    <d v="2025-05-07T00:00:00"/>
    <s v="Banco do Brasil - Conta Corrente - Principal"/>
    <x v="1"/>
    <x v="3"/>
    <x v="3"/>
    <s v="3797 - GRSA GIRAFFAS T SAO PAULO     BR"/>
    <n v="83.5"/>
    <s v="Concluído"/>
  </r>
  <r>
    <m/>
    <m/>
    <n v="1"/>
    <n v="1"/>
    <x v="7"/>
    <d v="2025-03-01T00:00:00"/>
    <d v="2025-05-07T00:00:00"/>
    <s v="Banco do Brasil - Conta Corrente - Principal"/>
    <x v="1"/>
    <x v="7"/>
    <x v="13"/>
    <s v="DROGARIA ARAU PARC 02/02 BELO HORIZONBR"/>
    <n v="86.24"/>
    <s v="Concluído"/>
  </r>
  <r>
    <m/>
    <m/>
    <n v="1"/>
    <n v="1"/>
    <x v="7"/>
    <d v="2025-04-05T00:00:00"/>
    <d v="2025-05-07T00:00:00"/>
    <s v="Banco do Brasil - Conta Corrente - Principal"/>
    <x v="1"/>
    <x v="8"/>
    <x v="22"/>
    <s v="PG *ASSOCIACAO BRASILE SAO PAULO     BR"/>
    <n v="100"/>
    <s v="Concluído"/>
  </r>
  <r>
    <m/>
    <m/>
    <n v="1"/>
    <n v="1"/>
    <x v="7"/>
    <d v="2025-01-31T00:00:00"/>
    <d v="2025-05-07T00:00:00"/>
    <s v="Banco do Brasil - Conta Corrente - Principal"/>
    <x v="1"/>
    <x v="1"/>
    <x v="24"/>
    <s v="PARC=112BK*CR PARC 03/12 BELO HORIZONBR"/>
    <n v="106.61"/>
    <s v="Concluído"/>
  </r>
  <r>
    <m/>
    <m/>
    <n v="1"/>
    <n v="1"/>
    <x v="7"/>
    <d v="2025-03-08T00:00:00"/>
    <d v="2025-05-07T00:00:00"/>
    <s v="Banco do Brasil - Conta Corrente - Principal"/>
    <x v="1"/>
    <x v="7"/>
    <x v="13"/>
    <s v="RAIA4535      PARC 02/02 BELO HORIZONBR"/>
    <n v="107.81"/>
    <s v="Concluído"/>
  </r>
  <r>
    <m/>
    <m/>
    <n v="1"/>
    <n v="1"/>
    <x v="7"/>
    <d v="2025-04-09T00:00:00"/>
    <d v="2025-05-07T00:00:00"/>
    <s v="Banco do Brasil - Conta Corrente - Principal"/>
    <x v="1"/>
    <x v="3"/>
    <x v="3"/>
    <s v="PATEO DA LUZ           SAO PAULO     BR"/>
    <n v="110.77"/>
    <s v="Concluído"/>
  </r>
  <r>
    <m/>
    <m/>
    <n v="1"/>
    <n v="1"/>
    <x v="7"/>
    <d v="2025-03-27T00:00:00"/>
    <d v="2025-05-07T00:00:00"/>
    <s v="Banco do Brasil - Conta Corrente - Principal"/>
    <x v="1"/>
    <x v="2"/>
    <x v="2"/>
    <s v="GRAND HOTEL TABOAO     TABOAO DA SER BR"/>
    <n v="113.2"/>
    <s v="Concluído"/>
  </r>
  <r>
    <m/>
    <m/>
    <n v="1"/>
    <n v="1"/>
    <x v="7"/>
    <d v="2025-04-15T00:00:00"/>
    <d v="2025-05-07T00:00:00"/>
    <s v="Banco do Brasil - Conta Corrente - Principal"/>
    <x v="1"/>
    <x v="6"/>
    <x v="12"/>
    <s v="DMA DISTRIBUIDORA SA   BELO HORIZONT BR"/>
    <n v="115.85"/>
    <s v="Concluído"/>
  </r>
  <r>
    <m/>
    <m/>
    <n v="1"/>
    <n v="1"/>
    <x v="7"/>
    <d v="2025-03-26T00:00:00"/>
    <d v="2025-05-07T00:00:00"/>
    <s v="Banco do Brasil - Conta Corrente - Principal"/>
    <x v="1"/>
    <x v="7"/>
    <x v="13"/>
    <s v="RAIA4535               BELO HORIZONT BR"/>
    <n v="119"/>
    <s v="Concluído"/>
  </r>
  <r>
    <m/>
    <m/>
    <n v="1"/>
    <n v="1"/>
    <x v="7"/>
    <d v="2025-04-11T00:00:00"/>
    <d v="2025-05-07T00:00:00"/>
    <s v="Banco do Brasil - Conta Corrente - Principal"/>
    <x v="1"/>
    <x v="6"/>
    <x v="12"/>
    <s v="SUP EPA CENTO EVINTE E BELO HORIZONT BR"/>
    <n v="119.55"/>
    <s v="Concluído"/>
  </r>
  <r>
    <m/>
    <m/>
    <n v="1"/>
    <n v="1"/>
    <x v="7"/>
    <d v="2025-02-09T00:00:00"/>
    <d v="2025-05-07T00:00:00"/>
    <s v="Banco do Brasil - Conta Corrente - Principal"/>
    <x v="1"/>
    <x v="5"/>
    <x v="36"/>
    <s v="DIEGO RESENDE PARC 03/10 CONTAGEM    BR"/>
    <n v="120"/>
    <s v="Concluído"/>
  </r>
  <r>
    <m/>
    <m/>
    <n v="1"/>
    <n v="1"/>
    <x v="7"/>
    <d v="2025-04-16T00:00:00"/>
    <d v="2025-05-07T00:00:00"/>
    <s v="Banco do Brasil - Conta Corrente - Principal"/>
    <x v="1"/>
    <x v="6"/>
    <x v="12"/>
    <s v="SUP EPA CENTO EVINTE E BELO HORIZONT BR"/>
    <n v="125"/>
    <s v="Concluído"/>
  </r>
  <r>
    <m/>
    <m/>
    <n v="1"/>
    <n v="1"/>
    <x v="7"/>
    <d v="2025-01-17T00:00:00"/>
    <d v="2025-05-07T00:00:00"/>
    <s v="Banco do Brasil - Conta Corrente - Principal"/>
    <x v="1"/>
    <x v="1"/>
    <x v="24"/>
    <s v="EDITORA SAO C PARC 04/12 SAO CARLOS  BR"/>
    <n v="133.16"/>
    <s v="Concluído"/>
  </r>
  <r>
    <m/>
    <m/>
    <n v="1"/>
    <n v="1"/>
    <x v="7"/>
    <d v="2025-03-28T00:00:00"/>
    <d v="2025-05-07T00:00:00"/>
    <s v="Banco do Brasil - Conta Corrente - Principal"/>
    <x v="1"/>
    <x v="2"/>
    <x v="5"/>
    <s v="UBER* TRIP             OSASCO        BR"/>
    <n v="138.66"/>
    <s v="Concluído"/>
  </r>
  <r>
    <m/>
    <m/>
    <n v="1"/>
    <n v="1"/>
    <x v="7"/>
    <d v="2025-04-06T00:00:00"/>
    <d v="2025-05-07T00:00:00"/>
    <s v="Banco do Brasil - Conta Corrente - Principal"/>
    <x v="1"/>
    <x v="3"/>
    <x v="9"/>
    <s v="Lanchontes/Soverterias"/>
    <n v="139"/>
    <s v="Concluído"/>
  </r>
  <r>
    <m/>
    <m/>
    <n v="1"/>
    <n v="1"/>
    <x v="7"/>
    <d v="2025-01-13T00:00:00"/>
    <d v="2025-05-07T00:00:00"/>
    <s v="Banco do Brasil - Conta Corrente - Principal"/>
    <x v="1"/>
    <x v="1"/>
    <x v="1"/>
    <s v="LIVRARIA ITAG PARC 04/10 SAO PAULO   BR"/>
    <n v="146.05000000000001"/>
    <s v="Concluído"/>
  </r>
  <r>
    <m/>
    <m/>
    <n v="1"/>
    <n v="1"/>
    <x v="7"/>
    <d v="2025-02-26T00:00:00"/>
    <d v="2025-05-07T00:00:00"/>
    <s v="Banco do Brasil - Conta Corrente - Principal"/>
    <x v="1"/>
    <x v="2"/>
    <x v="17"/>
    <s v="LATAM AIR     PARC 02/04 SAO PAULO   BR"/>
    <n v="157.02000000000001"/>
    <s v="Concluído"/>
  </r>
  <r>
    <m/>
    <m/>
    <n v="1"/>
    <n v="1"/>
    <x v="7"/>
    <d v="2025-05-07T00:00:00"/>
    <d v="2025-05-07T00:00:00"/>
    <m/>
    <x v="0"/>
    <x v="9"/>
    <x v="22"/>
    <s v="Pagamento de Impostos - RFB-DARF CODIGO DE BARRAS"/>
    <n v="166.98"/>
    <s v="Concluído"/>
  </r>
  <r>
    <m/>
    <m/>
    <n v="1"/>
    <n v="1"/>
    <x v="7"/>
    <d v="2025-03-29T00:00:00"/>
    <d v="2025-05-07T00:00:00"/>
    <s v="Banco do Brasil - Conta Corrente - Principal"/>
    <x v="1"/>
    <x v="6"/>
    <x v="12"/>
    <s v="VILLEFORT              BELO HORIZONT BR"/>
    <n v="220.54"/>
    <s v="Concluído"/>
  </r>
  <r>
    <m/>
    <m/>
    <n v="1"/>
    <n v="1"/>
    <x v="7"/>
    <d v="2025-04-08T00:00:00"/>
    <d v="2025-05-07T00:00:00"/>
    <s v="Banco do Brasil - Conta Corrente - Principal"/>
    <x v="1"/>
    <x v="4"/>
    <x v="50"/>
    <s v="BREDOFF COMERCIO DE GASBelo Horizont BR"/>
    <n v="230"/>
    <s v="Concluído"/>
  </r>
  <r>
    <m/>
    <m/>
    <n v="1"/>
    <n v="1"/>
    <x v="7"/>
    <d v="2025-04-09T00:00:00"/>
    <d v="2025-05-07T00:00:00"/>
    <s v="Banco do Brasil - Conta Corrente - Principal"/>
    <x v="1"/>
    <x v="2"/>
    <x v="19"/>
    <s v="POSTO R   M            BELO HORIZONT BR"/>
    <n v="239.6"/>
    <s v="Concluído"/>
  </r>
  <r>
    <m/>
    <m/>
    <n v="1"/>
    <n v="1"/>
    <x v="7"/>
    <d v="2025-03-29T00:00:00"/>
    <d v="2025-05-07T00:00:00"/>
    <m/>
    <x v="1"/>
    <x v="6"/>
    <x v="12"/>
    <s v="SUP EPA CENTO EVINTE E BELO HORIZONT"/>
    <n v="240"/>
    <s v="Concluído"/>
  </r>
  <r>
    <m/>
    <m/>
    <n v="1"/>
    <n v="1"/>
    <x v="7"/>
    <d v="2025-03-29T00:00:00"/>
    <d v="2025-05-07T00:00:00"/>
    <s v="Banco do Brasil - Conta Corrente - Principal"/>
    <x v="1"/>
    <x v="6"/>
    <x v="12"/>
    <s v="SUP EPA CENTO EVINTE E BELO HORIZONT BR"/>
    <n v="240"/>
    <s v="Concluído"/>
  </r>
  <r>
    <m/>
    <m/>
    <n v="1"/>
    <n v="1"/>
    <x v="7"/>
    <d v="2025-04-18T00:00:00"/>
    <d v="2025-05-07T00:00:00"/>
    <s v="Banco do Brasil - Conta Corrente - Principal"/>
    <x v="1"/>
    <x v="6"/>
    <x v="12"/>
    <s v="SUP EPA CENTO EVINTE E BELO HORIZONT BR"/>
    <n v="256"/>
    <s v="Concluído"/>
  </r>
  <r>
    <m/>
    <m/>
    <n v="1"/>
    <n v="1"/>
    <x v="7"/>
    <d v="2025-04-15T00:00:00"/>
    <d v="2025-05-07T00:00:00"/>
    <s v="Banco do Brasil - Conta Corrente - Principal"/>
    <x v="1"/>
    <x v="2"/>
    <x v="19"/>
    <s v="EC *PETROBRASPREM      RIO DE JANEIR BR"/>
    <n v="262.16000000000003"/>
    <s v="Concluído"/>
  </r>
  <r>
    <m/>
    <m/>
    <n v="1"/>
    <n v="1"/>
    <x v="7"/>
    <d v="2025-03-29T00:00:00"/>
    <d v="2025-05-07T00:00:00"/>
    <s v="Banco do Brasil - Conta Corrente - Principal"/>
    <x v="1"/>
    <x v="2"/>
    <x v="19"/>
    <s v="MP*PETROBRASPREM       OSASCO        BR"/>
    <n v="295.45"/>
    <s v="Concluído"/>
  </r>
  <r>
    <m/>
    <m/>
    <n v="1"/>
    <n v="1"/>
    <x v="7"/>
    <d v="2025-05-07T00:00:00"/>
    <d v="2025-05-07T00:00:00"/>
    <m/>
    <x v="0"/>
    <x v="1"/>
    <x v="24"/>
    <s v="Pagamento de Boleto - INSTITUICAO EDUCACIONAL PROFESSOR PASQ"/>
    <n v="295.87"/>
    <s v="Concluído"/>
  </r>
  <r>
    <m/>
    <m/>
    <n v="1"/>
    <n v="1"/>
    <x v="7"/>
    <d v="2025-05-07T00:00:00"/>
    <d v="2025-05-07T00:00:00"/>
    <m/>
    <x v="0"/>
    <x v="1"/>
    <x v="24"/>
    <s v="Pagamento de Boleto - INSTITUICAO EDUCACIONAL PROFESSOR PASQ"/>
    <n v="320.81"/>
    <s v="Concluído"/>
  </r>
  <r>
    <m/>
    <m/>
    <n v="1"/>
    <n v="1"/>
    <x v="7"/>
    <d v="2025-04-06T00:00:00"/>
    <d v="2025-05-07T00:00:00"/>
    <s v="Banco do Brasil - Conta Corrente - Principal"/>
    <x v="1"/>
    <x v="6"/>
    <x v="12"/>
    <s v="VILLEFORT              BELO HORIZONT BR"/>
    <n v="439.66"/>
    <s v="Concluído"/>
  </r>
  <r>
    <m/>
    <m/>
    <n v="1"/>
    <n v="1"/>
    <x v="7"/>
    <d v="2025-04-06T00:00:00"/>
    <d v="2025-05-07T00:00:00"/>
    <s v="Banco do Brasil - Conta Corrente - Principal"/>
    <x v="1"/>
    <x v="7"/>
    <x v="13"/>
    <s v="RAIA4535               BELO HORIZONT BR"/>
    <n v="632.67999999999995"/>
    <s v="Concluído"/>
  </r>
  <r>
    <m/>
    <m/>
    <n v="1"/>
    <n v="1"/>
    <x v="7"/>
    <d v="2025-04-04T00:00:00"/>
    <d v="2025-05-07T00:00:00"/>
    <s v="Banco do Brasil - Conta Corrente - Principal"/>
    <x v="1"/>
    <x v="2"/>
    <x v="65"/>
    <s v="Clickbus               Sao Paulo     BR"/>
    <n v="635.48"/>
    <s v="Concluído"/>
  </r>
  <r>
    <m/>
    <m/>
    <n v="1"/>
    <n v="1"/>
    <x v="7"/>
    <d v="2025-03-27T00:00:00"/>
    <d v="2025-05-07T00:00:00"/>
    <m/>
    <x v="1"/>
    <x v="2"/>
    <x v="55"/>
    <s v="YelumSeg Parc6         Sao Paulo"/>
    <n v="661.98"/>
    <s v="Concluído"/>
  </r>
  <r>
    <m/>
    <m/>
    <n v="1"/>
    <n v="1"/>
    <x v="7"/>
    <d v="2025-03-27T00:00:00"/>
    <d v="2025-05-07T00:00:00"/>
    <s v="Banco do Brasil - Conta Corrente - Principal"/>
    <x v="1"/>
    <x v="2"/>
    <x v="55"/>
    <s v="YelumSeg Parc6         Sao Paulo     BR"/>
    <n v="661.98"/>
    <s v="Concluído"/>
  </r>
  <r>
    <m/>
    <m/>
    <n v="1"/>
    <n v="1"/>
    <x v="7"/>
    <d v="2025-05-07T00:00:00"/>
    <d v="2025-05-07T00:00:00"/>
    <m/>
    <x v="0"/>
    <x v="7"/>
    <x v="34"/>
    <s v="Pix Periódico - 07/05 RAQUEL MARTINS RESENDE L 003/003"/>
    <n v="733"/>
    <s v="Concluído"/>
  </r>
  <r>
    <m/>
    <m/>
    <n v="1"/>
    <n v="1"/>
    <x v="7"/>
    <d v="2025-05-07T00:00:00"/>
    <d v="2025-05-07T00:00:00"/>
    <m/>
    <x v="0"/>
    <x v="1"/>
    <x v="24"/>
    <s v="Pagamento de Boleto - ASSOCIACAO INSTITUTO EDUCACIONAL E CUL"/>
    <n v="935"/>
    <s v="Concluído"/>
  </r>
  <r>
    <m/>
    <m/>
    <n v="1"/>
    <n v="1"/>
    <x v="7"/>
    <d v="2025-05-07T00:00:00"/>
    <d v="2025-05-07T00:00:00"/>
    <m/>
    <x v="0"/>
    <x v="11"/>
    <x v="31"/>
    <s v="Pix - Recebido - 07/05 19:52 39650316000164 SOLANGE DUA"/>
    <n v="1000"/>
    <s v="Concluído"/>
  </r>
  <r>
    <m/>
    <m/>
    <n v="1"/>
    <n v="1"/>
    <x v="7"/>
    <d v="2025-05-07T00:00:00"/>
    <d v="2025-05-07T00:00:00"/>
    <m/>
    <x v="0"/>
    <x v="1"/>
    <x v="24"/>
    <s v="Pagamento de Boleto - ESCOLA GRACA MAIOR"/>
    <n v="1630.4"/>
    <s v="Concluído"/>
  </r>
  <r>
    <m/>
    <m/>
    <n v="1"/>
    <n v="1"/>
    <x v="7"/>
    <d v="2025-05-07T00:00:00"/>
    <d v="2025-05-07T00:00:00"/>
    <m/>
    <x v="0"/>
    <x v="11"/>
    <x v="31"/>
    <s v="Pix - Recebido - 07/05 19:31 39650316000164 SOLANGE DUA"/>
    <n v="2000"/>
    <s v="Concluído"/>
  </r>
  <r>
    <m/>
    <m/>
    <n v="1"/>
    <n v="1"/>
    <x v="7"/>
    <d v="2025-05-08T00:00:00"/>
    <d v="2025-05-08T00:00:00"/>
    <m/>
    <x v="0"/>
    <x v="0"/>
    <x v="0"/>
    <s v="Ações - Proventos - Pag Rendimento  GARE11 08/05/2025"/>
    <n v="16.600000000000001"/>
    <s v="Concluído"/>
  </r>
  <r>
    <m/>
    <m/>
    <n v="1"/>
    <n v="1"/>
    <x v="7"/>
    <d v="2025-05-08T00:00:00"/>
    <d v="2025-05-08T00:00:00"/>
    <m/>
    <x v="0"/>
    <x v="1"/>
    <x v="66"/>
    <s v="Pix - Enviado - 08/05 16:53 ESCOLA GRACA MAIOR"/>
    <n v="20"/>
    <s v="Concluído"/>
  </r>
  <r>
    <m/>
    <m/>
    <n v="1"/>
    <n v="1"/>
    <x v="7"/>
    <d v="2025-05-08T00:00:00"/>
    <d v="2025-05-08T00:00:00"/>
    <m/>
    <x v="0"/>
    <x v="0"/>
    <x v="0"/>
    <s v="Ações - Proventos - Pag Rendimento  HSML11 08/05/2025"/>
    <n v="54.6"/>
    <s v="Concluído"/>
  </r>
  <r>
    <m/>
    <m/>
    <n v="1"/>
    <n v="1"/>
    <x v="7"/>
    <d v="2025-05-09T00:00:00"/>
    <d v="2025-05-09T00:00:00"/>
    <m/>
    <x v="0"/>
    <x v="4"/>
    <x v="25"/>
    <s v="Pix - Enviado - 09/05 16:28 Leonice Araujo Dos Reis"/>
    <n v="220"/>
    <s v="Concluído"/>
  </r>
  <r>
    <m/>
    <m/>
    <n v="1"/>
    <n v="1"/>
    <x v="7"/>
    <d v="2025-05-12T00:00:00"/>
    <d v="2025-05-12T00:00:00"/>
    <m/>
    <x v="0"/>
    <x v="9"/>
    <x v="22"/>
    <s v="Cobrança de Juros - Juros Saldo Devedor Conta"/>
    <n v="5.07"/>
    <s v="Concluído"/>
  </r>
  <r>
    <m/>
    <m/>
    <n v="1"/>
    <n v="1"/>
    <x v="7"/>
    <d v="2025-05-12T00:00:00"/>
    <d v="2025-05-12T00:00:00"/>
    <m/>
    <x v="0"/>
    <x v="2"/>
    <x v="51"/>
    <s v="Pagamentos Diversos - VELOE"/>
    <n v="20.9"/>
    <s v="Concluído"/>
  </r>
  <r>
    <m/>
    <m/>
    <n v="1"/>
    <n v="1"/>
    <x v="7"/>
    <d v="2025-05-12T00:00:00"/>
    <d v="2025-05-12T00:00:00"/>
    <m/>
    <x v="0"/>
    <x v="8"/>
    <x v="22"/>
    <s v="Pagamentos Diversos - CANCAO NOVA"/>
    <n v="120"/>
    <s v="Concluído"/>
  </r>
  <r>
    <m/>
    <m/>
    <n v="1"/>
    <n v="1"/>
    <x v="7"/>
    <d v="2025-05-12T00:00:00"/>
    <d v="2025-05-12T00:00:00"/>
    <m/>
    <x v="0"/>
    <x v="9"/>
    <x v="22"/>
    <s v="Pagamento de Impostos - PREF. MUN. BELO HORIZONTE"/>
    <n v="161.36000000000001"/>
    <s v="Concluído"/>
  </r>
  <r>
    <m/>
    <m/>
    <n v="1"/>
    <n v="1"/>
    <x v="7"/>
    <d v="2025-05-12T00:00:00"/>
    <d v="2025-05-12T00:00:00"/>
    <m/>
    <x v="0"/>
    <x v="4"/>
    <x v="29"/>
    <s v="Pagto Energia Elétrica - CEMIG DISTRIBUICAO"/>
    <n v="230.65"/>
    <s v="Concluído"/>
  </r>
  <r>
    <m/>
    <m/>
    <n v="1"/>
    <n v="1"/>
    <x v="7"/>
    <d v="2025-05-12T00:00:00"/>
    <d v="2025-05-12T00:00:00"/>
    <m/>
    <x v="0"/>
    <x v="1"/>
    <x v="23"/>
    <s v="Pix Periódico - 10/05 Thiago Henrique Florenci 008/999"/>
    <n v="240"/>
    <s v="Concluído"/>
  </r>
  <r>
    <m/>
    <m/>
    <n v="1"/>
    <n v="1"/>
    <x v="7"/>
    <d v="2025-05-12T00:00:00"/>
    <d v="2025-05-12T00:00:00"/>
    <m/>
    <x v="0"/>
    <x v="4"/>
    <x v="20"/>
    <s v="Pagamento Fatura de Água - CIA DE SANEAMEN MG-COPASA"/>
    <n v="356.36"/>
    <s v="Concluído"/>
  </r>
  <r>
    <m/>
    <m/>
    <n v="1"/>
    <n v="1"/>
    <x v="7"/>
    <d v="2025-05-12T00:00:00"/>
    <d v="2025-05-12T00:00:00"/>
    <m/>
    <x v="0"/>
    <x v="5"/>
    <x v="52"/>
    <s v="Pagamento de Boleto - REGINA CELIA CORREIA BISPOASSESSORI"/>
    <n v="360"/>
    <s v="Concluído"/>
  </r>
  <r>
    <m/>
    <m/>
    <n v="1"/>
    <n v="1"/>
    <x v="7"/>
    <d v="2025-05-12T00:00:00"/>
    <d v="2025-05-12T00:00:00"/>
    <m/>
    <x v="0"/>
    <x v="16"/>
    <x v="53"/>
    <s v="Tesouro Direto-Compra - "/>
    <n v="499.94"/>
    <s v="Concluído"/>
  </r>
  <r>
    <m/>
    <m/>
    <n v="1"/>
    <n v="1"/>
    <x v="7"/>
    <d v="2025-05-12T00:00:00"/>
    <d v="2025-05-12T00:00:00"/>
    <m/>
    <x v="0"/>
    <x v="11"/>
    <x v="31"/>
    <s v="Pix - Recebido - 12/05 19:31 39650316000164 SOLANGE DUA"/>
    <n v="800"/>
    <s v="Concluído"/>
  </r>
  <r>
    <m/>
    <m/>
    <n v="1"/>
    <n v="1"/>
    <x v="7"/>
    <d v="2025-05-12T00:00:00"/>
    <d v="2025-05-12T00:00:00"/>
    <m/>
    <x v="0"/>
    <x v="9"/>
    <x v="22"/>
    <s v="Pagamento de Impostos - DAS - SIMPLES NACIONAL"/>
    <n v="1000.78"/>
    <s v="Concluído"/>
  </r>
  <r>
    <m/>
    <m/>
    <n v="1"/>
    <n v="1"/>
    <x v="7"/>
    <d v="2025-05-13T00:00:00"/>
    <d v="2025-05-13T00:00:00"/>
    <s v="Banco do Brasil - Conta Corrente - Principal"/>
    <x v="0"/>
    <x v="1"/>
    <x v="1"/>
    <s v="LIVRARIA ITAG PARC 05/10 SAO PAULO"/>
    <n v="146.09"/>
    <s v="Concluído"/>
  </r>
  <r>
    <m/>
    <m/>
    <n v="1"/>
    <n v="1"/>
    <x v="7"/>
    <d v="2025-05-13T00:00:00"/>
    <d v="2025-05-13T00:00:00"/>
    <m/>
    <x v="0"/>
    <x v="7"/>
    <x v="39"/>
    <s v="Pix - Enviado - 13/05 14:39 Reinaldo Alves Ribeiro"/>
    <n v="456"/>
    <s v="Concluído"/>
  </r>
  <r>
    <m/>
    <m/>
    <n v="1"/>
    <n v="1"/>
    <x v="7"/>
    <d v="2025-05-14T00:00:00"/>
    <d v="2025-05-14T00:00:00"/>
    <m/>
    <x v="0"/>
    <x v="0"/>
    <x v="0"/>
    <s v="Ações - Proventos - Pag Rendimento  KNIP11 14/05/2025"/>
    <n v="177.5"/>
    <s v="Concluído"/>
  </r>
  <r>
    <m/>
    <m/>
    <n v="1"/>
    <n v="1"/>
    <x v="7"/>
    <d v="2025-05-14T00:00:00"/>
    <d v="2025-05-14T00:00:00"/>
    <m/>
    <x v="0"/>
    <x v="0"/>
    <x v="0"/>
    <s v="Ações - Proventos - Pag Rendimento  KNHY11 14/05/2025"/>
    <n v="183.4"/>
    <s v="Concluído"/>
  </r>
  <r>
    <m/>
    <m/>
    <n v="1"/>
    <n v="1"/>
    <x v="7"/>
    <d v="2025-05-15T00:00:00"/>
    <d v="2025-05-15T00:00:00"/>
    <m/>
    <x v="0"/>
    <x v="9"/>
    <x v="22"/>
    <s v="Taxa Compra/Venda Ações"/>
    <n v="0.22"/>
    <s v="Concluído"/>
  </r>
  <r>
    <m/>
    <m/>
    <n v="1"/>
    <n v="1"/>
    <x v="7"/>
    <d v="2025-05-15T00:00:00"/>
    <d v="2025-05-15T00:00:00"/>
    <m/>
    <x v="0"/>
    <x v="9"/>
    <x v="22"/>
    <s v="Taxa Compra/Venda Ações"/>
    <n v="0.89"/>
    <s v="Concluído"/>
  </r>
  <r>
    <m/>
    <m/>
    <n v="1"/>
    <n v="1"/>
    <x v="7"/>
    <d v="2025-05-15T00:00:00"/>
    <d v="2025-05-15T00:00:00"/>
    <m/>
    <x v="0"/>
    <x v="0"/>
    <x v="0"/>
    <s v="Ações - Proventos - Pag Rendimento  KNRI11 15/05/2025"/>
    <n v="2"/>
    <s v="Concluído"/>
  </r>
  <r>
    <m/>
    <m/>
    <n v="1"/>
    <n v="1"/>
    <x v="7"/>
    <d v="2025-05-15T00:00:00"/>
    <d v="2025-05-15T00:00:00"/>
    <m/>
    <x v="0"/>
    <x v="0"/>
    <x v="0"/>
    <s v="Ações - Proventos - Pag Rendimento  HGLG11 15/05/2025"/>
    <n v="2.2000000000000002"/>
    <s v="Concluído"/>
  </r>
  <r>
    <m/>
    <m/>
    <n v="1"/>
    <n v="1"/>
    <x v="7"/>
    <d v="2025-05-15T00:00:00"/>
    <d v="2025-05-15T00:00:00"/>
    <m/>
    <x v="0"/>
    <x v="0"/>
    <x v="0"/>
    <s v="Ações - Proventos - Pag Rendimento  BTHF11 15/05/2025"/>
    <n v="2.2999999999999998"/>
    <s v="Concluído"/>
  </r>
  <r>
    <m/>
    <m/>
    <n v="1"/>
    <n v="1"/>
    <x v="7"/>
    <d v="2025-05-15T00:00:00"/>
    <d v="2025-05-15T00:00:00"/>
    <m/>
    <x v="0"/>
    <x v="0"/>
    <x v="0"/>
    <s v="Ações - Proventos - Pag Rendimento  XPLG11 15/05/2025"/>
    <n v="2.46"/>
    <s v="Concluído"/>
  </r>
  <r>
    <m/>
    <m/>
    <n v="1"/>
    <n v="1"/>
    <x v="7"/>
    <d v="2025-05-15T00:00:00"/>
    <d v="2025-05-15T00:00:00"/>
    <m/>
    <x v="0"/>
    <x v="0"/>
    <x v="0"/>
    <s v="Ações - Proventos - Pag Rendimento  HGRE11 15/05/2025"/>
    <n v="6.8"/>
    <s v="Concluído"/>
  </r>
  <r>
    <m/>
    <m/>
    <n v="1"/>
    <n v="1"/>
    <x v="7"/>
    <d v="2025-05-15T00:00:00"/>
    <d v="2025-05-15T00:00:00"/>
    <m/>
    <x v="0"/>
    <x v="0"/>
    <x v="0"/>
    <s v="Ações - Proventos - Pag Rendimento  VRTA11 15/05/2025"/>
    <n v="8.5"/>
    <s v="Concluído"/>
  </r>
  <r>
    <m/>
    <m/>
    <n v="1"/>
    <n v="1"/>
    <x v="7"/>
    <d v="2025-05-15T00:00:00"/>
    <d v="2025-05-15T00:00:00"/>
    <m/>
    <x v="0"/>
    <x v="0"/>
    <x v="0"/>
    <s v="Ações - Proventos - Pag Rendimento  HGRU11 15/05/2025"/>
    <n v="22.5"/>
    <s v="Concluído"/>
  </r>
  <r>
    <m/>
    <m/>
    <n v="1"/>
    <n v="1"/>
    <x v="7"/>
    <d v="2025-05-15T00:00:00"/>
    <d v="2025-05-15T00:00:00"/>
    <m/>
    <x v="0"/>
    <x v="0"/>
    <x v="0"/>
    <s v="Ações - Proventos - Pag Rendimento  RBRP11 15/05/2025"/>
    <n v="23.2"/>
    <s v="Concluído"/>
  </r>
  <r>
    <m/>
    <m/>
    <n v="1"/>
    <n v="1"/>
    <x v="7"/>
    <d v="2025-05-15T00:00:00"/>
    <d v="2025-05-15T00:00:00"/>
    <m/>
    <x v="0"/>
    <x v="4"/>
    <x v="63"/>
    <s v="Pagto Tributo Municipal - PBH-REC.TRIBUTOS-DBT"/>
    <n v="174.72"/>
    <s v="Concluído"/>
  </r>
  <r>
    <m/>
    <m/>
    <n v="1"/>
    <n v="1"/>
    <x v="7"/>
    <d v="2025-05-15T00:00:00"/>
    <d v="2025-05-15T00:00:00"/>
    <m/>
    <x v="0"/>
    <x v="7"/>
    <x v="39"/>
    <s v="Pix - Enviado - 15/05 18:12 Natalia Cristina Ferreira"/>
    <n v="210"/>
    <s v="Concluído"/>
  </r>
  <r>
    <m/>
    <m/>
    <n v="1"/>
    <n v="1"/>
    <x v="7"/>
    <d v="2025-05-15T00:00:00"/>
    <d v="2025-05-15T00:00:00"/>
    <m/>
    <x v="0"/>
    <x v="2"/>
    <x v="2"/>
    <s v="Pix - Enviado - 15/05 19:58 Maria Fernanda Silva Da Co"/>
    <n v="1000"/>
    <s v="Concluído"/>
  </r>
  <r>
    <m/>
    <m/>
    <n v="1"/>
    <n v="1"/>
    <x v="7"/>
    <d v="2025-05-15T00:00:00"/>
    <d v="2025-05-15T00:00:00"/>
    <m/>
    <x v="0"/>
    <x v="7"/>
    <x v="32"/>
    <s v="Pix - Enviado - 15/05 18:11 Estabelecimento Unificado"/>
    <n v="2198.8000000000002"/>
    <s v="Concluído"/>
  </r>
  <r>
    <m/>
    <m/>
    <n v="1"/>
    <n v="1"/>
    <x v="7"/>
    <d v="2025-05-15T00:00:00"/>
    <d v="2025-05-15T00:00:00"/>
    <m/>
    <x v="0"/>
    <x v="13"/>
    <x v="22"/>
    <s v="Venda de ações"/>
    <n v="3571.78"/>
    <s v="Concluído"/>
  </r>
  <r>
    <m/>
    <m/>
    <n v="1"/>
    <n v="1"/>
    <x v="7"/>
    <d v="2025-05-19T00:00:00"/>
    <d v="2025-05-19T00:00:00"/>
    <m/>
    <x v="0"/>
    <x v="12"/>
    <x v="40"/>
    <s v="Pagto Mensalidade Seguro - PRUDENTIAL DO BRASIL"/>
    <n v="103.04"/>
    <s v="Concluído"/>
  </r>
  <r>
    <m/>
    <m/>
    <n v="1"/>
    <n v="1"/>
    <x v="7"/>
    <d v="2025-05-19T00:00:00"/>
    <d v="2025-05-19T00:00:00"/>
    <m/>
    <x v="0"/>
    <x v="12"/>
    <x v="40"/>
    <s v="Pagto Mensalidade Seguro - PRUDENTIAL DO BRASIL"/>
    <n v="159.55000000000001"/>
    <s v="Concluído"/>
  </r>
  <r>
    <m/>
    <m/>
    <n v="1"/>
    <n v="1"/>
    <x v="7"/>
    <d v="2025-05-19T00:00:00"/>
    <d v="2025-05-19T00:00:00"/>
    <m/>
    <x v="0"/>
    <x v="12"/>
    <x v="40"/>
    <s v="Pagto Mensalidade Seguro - PRUDENTIAL DO BRASIL"/>
    <n v="234.84"/>
    <s v="Concluído"/>
  </r>
  <r>
    <m/>
    <m/>
    <n v="1"/>
    <n v="1"/>
    <x v="7"/>
    <d v="2025-05-19T00:00:00"/>
    <d v="2025-05-19T00:00:00"/>
    <m/>
    <x v="0"/>
    <x v="12"/>
    <x v="40"/>
    <s v="Pagto Mensalidade Seguro - PRUDENTIAL DO BRASIL"/>
    <n v="237.15"/>
    <s v="Concluído"/>
  </r>
  <r>
    <m/>
    <m/>
    <n v="1"/>
    <n v="1"/>
    <x v="7"/>
    <d v="2025-05-19T00:00:00"/>
    <d v="2025-05-19T00:00:00"/>
    <m/>
    <x v="0"/>
    <x v="2"/>
    <x v="2"/>
    <s v="Pix - Enviado - 18/05 19:11 Maria Fernanda Silva Da Co"/>
    <n v="320"/>
    <s v="Concluído"/>
  </r>
  <r>
    <m/>
    <m/>
    <n v="1"/>
    <n v="1"/>
    <x v="7"/>
    <d v="2025-05-19T00:00:00"/>
    <d v="2025-05-19T00:00:00"/>
    <m/>
    <x v="0"/>
    <x v="12"/>
    <x v="40"/>
    <s v="Pagto Mensalidade Seguro - PRUDENTIAL DO BRASIL"/>
    <n v="320.72000000000003"/>
    <s v="Concluído"/>
  </r>
  <r>
    <m/>
    <m/>
    <n v="1"/>
    <n v="1"/>
    <x v="7"/>
    <d v="2025-05-19T00:00:00"/>
    <d v="2025-05-19T00:00:00"/>
    <m/>
    <x v="0"/>
    <x v="11"/>
    <x v="31"/>
    <s v="Pix - Recebido - 18/05 19:09 39650316000164 SOLANGE DUA"/>
    <n v="530"/>
    <s v="Concluído"/>
  </r>
  <r>
    <m/>
    <m/>
    <n v="1"/>
    <n v="1"/>
    <x v="7"/>
    <d v="2025-05-20T00:00:00"/>
    <d v="2025-05-20T00:00:00"/>
    <m/>
    <x v="0"/>
    <x v="3"/>
    <x v="9"/>
    <s v="Pix - Enviado - 20/05 19:00 Flavio Esteves Ferreira"/>
    <n v="5"/>
    <s v="Concluído"/>
  </r>
  <r>
    <m/>
    <m/>
    <n v="1"/>
    <n v="1"/>
    <x v="7"/>
    <d v="2025-05-20T00:00:00"/>
    <d v="2025-05-20T00:00:00"/>
    <m/>
    <x v="0"/>
    <x v="0"/>
    <x v="0"/>
    <s v="Ações - Proventos - Pag Rendimento  VGIP11 20/05/2025"/>
    <n v="39.549999999999997"/>
    <s v="Concluído"/>
  </r>
  <r>
    <m/>
    <m/>
    <n v="1"/>
    <n v="1"/>
    <x v="7"/>
    <d v="2025-05-20T00:00:00"/>
    <d v="2025-05-20T00:00:00"/>
    <m/>
    <x v="0"/>
    <x v="8"/>
    <x v="22"/>
    <s v="Donativos - ASS ARAUTOS DO EVANGELHO"/>
    <n v="366.98"/>
    <s v="Concluído"/>
  </r>
  <r>
    <m/>
    <m/>
    <n v="1"/>
    <n v="1"/>
    <x v="7"/>
    <d v="2025-05-21T00:00:00"/>
    <d v="2025-05-21T00:00:00"/>
    <m/>
    <x v="0"/>
    <x v="3"/>
    <x v="6"/>
    <s v="Compra com Cartão - 21/05 15:53 FEL EMPREENDIMENT"/>
    <n v="47"/>
    <s v="Concluído"/>
  </r>
  <r>
    <m/>
    <m/>
    <n v="1"/>
    <n v="1"/>
    <x v="7"/>
    <d v="2025-05-21T00:00:00"/>
    <d v="2025-05-21T00:00:00"/>
    <m/>
    <x v="0"/>
    <x v="11"/>
    <x v="31"/>
    <s v="Pix - Recebido - 21/05 10:16 39650316000164 SOLANGE DUA"/>
    <n v="1400"/>
    <s v="Concluído"/>
  </r>
  <r>
    <m/>
    <m/>
    <n v="1"/>
    <n v="1"/>
    <x v="7"/>
    <d v="2025-05-23T00:00:00"/>
    <d v="2025-05-23T00:00:00"/>
    <m/>
    <x v="0"/>
    <x v="0"/>
    <x v="0"/>
    <s v="Ações - Proventos - Pag Rendimento  BTLG11 23/05/2025"/>
    <n v="53.82"/>
    <s v="Concluído"/>
  </r>
  <r>
    <m/>
    <m/>
    <n v="1"/>
    <n v="1"/>
    <x v="7"/>
    <d v="2025-05-23T00:00:00"/>
    <d v="2025-05-23T00:00:00"/>
    <m/>
    <x v="0"/>
    <x v="3"/>
    <x v="6"/>
    <s v="Compra com Cartão - 23/05 12:38 Varanda291"/>
    <n v="63"/>
    <s v="Concluído"/>
  </r>
  <r>
    <m/>
    <m/>
    <n v="1"/>
    <n v="1"/>
    <x v="7"/>
    <d v="2025-05-23T00:00:00"/>
    <d v="2025-05-23T00:00:00"/>
    <m/>
    <x v="0"/>
    <x v="4"/>
    <x v="25"/>
    <s v="Pix - Enviado - 23/05 14:36 Leonice Araujo Dos Reis"/>
    <n v="210"/>
    <s v="Concluído"/>
  </r>
  <r>
    <m/>
    <m/>
    <n v="1"/>
    <n v="1"/>
    <x v="7"/>
    <d v="2025-05-23T00:00:00"/>
    <d v="2025-05-23T00:00:00"/>
    <m/>
    <x v="0"/>
    <x v="11"/>
    <x v="31"/>
    <s v="Pix - Recebido - 23/05 14:35 39650316000164 INTEGRACAO"/>
    <n v="500"/>
    <s v="Concluído"/>
  </r>
  <r>
    <m/>
    <m/>
    <n v="1"/>
    <n v="1"/>
    <x v="7"/>
    <d v="2025-05-26T00:00:00"/>
    <d v="2025-05-26T00:00:00"/>
    <m/>
    <x v="0"/>
    <x v="6"/>
    <x v="14"/>
    <s v="Compra com Cartão - 24/05 10:32 ROCA DE MINAS"/>
    <n v="34.979999999999997"/>
    <s v="Concluído"/>
  </r>
  <r>
    <m/>
    <m/>
    <n v="1"/>
    <n v="1"/>
    <x v="7"/>
    <d v="2025-05-26T00:00:00"/>
    <d v="2025-05-26T00:00:00"/>
    <m/>
    <x v="0"/>
    <x v="4"/>
    <x v="38"/>
    <s v="Pagamento de Telefone - VIVO MOVEL - MG"/>
    <n v="39.99"/>
    <s v="Concluído"/>
  </r>
  <r>
    <m/>
    <m/>
    <n v="1"/>
    <n v="1"/>
    <x v="7"/>
    <d v="2025-05-26T00:00:00"/>
    <d v="2025-05-26T00:00:00"/>
    <m/>
    <x v="0"/>
    <x v="7"/>
    <x v="13"/>
    <s v="Compra com Cartão - 25/05 15:45 RAIA4535"/>
    <n v="42.04"/>
    <s v="Concluído"/>
  </r>
  <r>
    <m/>
    <m/>
    <n v="1"/>
    <n v="1"/>
    <x v="7"/>
    <d v="2025-05-26T00:00:00"/>
    <d v="2025-05-26T00:00:00"/>
    <m/>
    <x v="0"/>
    <x v="6"/>
    <x v="12"/>
    <s v="Compra com Cartão - 24/05 10:49 VILLEFORT"/>
    <n v="146.84"/>
    <s v="Concluído"/>
  </r>
  <r>
    <m/>
    <m/>
    <n v="1"/>
    <n v="1"/>
    <x v="7"/>
    <d v="2025-05-26T00:00:00"/>
    <d v="2025-05-26T00:00:00"/>
    <m/>
    <x v="0"/>
    <x v="4"/>
    <x v="38"/>
    <s v="Pagamento de Telefone - VIVO MOVEL - MG"/>
    <n v="159.25"/>
    <s v="Concluído"/>
  </r>
  <r>
    <m/>
    <m/>
    <n v="1"/>
    <n v="1"/>
    <x v="7"/>
    <d v="2025-05-26T00:00:00"/>
    <d v="2025-05-26T00:00:00"/>
    <m/>
    <x v="0"/>
    <x v="12"/>
    <x v="41"/>
    <s v="Pagto Mensalidade Seguro - BB SEGUROS"/>
    <n v="166.85"/>
    <s v="Concluído"/>
  </r>
  <r>
    <m/>
    <m/>
    <n v="1"/>
    <n v="1"/>
    <x v="7"/>
    <d v="2025-05-27T00:00:00"/>
    <d v="2025-05-27T00:00:00"/>
    <m/>
    <x v="0"/>
    <x v="6"/>
    <x v="12"/>
    <s v="Compra com Cartão - 27/05 14:58 SUP EPA CENTO EVINTE"/>
    <n v="11"/>
    <s v="Concluído"/>
  </r>
  <r>
    <m/>
    <m/>
    <n v="1"/>
    <n v="1"/>
    <x v="7"/>
    <d v="2025-05-27T00:00:00"/>
    <d v="2025-05-27T00:00:00"/>
    <m/>
    <x v="0"/>
    <x v="2"/>
    <x v="19"/>
    <s v="Compra com Cartão - 27/05 12:45 AS NEGOCIOS EMPREEND"/>
    <n v="256.05"/>
    <s v="Concluído"/>
  </r>
  <r>
    <m/>
    <m/>
    <n v="1"/>
    <n v="1"/>
    <x v="7"/>
    <d v="2025-05-27T00:00:00"/>
    <d v="2025-05-27T00:00:00"/>
    <m/>
    <x v="0"/>
    <x v="11"/>
    <x v="31"/>
    <s v="Pix - Recebido - 27/05 15:48 39650316000164 INTEGRACAO"/>
    <n v="500"/>
    <s v="Concluído"/>
  </r>
  <r>
    <m/>
    <m/>
    <n v="1"/>
    <n v="1"/>
    <x v="7"/>
    <d v="2025-05-28T00:00:00"/>
    <d v="2025-05-28T00:00:00"/>
    <m/>
    <x v="0"/>
    <x v="6"/>
    <x v="12"/>
    <s v="Compra com Cartão - 28/05 14:44 VILLEFORT"/>
    <n v="15.14"/>
    <s v="Concluído"/>
  </r>
  <r>
    <m/>
    <m/>
    <n v="1"/>
    <n v="1"/>
    <x v="7"/>
    <d v="2025-05-28T00:00:00"/>
    <d v="2025-05-28T00:00:00"/>
    <m/>
    <x v="0"/>
    <x v="1"/>
    <x v="66"/>
    <s v="Pix - Enviado - 28/05 08:17 ESCOLA GRACA MAIOR LTDA"/>
    <n v="20"/>
    <s v="Concluído"/>
  </r>
  <r>
    <m/>
    <m/>
    <n v="1"/>
    <n v="1"/>
    <x v="7"/>
    <d v="2025-05-28T00:00:00"/>
    <d v="2025-05-28T00:00:00"/>
    <m/>
    <x v="0"/>
    <x v="7"/>
    <x v="13"/>
    <s v="Compra com Cartão - 28/05 07:47 DROGARIA ARAUJO"/>
    <n v="28.79"/>
    <s v="Concluído"/>
  </r>
  <r>
    <m/>
    <m/>
    <n v="1"/>
    <n v="1"/>
    <x v="7"/>
    <d v="2025-05-28T00:00:00"/>
    <d v="2025-05-28T00:00:00"/>
    <m/>
    <x v="0"/>
    <x v="6"/>
    <x v="12"/>
    <s v="Compra com Cartão - 28/05 07:39 VILLEFORT"/>
    <n v="81.53"/>
    <s v="Concluído"/>
  </r>
  <r>
    <m/>
    <m/>
    <n v="1"/>
    <n v="1"/>
    <x v="7"/>
    <d v="2025-05-28T00:00:00"/>
    <d v="2025-05-28T00:00:00"/>
    <m/>
    <x v="0"/>
    <x v="7"/>
    <x v="13"/>
    <s v="Compra com Cartão - 28/05 14:35 DROGARIA ARAUJO"/>
    <n v="107.47"/>
    <s v="Concluído"/>
  </r>
  <r>
    <m/>
    <m/>
    <n v="1"/>
    <n v="1"/>
    <x v="7"/>
    <d v="2025-05-28T00:00:00"/>
    <d v="2025-05-28T00:00:00"/>
    <m/>
    <x v="0"/>
    <x v="0"/>
    <x v="0"/>
    <s v="Ações - Proventos - Pag Dividendos  TAEE11 28/05/2025"/>
    <n v="162.66999999999999"/>
    <s v="Concluído"/>
  </r>
  <r>
    <m/>
    <m/>
    <n v="1"/>
    <n v="1"/>
    <x v="7"/>
    <d v="2025-05-28T00:00:00"/>
    <d v="2025-05-28T00:00:00"/>
    <m/>
    <x v="0"/>
    <x v="4"/>
    <x v="25"/>
    <s v="Pix - Enviado - 28/05 17:29 Leonice Araujo Dos Reis"/>
    <n v="210"/>
    <s v="Concluído"/>
  </r>
  <r>
    <m/>
    <m/>
    <n v="1"/>
    <n v="1"/>
    <x v="7"/>
    <d v="2025-05-28T00:00:00"/>
    <d v="2025-05-28T00:00:00"/>
    <m/>
    <x v="0"/>
    <x v="11"/>
    <x v="31"/>
    <s v="Pix - Recebido - 28/05 17:31 39650316000164 INTEGRACAO"/>
    <n v="300"/>
    <s v="Concluído"/>
  </r>
  <r>
    <m/>
    <m/>
    <n v="1"/>
    <n v="1"/>
    <x v="7"/>
    <d v="2025-05-29T00:00:00"/>
    <d v="2025-05-29T00:00:00"/>
    <m/>
    <x v="0"/>
    <x v="3"/>
    <x v="9"/>
    <s v="Compra com Cartão - 29/05 17:24 DOCURA"/>
    <n v="29.06"/>
    <s v="Concluído"/>
  </r>
  <r>
    <m/>
    <m/>
    <n v="1"/>
    <n v="1"/>
    <x v="7"/>
    <d v="2025-05-29T00:00:00"/>
    <d v="2025-05-29T00:00:00"/>
    <m/>
    <x v="0"/>
    <x v="6"/>
    <x v="12"/>
    <s v="Compra com Cartão - 29/05 19:15 SUP EPA CENTO EVINTE"/>
    <n v="38.049999999999997"/>
    <s v="Concluído"/>
  </r>
  <r>
    <m/>
    <m/>
    <n v="1"/>
    <n v="1"/>
    <x v="7"/>
    <d v="2025-05-30T00:00:00"/>
    <d v="2025-05-30T00:00:00"/>
    <m/>
    <x v="0"/>
    <x v="7"/>
    <x v="13"/>
    <s v="Compra com Cartão - 30/05 14:49 RAIA4535"/>
    <n v="18.36"/>
    <s v="Concluído"/>
  </r>
  <r>
    <m/>
    <m/>
    <n v="1"/>
    <n v="1"/>
    <x v="7"/>
    <d v="2025-05-30T00:00:00"/>
    <d v="2025-05-30T00:00:00"/>
    <s v="Banco do Brasil - Conta Corrente - Principal"/>
    <x v="0"/>
    <x v="5"/>
    <x v="10"/>
    <s v="CONSTANCE     PARC 05/06 CONTAGEM"/>
    <n v="73.989999999999995"/>
    <s v="Concluído"/>
  </r>
  <r>
    <m/>
    <m/>
    <n v="1"/>
    <n v="1"/>
    <x v="7"/>
    <d v="2025-05-30T00:00:00"/>
    <d v="2025-05-30T00:00:00"/>
    <m/>
    <x v="0"/>
    <x v="6"/>
    <x v="12"/>
    <s v="Compra com Cartão - 30/05 15:02 VILLEFORT"/>
    <n v="80.959999999999994"/>
    <s v="Concluído"/>
  </r>
  <r>
    <m/>
    <m/>
    <n v="1"/>
    <n v="1"/>
    <x v="7"/>
    <d v="2025-05-30T00:00:00"/>
    <d v="2025-05-30T00:00:00"/>
    <m/>
    <x v="0"/>
    <x v="3"/>
    <x v="9"/>
    <s v="Pix - Enviado - 30/05 17:20 Priscilla Evelim Goncalves"/>
    <n v="150"/>
    <s v="Concluído"/>
  </r>
  <r>
    <m/>
    <m/>
    <n v="1"/>
    <n v="1"/>
    <x v="7"/>
    <d v="2025-05-30T00:00:00"/>
    <d v="2025-05-30T00:00:00"/>
    <m/>
    <x v="0"/>
    <x v="15"/>
    <x v="54"/>
    <s v="Pix - Enviado - 30/05 12:31 A L Nascimento Informatica"/>
    <n v="220"/>
    <s v="Concluído"/>
  </r>
  <r>
    <m/>
    <m/>
    <n v="1"/>
    <n v="1"/>
    <x v="7"/>
    <d v="2025-05-31T00:00:00"/>
    <d v="2025-05-31T00:00:00"/>
    <s v="Banco do Brasil - Conta Corrente - Principal"/>
    <x v="0"/>
    <x v="1"/>
    <x v="24"/>
    <s v="PARC=112BK*CR PARC 06/12 BELO HORIZON"/>
    <n v="106.71"/>
    <s v="Concluído"/>
  </r>
  <r>
    <m/>
    <m/>
    <n v="1"/>
    <n v="1"/>
    <x v="8"/>
    <d v="2025-06-02T00:00:00"/>
    <d v="2025-06-02T00:00:00"/>
    <s v="Banco do Brasil - Conta Corrente - Principal"/>
    <x v="0"/>
    <x v="0"/>
    <x v="0"/>
    <s v="Ações - Proventos - Pag Jur Cap Pro BBDC4  02/06/2025"/>
    <n v="0.39"/>
    <s v="Concluído"/>
  </r>
  <r>
    <m/>
    <m/>
    <n v="1"/>
    <n v="1"/>
    <x v="8"/>
    <d v="2025-06-02T00:00:00"/>
    <d v="2025-06-02T00:00:00"/>
    <m/>
    <x v="0"/>
    <x v="0"/>
    <x v="0"/>
    <s v="Ações - Proventos - Pag Jur Cap Pro BBDC4  02/06/2025"/>
    <n v="0.39"/>
    <s v="Concluído"/>
  </r>
  <r>
    <m/>
    <m/>
    <n v="1"/>
    <n v="1"/>
    <x v="8"/>
    <d v="2025-06-02T00:00:00"/>
    <d v="2025-06-02T00:00:00"/>
    <s v="Banco do Brasil - Conta Corrente - Principal"/>
    <x v="0"/>
    <x v="9"/>
    <x v="22"/>
    <s v="Cobrança de I.O.F. - IOF Saldo Devedor Conta"/>
    <n v="6.92"/>
    <s v="Concluído"/>
  </r>
  <r>
    <m/>
    <m/>
    <n v="1"/>
    <n v="1"/>
    <x v="8"/>
    <d v="2025-06-02T00:00:00"/>
    <d v="2025-06-02T00:00:00"/>
    <s v="Banco do Brasil - Conta Corrente - Principal"/>
    <x v="0"/>
    <x v="3"/>
    <x v="3"/>
    <s v="Compra com Cartão - 01/06 10:11 AngelaMarina"/>
    <n v="16"/>
    <s v="Concluído"/>
  </r>
  <r>
    <m/>
    <m/>
    <n v="1"/>
    <n v="1"/>
    <x v="8"/>
    <d v="2025-06-02T00:00:00"/>
    <d v="2025-06-02T00:00:00"/>
    <s v="Banco do Brasil - Conta Corrente - Principal"/>
    <x v="0"/>
    <x v="6"/>
    <x v="12"/>
    <s v="Compra com Cartão - 02/06 20:44 VILLEFORT"/>
    <n v="58.91"/>
    <s v="Concluído"/>
  </r>
  <r>
    <m/>
    <m/>
    <n v="1"/>
    <n v="1"/>
    <x v="8"/>
    <d v="2025-06-02T00:00:00"/>
    <d v="2025-06-02T00:00:00"/>
    <s v="Banco do Brasil - Conta Corrente - Principal"/>
    <x v="0"/>
    <x v="6"/>
    <x v="12"/>
    <s v="Compra com Cartão - 01/06 11:09 VILLEFORT"/>
    <n v="66.819999999999993"/>
    <s v="Concluído"/>
  </r>
  <r>
    <m/>
    <m/>
    <n v="1"/>
    <n v="1"/>
    <x v="8"/>
    <d v="2025-06-02T00:00:00"/>
    <d v="2025-06-02T00:00:00"/>
    <m/>
    <x v="0"/>
    <x v="6"/>
    <x v="12"/>
    <s v="Compra com Cartão - 01/06 11:09 VILLEFORT"/>
    <n v="66.819999999999993"/>
    <s v="Concluído"/>
  </r>
  <r>
    <m/>
    <m/>
    <n v="1"/>
    <n v="1"/>
    <x v="8"/>
    <d v="2025-06-02T00:00:00"/>
    <d v="2025-06-02T00:00:00"/>
    <s v="Banco do Brasil - Conta Corrente - Principal"/>
    <x v="0"/>
    <x v="4"/>
    <x v="4"/>
    <s v="Pagamento de Telefone - NIO A"/>
    <n v="238.41"/>
    <s v="Concluído"/>
  </r>
  <r>
    <m/>
    <m/>
    <n v="1"/>
    <n v="1"/>
    <x v="8"/>
    <d v="2025-06-03T00:00:00"/>
    <d v="2025-06-03T00:00:00"/>
    <s v="Banco do Brasil - Conta Corrente - Principal"/>
    <x v="0"/>
    <x v="6"/>
    <x v="14"/>
    <s v="Compra com Cartão - 03/06 09:46 ROCA DE MINAS"/>
    <n v="42.44"/>
    <s v="Concluído"/>
  </r>
  <r>
    <m/>
    <m/>
    <n v="1"/>
    <n v="1"/>
    <x v="8"/>
    <d v="2025-06-03T00:00:00"/>
    <d v="2025-06-03T00:00:00"/>
    <s v="Banco do Brasil - Conta Corrente - Principal"/>
    <x v="0"/>
    <x v="3"/>
    <x v="9"/>
    <s v="Pix - Enviado - 03/06 15:52 Ana Maria Lira De Mello"/>
    <n v="100"/>
    <s v="Concluído"/>
  </r>
  <r>
    <m/>
    <m/>
    <n v="1"/>
    <n v="1"/>
    <x v="8"/>
    <d v="2025-06-03T00:00:00"/>
    <d v="2025-06-03T00:00:00"/>
    <s v="Banco do Brasil - Conta Corrente - Principal"/>
    <x v="0"/>
    <x v="11"/>
    <x v="31"/>
    <s v="Pix - Recebido - 03/06 22:03 39650316000164 INTEGRACAO"/>
    <n v="1000"/>
    <s v="Concluído"/>
  </r>
  <r>
    <m/>
    <m/>
    <n v="1"/>
    <n v="1"/>
    <x v="8"/>
    <d v="2025-06-04T00:00:00"/>
    <d v="2025-06-04T00:00:00"/>
    <s v="Banco do Brasil - Conta Corrente - Principal"/>
    <x v="0"/>
    <x v="6"/>
    <x v="11"/>
    <s v="Compra com Cartão - 04/06 17:04 PANIFICADORA OURO PR"/>
    <n v="34.93"/>
    <s v="Concluído"/>
  </r>
  <r>
    <m/>
    <m/>
    <n v="1"/>
    <n v="1"/>
    <x v="8"/>
    <d v="2025-06-04T00:00:00"/>
    <d v="2025-06-04T00:00:00"/>
    <s v="Banco do Brasil - Conta Corrente - Principal"/>
    <x v="0"/>
    <x v="1"/>
    <x v="66"/>
    <s v="Pix - Enviado - 04/06 19:20 Associacao De Maes P. A. E"/>
    <n v="219"/>
    <s v="Concluído"/>
  </r>
  <r>
    <m/>
    <m/>
    <n v="1"/>
    <n v="1"/>
    <x v="8"/>
    <d v="2025-06-04T00:00:00"/>
    <d v="2025-06-04T00:00:00"/>
    <s v="Banco do Brasil - Conta Corrente - Principal"/>
    <x v="0"/>
    <x v="7"/>
    <x v="39"/>
    <s v="Pix - Enviado - 04/06 19:29 Reinaldo Alves Ribeiro"/>
    <n v="456"/>
    <s v="Concluído"/>
  </r>
  <r>
    <m/>
    <m/>
    <n v="1"/>
    <n v="1"/>
    <x v="8"/>
    <d v="2025-06-04T00:00:00"/>
    <d v="2025-06-04T00:00:00"/>
    <s v="Banco do Brasil - Conta Corrente - Principal"/>
    <x v="0"/>
    <x v="1"/>
    <x v="66"/>
    <s v="Pix - Enviado - 04/06 19:23 Associacao De Maes P. A. E"/>
    <n v="500"/>
    <s v="Concluído"/>
  </r>
  <r>
    <m/>
    <m/>
    <n v="1"/>
    <n v="1"/>
    <x v="8"/>
    <d v="2025-06-04T00:00:00"/>
    <d v="2025-06-04T00:00:00"/>
    <s v="Banco do Brasil - Conta Corrente - Principal"/>
    <x v="0"/>
    <x v="0"/>
    <x v="64"/>
    <s v="Pix - Recebido - 04/06 10:10 00095285806615 RODRIGO ALM"/>
    <n v="3100"/>
    <s v="Concluído"/>
  </r>
  <r>
    <m/>
    <m/>
    <n v="1"/>
    <n v="1"/>
    <x v="8"/>
    <d v="2025-06-05T00:00:00"/>
    <d v="2025-06-05T00:00:00"/>
    <m/>
    <x v="0"/>
    <x v="7"/>
    <x v="13"/>
    <s v="Compra com Cartão - 05/06 16:41 DROGARIA ARAUJO"/>
    <n v="36.590000000000003"/>
    <s v="Concluído"/>
  </r>
  <r>
    <m/>
    <m/>
    <n v="1"/>
    <n v="1"/>
    <x v="8"/>
    <d v="2025-06-05T00:00:00"/>
    <d v="2025-06-05T00:00:00"/>
    <m/>
    <x v="0"/>
    <x v="3"/>
    <x v="6"/>
    <s v="Compra com Cartão - 05/06 16:20 SUB BETANIA"/>
    <n v="83"/>
    <s v="Concluído"/>
  </r>
  <r>
    <m/>
    <m/>
    <n v="1"/>
    <n v="1"/>
    <x v="8"/>
    <d v="2025-06-05T00:00:00"/>
    <d v="2025-06-05T00:00:00"/>
    <m/>
    <x v="0"/>
    <x v="6"/>
    <x v="12"/>
    <s v="Compra com Cartão - 05/06 16:52 SUP EPA CENTO EVINTE"/>
    <n v="107"/>
    <s v="Concluído"/>
  </r>
  <r>
    <m/>
    <m/>
    <n v="1"/>
    <n v="1"/>
    <x v="8"/>
    <d v="2025-06-05T00:00:00"/>
    <d v="2025-06-05T00:00:00"/>
    <s v="Banco do Brasil - Conta Corrente - Principal"/>
    <x v="0"/>
    <x v="5"/>
    <x v="52"/>
    <s v="Pix - Enviado - 05/06 14:03 CONCORR CONTABILIDADE"/>
    <n v="360"/>
    <s v="Concluído"/>
  </r>
  <r>
    <m/>
    <m/>
    <n v="1"/>
    <n v="1"/>
    <x v="8"/>
    <d v="2025-06-05T00:00:00"/>
    <d v="2025-06-05T00:00:00"/>
    <s v="Banco do Brasil - Conta Corrente - Principal"/>
    <x v="0"/>
    <x v="11"/>
    <x v="28"/>
    <s v="Pix - Recebido - 05/06 13:42 00095285806615 RODRIGO ALM"/>
    <n v="22500"/>
    <s v="Concluído"/>
  </r>
  <r>
    <m/>
    <m/>
    <n v="1"/>
    <n v="1"/>
    <x v="8"/>
    <d v="2025-06-06T00:00:00"/>
    <d v="2025-06-06T00:00:00"/>
    <m/>
    <x v="0"/>
    <x v="0"/>
    <x v="0"/>
    <s v="Ações - Proventos - Pag Rendimento  GARE11 06/06/2025"/>
    <n v="16.600000000000001"/>
    <s v="Concluído"/>
  </r>
  <r>
    <m/>
    <m/>
    <n v="1"/>
    <n v="1"/>
    <x v="8"/>
    <d v="2025-06-06T00:00:00"/>
    <d v="2025-06-06T00:00:00"/>
    <m/>
    <x v="0"/>
    <x v="0"/>
    <x v="0"/>
    <s v="Ações - Proventos - Pag Rendimento  HSML11 06/06/2025"/>
    <n v="54.6"/>
    <s v="Concluído"/>
  </r>
  <r>
    <m/>
    <m/>
    <n v="1"/>
    <n v="1"/>
    <x v="8"/>
    <d v="2025-06-06T00:00:00"/>
    <d v="2025-06-06T00:00:00"/>
    <m/>
    <x v="0"/>
    <x v="4"/>
    <x v="25"/>
    <s v="Pix - Enviado - 06/06 14:12 Leonice Araujo Dos Reis"/>
    <n v="220"/>
    <s v="Concluído"/>
  </r>
  <r>
    <m/>
    <m/>
    <n v="1"/>
    <n v="1"/>
    <x v="8"/>
    <d v="2025-06-06T00:00:00"/>
    <d v="2025-06-06T00:00:00"/>
    <m/>
    <x v="0"/>
    <x v="2"/>
    <x v="19"/>
    <s v="Compra com Cartão - 06/06 17:26 POSTO CARMENIA SA"/>
    <n v="256.05"/>
    <s v="Concluído"/>
  </r>
  <r>
    <m/>
    <m/>
    <n v="1"/>
    <n v="1"/>
    <x v="8"/>
    <d v="2025-06-06T00:00:00"/>
    <d v="2025-06-06T00:00:00"/>
    <m/>
    <x v="0"/>
    <x v="9"/>
    <x v="22"/>
    <s v="Pagamento de Impostos - DAS - SIMPLES NACIONAL"/>
    <n v="663.82"/>
    <s v="Concluído"/>
  </r>
  <r>
    <m/>
    <m/>
    <n v="1"/>
    <n v="1"/>
    <x v="8"/>
    <d v="2025-02-07T00:00:00"/>
    <d v="2025-06-07T00:00:00"/>
    <s v="Banco do Brasil - Conta Corrente - Principal"/>
    <x v="0"/>
    <x v="4"/>
    <x v="63"/>
    <s v="Gasto parcelado - Parcela 5/11; IPTU"/>
    <n v="175"/>
    <s v="Concluído"/>
  </r>
  <r>
    <m/>
    <m/>
    <n v="1"/>
    <n v="1"/>
    <x v="8"/>
    <d v="2025-06-07T00:00:00"/>
    <d v="2025-06-07T00:00:00"/>
    <s v="Banco do Brasil - Conta Corrente - Principal"/>
    <x v="0"/>
    <x v="1"/>
    <x v="24"/>
    <s v="Escola Letícia - História - Referente ao Ms 4/2025 (Gasto recorrente)&quot;"/>
    <n v="295.86"/>
    <s v="Concluído"/>
  </r>
  <r>
    <m/>
    <m/>
    <n v="1"/>
    <n v="1"/>
    <x v="8"/>
    <d v="2025-05-17T00:00:00"/>
    <d v="2025-06-09T00:00:00"/>
    <s v="Banco do Brasil - Conta Corrente - Principal"/>
    <x v="1"/>
    <x v="3"/>
    <x v="7"/>
    <s v="STILLUS ARMARINHO E PR BELO HORIZONT BR"/>
    <n v="1.5"/>
    <s v="Concluído"/>
  </r>
  <r>
    <m/>
    <m/>
    <n v="1"/>
    <n v="1"/>
    <x v="8"/>
    <d v="2025-05-13T00:00:00"/>
    <d v="2025-06-09T00:00:00"/>
    <s v="Banco do Brasil - Conta Corrente - Principal"/>
    <x v="1"/>
    <x v="15"/>
    <x v="47"/>
    <s v="APPLE.COM/BILL         SAO PAULO     BR"/>
    <n v="4.9000000000000004"/>
    <s v="Concluído"/>
  </r>
  <r>
    <m/>
    <m/>
    <n v="1"/>
    <n v="1"/>
    <x v="8"/>
    <d v="2025-04-24T00:00:00"/>
    <d v="2025-06-09T00:00:00"/>
    <s v="Banco do Brasil - Conta Corrente - Principal"/>
    <x v="1"/>
    <x v="7"/>
    <x v="13"/>
    <s v="DROGARIA ARAUJO        BELO HORIZONT BR"/>
    <n v="5.09"/>
    <s v="Concluído"/>
  </r>
  <r>
    <m/>
    <m/>
    <n v="1"/>
    <n v="1"/>
    <x v="8"/>
    <d v="2025-05-20T00:00:00"/>
    <d v="2025-06-09T00:00:00"/>
    <s v="Banco do Brasil - Conta Corrente - Principal"/>
    <x v="1"/>
    <x v="3"/>
    <x v="9"/>
    <s v="UNIDADE CENTRAL PARK   BELO HORIZONT BR"/>
    <n v="6"/>
    <s v="Concluído"/>
  </r>
  <r>
    <m/>
    <m/>
    <n v="1"/>
    <n v="1"/>
    <x v="8"/>
    <d v="2025-05-01T00:00:00"/>
    <d v="2025-06-09T00:00:00"/>
    <s v="Banco do Brasil - Conta Corrente - Principal"/>
    <x v="1"/>
    <x v="3"/>
    <x v="9"/>
    <s v="NUTRIBOM EXPRESS       BELO HORIZONT BR"/>
    <n v="7.5"/>
    <s v="Concluído"/>
  </r>
  <r>
    <m/>
    <m/>
    <n v="1"/>
    <n v="1"/>
    <x v="8"/>
    <d v="2025-05-04T00:00:00"/>
    <d v="2025-06-09T00:00:00"/>
    <s v="Banco do Brasil - Conta Corrente - Principal"/>
    <x v="1"/>
    <x v="3"/>
    <x v="9"/>
    <s v="AngelaMarina           BELO HORIZONT BR"/>
    <n v="8"/>
    <s v="Concluído"/>
  </r>
  <r>
    <m/>
    <m/>
    <n v="1"/>
    <n v="1"/>
    <x v="8"/>
    <d v="2025-05-09T00:00:00"/>
    <d v="2025-06-09T00:00:00"/>
    <s v="Banco do Brasil - Conta Corrente - Principal"/>
    <x v="1"/>
    <x v="3"/>
    <x v="6"/>
    <s v="RESTAURANTE E LANCHONE CAMPANHA      BR"/>
    <n v="8"/>
    <s v="Concluído"/>
  </r>
  <r>
    <m/>
    <m/>
    <n v="1"/>
    <n v="1"/>
    <x v="8"/>
    <d v="2025-04-27T00:00:00"/>
    <d v="2025-06-09T00:00:00"/>
    <s v="Banco do Brasil - Conta Corrente - Principal"/>
    <x v="1"/>
    <x v="3"/>
    <x v="3"/>
    <s v="AngelaMarina           BELO HORIZONT BR"/>
    <n v="8"/>
    <s v="Concluído"/>
  </r>
  <r>
    <m/>
    <m/>
    <n v="1"/>
    <n v="1"/>
    <x v="8"/>
    <d v="2025-06-09T00:00:00"/>
    <d v="2025-06-09T00:00:00"/>
    <m/>
    <x v="0"/>
    <x v="3"/>
    <x v="3"/>
    <s v="Compra com Cartão - 08/06 11:33 AngelaMarina"/>
    <n v="8"/>
    <s v="Concluído"/>
  </r>
  <r>
    <m/>
    <m/>
    <n v="1"/>
    <n v="1"/>
    <x v="8"/>
    <d v="2025-05-20T00:00:00"/>
    <d v="2025-06-09T00:00:00"/>
    <s v="Banco do Brasil - Conta Corrente - Principal"/>
    <x v="1"/>
    <x v="6"/>
    <x v="16"/>
    <s v="ABASTECER BETANIA BH   BELO HORIZONT BR"/>
    <n v="10.98"/>
    <s v="Concluído"/>
  </r>
  <r>
    <m/>
    <m/>
    <n v="1"/>
    <n v="1"/>
    <x v="8"/>
    <d v="2025-04-26T00:00:00"/>
    <d v="2025-06-09T00:00:00"/>
    <s v="Banco do Brasil - Conta Corrente - Principal"/>
    <x v="1"/>
    <x v="3"/>
    <x v="3"/>
    <s v="GPagGestao             SANTA LUZIA   BR"/>
    <n v="11.27"/>
    <s v="Concluído"/>
  </r>
  <r>
    <m/>
    <m/>
    <n v="1"/>
    <n v="1"/>
    <x v="8"/>
    <d v="2025-04-29T00:00:00"/>
    <d v="2025-06-09T00:00:00"/>
    <s v="Banco do Brasil - Conta Corrente - Principal"/>
    <x v="1"/>
    <x v="2"/>
    <x v="65"/>
    <s v="TRANSFACIL*CREDIT      BELO HORIZONT BR"/>
    <n v="11.5"/>
    <s v="Concluído"/>
  </r>
  <r>
    <m/>
    <m/>
    <n v="1"/>
    <n v="1"/>
    <x v="8"/>
    <d v="2025-05-09T00:00:00"/>
    <d v="2025-06-09T00:00:00"/>
    <s v="Banco do Brasil - Conta Corrente - Principal"/>
    <x v="1"/>
    <x v="3"/>
    <x v="3"/>
    <s v="QUIOSQUE DO MORANGO    ESTIVA        BR"/>
    <n v="12.5"/>
    <s v="Concluído"/>
  </r>
  <r>
    <m/>
    <m/>
    <n v="1"/>
    <n v="1"/>
    <x v="8"/>
    <d v="2025-04-30T00:00:00"/>
    <d v="2025-06-09T00:00:00"/>
    <s v="Banco do Brasil - Conta Corrente - Principal"/>
    <x v="1"/>
    <x v="3"/>
    <x v="9"/>
    <s v="Sala31                 CONTAGEM      BR"/>
    <n v="14"/>
    <s v="Concluído"/>
  </r>
  <r>
    <m/>
    <m/>
    <n v="1"/>
    <n v="1"/>
    <x v="8"/>
    <d v="2025-04-28T00:00:00"/>
    <d v="2025-06-09T00:00:00"/>
    <s v="Banco do Brasil - Conta Corrente - Principal"/>
    <x v="1"/>
    <x v="7"/>
    <x v="13"/>
    <s v="DROGARIA ARAUJO        BELO HORIZONT BR"/>
    <n v="15.38"/>
    <s v="Concluído"/>
  </r>
  <r>
    <m/>
    <m/>
    <n v="1"/>
    <n v="1"/>
    <x v="8"/>
    <d v="2025-04-23T00:00:00"/>
    <d v="2025-06-09T00:00:00"/>
    <s v="Banco do Brasil - Conta Corrente - Principal"/>
    <x v="1"/>
    <x v="3"/>
    <x v="6"/>
    <s v="MP*CASAMINEIRA         OSASCO        BR"/>
    <n v="16"/>
    <s v="Concluído"/>
  </r>
  <r>
    <m/>
    <m/>
    <n v="1"/>
    <n v="1"/>
    <x v="8"/>
    <d v="2025-05-09T00:00:00"/>
    <d v="2025-06-09T00:00:00"/>
    <s v="Banco do Brasil - Conta Corrente - Principal"/>
    <x v="1"/>
    <x v="7"/>
    <x v="13"/>
    <s v="Farmaconde             MAIRIPORA     BR"/>
    <n v="17.78"/>
    <s v="Concluído"/>
  </r>
  <r>
    <m/>
    <m/>
    <n v="1"/>
    <n v="1"/>
    <x v="8"/>
    <d v="2025-05-12T00:00:00"/>
    <d v="2025-06-09T00:00:00"/>
    <s v="Banco do Brasil - Conta Corrente - Principal"/>
    <x v="1"/>
    <x v="3"/>
    <x v="9"/>
    <s v="DOCURA                 BELO HORIZONT BR"/>
    <n v="18.829999999999998"/>
    <s v="Concluído"/>
  </r>
  <r>
    <m/>
    <m/>
    <n v="1"/>
    <n v="1"/>
    <x v="8"/>
    <d v="2025-05-24T00:00:00"/>
    <d v="2025-06-09T00:00:00"/>
    <s v="Banco do Brasil - Conta Corrente - Principal"/>
    <x v="1"/>
    <x v="3"/>
    <x v="9"/>
    <s v="AQUI E FESTA E DECORACABelo Horizont BR"/>
    <n v="19.989999999999998"/>
    <s v="Concluído"/>
  </r>
  <r>
    <m/>
    <m/>
    <n v="1"/>
    <n v="1"/>
    <x v="8"/>
    <d v="2025-02-02T00:00:00"/>
    <d v="2025-06-09T00:00:00"/>
    <s v="Banco do Brasil - Conta Corrente - Principal"/>
    <x v="1"/>
    <x v="3"/>
    <x v="9"/>
    <s v="PARAGEM  WCA  PARC 04/10 BELO HORIZONBR"/>
    <n v="20"/>
    <s v="Concluído"/>
  </r>
  <r>
    <m/>
    <m/>
    <n v="1"/>
    <n v="1"/>
    <x v="8"/>
    <d v="2025-06-09T00:00:00"/>
    <d v="2025-06-09T00:00:00"/>
    <m/>
    <x v="0"/>
    <x v="6"/>
    <x v="11"/>
    <s v="Pix - Enviado - 07/06 18:57 Padaria E Confeitaria Docu"/>
    <n v="20.399999999999999"/>
    <s v="Concluído"/>
  </r>
  <r>
    <m/>
    <m/>
    <n v="1"/>
    <n v="1"/>
    <x v="8"/>
    <d v="2025-05-16T00:00:00"/>
    <d v="2025-06-09T00:00:00"/>
    <s v="Banco do Brasil - Conta Corrente - Principal"/>
    <x v="1"/>
    <x v="2"/>
    <x v="46"/>
    <s v="CAR PARKING 01         BELO HORIZONT BR"/>
    <n v="22"/>
    <s v="Concluído"/>
  </r>
  <r>
    <m/>
    <m/>
    <n v="1"/>
    <n v="1"/>
    <x v="8"/>
    <d v="2024-10-09T00:00:00"/>
    <d v="2025-06-09T00:00:00"/>
    <s v="Banco do Brasil - Conta Corrente - Principal"/>
    <x v="1"/>
    <x v="5"/>
    <x v="10"/>
    <s v="MP*3PRODUTOS  PARC 08/12 OSASCO      BR"/>
    <n v="22.2"/>
    <s v="Concluído"/>
  </r>
  <r>
    <m/>
    <m/>
    <n v="1"/>
    <n v="1"/>
    <x v="8"/>
    <d v="2025-03-01T00:00:00"/>
    <d v="2025-06-09T00:00:00"/>
    <s v="Banco do Brasil - Conta Corrente - Principal"/>
    <x v="1"/>
    <x v="15"/>
    <x v="47"/>
    <s v="EBN    *Canva PARC 03/12 CURITIBA    BR"/>
    <n v="24.16"/>
    <s v="Concluído"/>
  </r>
  <r>
    <m/>
    <m/>
    <n v="1"/>
    <n v="1"/>
    <x v="8"/>
    <d v="2025-04-23T00:00:00"/>
    <d v="2025-06-09T00:00:00"/>
    <s v="Banco do Brasil - Conta Corrente - Principal"/>
    <x v="1"/>
    <x v="3"/>
    <x v="9"/>
    <s v="STILLUS ARMARINHO E PR BELO HORIZONT BR"/>
    <n v="25"/>
    <s v="Concluído"/>
  </r>
  <r>
    <m/>
    <m/>
    <n v="1"/>
    <n v="1"/>
    <x v="8"/>
    <d v="2025-04-26T00:00:00"/>
    <d v="2025-06-09T00:00:00"/>
    <s v="Banco do Brasil - Conta Corrente - Principal"/>
    <x v="1"/>
    <x v="6"/>
    <x v="11"/>
    <s v="Humbertodossantos      CONTAGEM      BR"/>
    <n v="26.88"/>
    <s v="Concluído"/>
  </r>
  <r>
    <m/>
    <m/>
    <n v="1"/>
    <n v="1"/>
    <x v="8"/>
    <d v="2025-04-29T00:00:00"/>
    <d v="2025-06-09T00:00:00"/>
    <s v="Banco do Brasil - Conta Corrente - Principal"/>
    <x v="1"/>
    <x v="2"/>
    <x v="5"/>
    <s v="UBER * PENDING         SAO PAULO     BR"/>
    <n v="26.99"/>
    <s v="Concluído"/>
  </r>
  <r>
    <m/>
    <m/>
    <n v="1"/>
    <n v="1"/>
    <x v="8"/>
    <d v="2024-08-21T00:00:00"/>
    <d v="2025-06-09T00:00:00"/>
    <s v="Banco do Brasil - Conta Corrente - Principal"/>
    <x v="1"/>
    <x v="3"/>
    <x v="7"/>
    <s v="PG *ARTCRUZ A PARC 10/10 TOLEDO      BR"/>
    <n v="29.49"/>
    <s v="Concluído"/>
  </r>
  <r>
    <m/>
    <m/>
    <n v="1"/>
    <n v="1"/>
    <x v="8"/>
    <d v="2025-04-29T00:00:00"/>
    <d v="2025-06-09T00:00:00"/>
    <s v="Banco do Brasil - Conta Corrente - Principal"/>
    <x v="1"/>
    <x v="3"/>
    <x v="3"/>
    <s v="DuduLanches            BELO HORIZONT BR"/>
    <n v="30"/>
    <s v="Concluído"/>
  </r>
  <r>
    <m/>
    <m/>
    <n v="1"/>
    <n v="1"/>
    <x v="8"/>
    <d v="2025-05-08T00:00:00"/>
    <d v="2025-06-09T00:00:00"/>
    <s v="Banco do Brasil - Conta Corrente - Principal"/>
    <x v="1"/>
    <x v="5"/>
    <x v="18"/>
    <s v="BARBEARIA              BELO HORIZONT BR"/>
    <n v="30"/>
    <s v="Concluído"/>
  </r>
  <r>
    <m/>
    <m/>
    <n v="1"/>
    <n v="1"/>
    <x v="8"/>
    <d v="2025-04-28T00:00:00"/>
    <d v="2025-06-09T00:00:00"/>
    <s v="Banco do Brasil - Conta Corrente - Principal"/>
    <x v="1"/>
    <x v="3"/>
    <x v="9"/>
    <s v="MAGIC COOK 2           BELO HORIZONT BR"/>
    <n v="30.55"/>
    <s v="Concluído"/>
  </r>
  <r>
    <m/>
    <m/>
    <n v="1"/>
    <n v="1"/>
    <x v="8"/>
    <d v="2025-05-19T00:00:00"/>
    <d v="2025-06-09T00:00:00"/>
    <s v="Banco do Brasil - Conta Corrente - Principal"/>
    <x v="1"/>
    <x v="6"/>
    <x v="11"/>
    <s v="PADARIA E CONFEITARIA  BELO HORIZONT BR"/>
    <n v="30.92"/>
    <s v="Concluído"/>
  </r>
  <r>
    <m/>
    <m/>
    <n v="1"/>
    <n v="1"/>
    <x v="8"/>
    <d v="2025-04-12T00:00:00"/>
    <d v="2025-06-09T00:00:00"/>
    <s v="Banco do Brasil - Conta Corrente - Principal"/>
    <x v="1"/>
    <x v="1"/>
    <x v="23"/>
    <s v="PG *INSTITUTO PARC 02/03 CAMPINA GRANBR"/>
    <n v="33.33"/>
    <s v="Concluído"/>
  </r>
  <r>
    <m/>
    <m/>
    <n v="1"/>
    <n v="1"/>
    <x v="8"/>
    <d v="2025-04-26T00:00:00"/>
    <d v="2025-06-09T00:00:00"/>
    <s v="Banco do Brasil - Conta Corrente - Principal"/>
    <x v="1"/>
    <x v="2"/>
    <x v="5"/>
    <s v="UBER * PENDING         SAO PAULO     BR"/>
    <n v="36.04"/>
    <s v="Concluído"/>
  </r>
  <r>
    <m/>
    <m/>
    <n v="1"/>
    <n v="1"/>
    <x v="8"/>
    <d v="2025-05-19T00:00:00"/>
    <d v="2025-06-09T00:00:00"/>
    <s v="Banco do Brasil - Conta Corrente - Principal"/>
    <x v="1"/>
    <x v="7"/>
    <x v="13"/>
    <s v="DROGARIA ARAUJO        BELO HORIZONT BR"/>
    <n v="36.56"/>
    <s v="Concluído"/>
  </r>
  <r>
    <m/>
    <m/>
    <n v="1"/>
    <n v="1"/>
    <x v="8"/>
    <d v="2025-05-13T00:00:00"/>
    <d v="2025-06-09T00:00:00"/>
    <s v="Banco do Brasil - Conta Corrente - Principal"/>
    <x v="1"/>
    <x v="2"/>
    <x v="5"/>
    <s v="UBER* TRIP             WWW.UBER.COM. BR"/>
    <n v="36.880000000000003"/>
    <s v="Concluído"/>
  </r>
  <r>
    <m/>
    <m/>
    <n v="1"/>
    <n v="1"/>
    <x v="8"/>
    <d v="2025-05-16T00:00:00"/>
    <d v="2025-06-09T00:00:00"/>
    <s v="Banco do Brasil - Conta Corrente - Principal"/>
    <x v="1"/>
    <x v="2"/>
    <x v="27"/>
    <s v="MP*PNEUBHZ             MATOZINHOS    BR"/>
    <n v="37"/>
    <s v="Concluído"/>
  </r>
  <r>
    <m/>
    <m/>
    <n v="1"/>
    <n v="1"/>
    <x v="8"/>
    <d v="2025-04-29T00:00:00"/>
    <d v="2025-06-09T00:00:00"/>
    <s v="Banco do Brasil - Conta Corrente - Principal"/>
    <x v="1"/>
    <x v="2"/>
    <x v="5"/>
    <s v="UBER* TRIP             WWW.UBER.COM. BR"/>
    <n v="37.86"/>
    <s v="Concluído"/>
  </r>
  <r>
    <m/>
    <m/>
    <n v="1"/>
    <n v="1"/>
    <x v="8"/>
    <d v="2025-04-26T00:00:00"/>
    <d v="2025-06-09T00:00:00"/>
    <s v="Banco do Brasil - Conta Corrente - Principal"/>
    <x v="1"/>
    <x v="7"/>
    <x v="13"/>
    <s v="DROGARIA FABIANA LTDA  BELO HORIZONT BR"/>
    <n v="39.99"/>
    <s v="Concluído"/>
  </r>
  <r>
    <m/>
    <m/>
    <n v="1"/>
    <n v="1"/>
    <x v="8"/>
    <d v="2025-05-15T00:00:00"/>
    <d v="2025-06-09T00:00:00"/>
    <s v="Banco do Brasil - Conta Corrente - Principal"/>
    <x v="1"/>
    <x v="2"/>
    <x v="19"/>
    <s v="BRETAS 561             BELO HORIZONT BR"/>
    <n v="40"/>
    <s v="Concluído"/>
  </r>
  <r>
    <m/>
    <m/>
    <n v="1"/>
    <n v="1"/>
    <x v="8"/>
    <d v="2025-04-28T00:00:00"/>
    <d v="2025-06-09T00:00:00"/>
    <s v="Banco do Brasil - Conta Corrente - Principal"/>
    <x v="1"/>
    <x v="3"/>
    <x v="6"/>
    <s v="MP*RESTNOSSOQUIN       OSASCO        BR"/>
    <n v="41"/>
    <s v="Concluído"/>
  </r>
  <r>
    <m/>
    <m/>
    <n v="1"/>
    <n v="1"/>
    <x v="8"/>
    <d v="2025-05-11T00:00:00"/>
    <d v="2025-06-09T00:00:00"/>
    <s v="Banco do Brasil - Conta Corrente - Principal"/>
    <x v="1"/>
    <x v="3"/>
    <x v="6"/>
    <s v="PAMPAS GRILL CHURRASCA SAO SEBASTIAO BR"/>
    <n v="44"/>
    <s v="Concluído"/>
  </r>
  <r>
    <m/>
    <m/>
    <n v="1"/>
    <n v="1"/>
    <x v="8"/>
    <d v="2025-05-01T00:00:00"/>
    <d v="2025-06-09T00:00:00"/>
    <s v="Banco do Brasil - Conta Corrente - Principal"/>
    <x v="1"/>
    <x v="7"/>
    <x v="13"/>
    <s v="DROGARIA ARAUJO        BELO HORIZONT BR"/>
    <n v="47.58"/>
    <s v="Concluído"/>
  </r>
  <r>
    <m/>
    <m/>
    <n v="1"/>
    <n v="1"/>
    <x v="8"/>
    <d v="2025-04-26T00:00:00"/>
    <d v="2025-06-09T00:00:00"/>
    <s v="Banco do Brasil - Conta Corrente - Principal"/>
    <x v="1"/>
    <x v="3"/>
    <x v="6"/>
    <s v="PONTO DO FRANGO PALMEI BELO HORIZONT BR"/>
    <n v="48"/>
    <s v="Concluído"/>
  </r>
  <r>
    <m/>
    <m/>
    <n v="1"/>
    <n v="1"/>
    <x v="8"/>
    <d v="2025-05-06T00:00:00"/>
    <d v="2025-06-09T00:00:00"/>
    <s v="Banco do Brasil - Conta Corrente - Principal"/>
    <x v="1"/>
    <x v="15"/>
    <x v="47"/>
    <s v="Google One             SAO PAULO     BR"/>
    <n v="49.99"/>
    <s v="Concluído"/>
  </r>
  <r>
    <m/>
    <m/>
    <n v="1"/>
    <n v="1"/>
    <x v="8"/>
    <d v="2025-04-29T00:00:00"/>
    <d v="2025-06-09T00:00:00"/>
    <s v="Banco do Brasil - Conta Corrente - Principal"/>
    <x v="1"/>
    <x v="3"/>
    <x v="9"/>
    <s v="57829804Gleiciene      BELO HORIZONT BR"/>
    <n v="57.46"/>
    <s v="Concluído"/>
  </r>
  <r>
    <m/>
    <m/>
    <n v="1"/>
    <n v="1"/>
    <x v="8"/>
    <d v="2025-06-09T00:00:00"/>
    <d v="2025-06-09T00:00:00"/>
    <m/>
    <x v="0"/>
    <x v="3"/>
    <x v="9"/>
    <s v="Pix - Enviado - 09/06 13:45 Izabela Souza Penido Lins"/>
    <n v="58"/>
    <s v="Concluído"/>
  </r>
  <r>
    <m/>
    <m/>
    <n v="1"/>
    <n v="1"/>
    <x v="8"/>
    <d v="2025-02-26T00:00:00"/>
    <d v="2025-06-09T00:00:00"/>
    <s v="Banco do Brasil - Conta Corrente - Principal"/>
    <x v="1"/>
    <x v="2"/>
    <x v="27"/>
    <s v="Gwautopecas   PARC 03/03 BELO HORIZONBR"/>
    <n v="66.33"/>
    <s v="Concluído"/>
  </r>
  <r>
    <m/>
    <m/>
    <n v="1"/>
    <n v="1"/>
    <x v="8"/>
    <d v="2025-04-14T00:00:00"/>
    <d v="2025-06-09T00:00:00"/>
    <s v="Banco do Brasil - Conta Corrente - Principal"/>
    <x v="1"/>
    <x v="7"/>
    <x v="13"/>
    <s v="RAIA4535      PARC 02/03 BELO HORIZONBR"/>
    <n v="71.97"/>
    <s v="Concluído"/>
  </r>
  <r>
    <m/>
    <m/>
    <n v="1"/>
    <n v="1"/>
    <x v="8"/>
    <d v="2025-05-13T00:00:00"/>
    <d v="2025-06-09T00:00:00"/>
    <s v="Banco do Brasil - Conta Corrente - Principal"/>
    <x v="1"/>
    <x v="7"/>
    <x v="13"/>
    <s v="DROGARIA ARAU PARC 01/02 BELO HORIZONBR"/>
    <n v="73.959999999999994"/>
    <s v="Concluído"/>
  </r>
  <r>
    <m/>
    <m/>
    <n v="1"/>
    <n v="1"/>
    <x v="8"/>
    <d v="2024-12-30T00:00:00"/>
    <d v="2025-06-09T00:00:00"/>
    <s v="Banco do Brasil - Conta Corrente - Principal"/>
    <x v="1"/>
    <x v="5"/>
    <x v="10"/>
    <s v="CONSTANCE     PARC 05/06 CONTAGEM    BR"/>
    <n v="73.989999999999995"/>
    <s v="Concluído"/>
  </r>
  <r>
    <m/>
    <m/>
    <n v="1"/>
    <n v="1"/>
    <x v="8"/>
    <d v="2025-05-02T00:00:00"/>
    <d v="2025-06-09T00:00:00"/>
    <s v="Banco do Brasil - Conta Corrente - Principal"/>
    <x v="1"/>
    <x v="7"/>
    <x v="13"/>
    <s v="DROGARIA ARAUJO        BELO HORIZONT BR"/>
    <n v="74.08"/>
    <s v="Concluído"/>
  </r>
  <r>
    <m/>
    <m/>
    <n v="1"/>
    <n v="1"/>
    <x v="8"/>
    <d v="2025-04-14T00:00:00"/>
    <d v="2025-06-09T00:00:00"/>
    <s v="Banco do Brasil - Conta Corrente - Principal"/>
    <x v="1"/>
    <x v="7"/>
    <x v="13"/>
    <s v="DROGARIA ARAU PARC 02/02 BELO HORIZONBR"/>
    <n v="74.78"/>
    <s v="Concluído"/>
  </r>
  <r>
    <m/>
    <m/>
    <n v="1"/>
    <n v="1"/>
    <x v="8"/>
    <d v="2025-04-14T00:00:00"/>
    <d v="2025-06-09T00:00:00"/>
    <s v="Banco do Brasil - Conta Corrente - Principal"/>
    <x v="1"/>
    <x v="7"/>
    <x v="13"/>
    <s v="DROGARIA ARAU PARC 02/02 BELO HORIZONBR"/>
    <n v="80.12"/>
    <s v="Concluído"/>
  </r>
  <r>
    <m/>
    <m/>
    <n v="1"/>
    <n v="1"/>
    <x v="8"/>
    <d v="2025-05-03T00:00:00"/>
    <d v="2025-06-09T00:00:00"/>
    <s v="Banco do Brasil - Conta Corrente - Principal"/>
    <x v="1"/>
    <x v="3"/>
    <x v="9"/>
    <s v="MAGAZINE DINI PARC 01/03 BELO HORIZONBR"/>
    <n v="82.33"/>
    <s v="Concluído"/>
  </r>
  <r>
    <m/>
    <m/>
    <n v="1"/>
    <n v="1"/>
    <x v="8"/>
    <d v="2025-05-08T00:00:00"/>
    <d v="2025-06-09T00:00:00"/>
    <s v="Banco do Brasil - Conta Corrente - Principal"/>
    <x v="1"/>
    <x v="6"/>
    <x v="12"/>
    <s v="VILLEFORT              BELO HORIZONT BR"/>
    <n v="89.1"/>
    <s v="Concluído"/>
  </r>
  <r>
    <m/>
    <m/>
    <n v="1"/>
    <n v="1"/>
    <x v="8"/>
    <d v="2025-05-09T00:00:00"/>
    <d v="2025-06-09T00:00:00"/>
    <s v="Banco do Brasil - Conta Corrente - Principal"/>
    <x v="1"/>
    <x v="3"/>
    <x v="6"/>
    <s v="RESTAURANTE E LANCHONE CAMPANHA      BR"/>
    <n v="90.45"/>
    <s v="Concluído"/>
  </r>
  <r>
    <m/>
    <m/>
    <n v="1"/>
    <n v="1"/>
    <x v="8"/>
    <d v="2025-05-16T00:00:00"/>
    <d v="2025-06-09T00:00:00"/>
    <s v="Banco do Brasil - Conta Corrente - Principal"/>
    <x v="1"/>
    <x v="3"/>
    <x v="9"/>
    <s v="ZP*54         PARC 01/02 MATOZINHOS  BR"/>
    <n v="95.53"/>
    <s v="Concluído"/>
  </r>
  <r>
    <m/>
    <m/>
    <n v="1"/>
    <n v="1"/>
    <x v="8"/>
    <d v="2025-04-23T00:00:00"/>
    <d v="2025-06-09T00:00:00"/>
    <s v="Banco do Brasil - Conta Corrente - Principal"/>
    <x v="1"/>
    <x v="6"/>
    <x v="12"/>
    <s v="SUP EPA CENTO EVINTE E BELO HORIZONT BR"/>
    <n v="96.97"/>
    <s v="Concluído"/>
  </r>
  <r>
    <m/>
    <m/>
    <n v="1"/>
    <n v="1"/>
    <x v="8"/>
    <d v="2025-05-13T00:00:00"/>
    <d v="2025-06-09T00:00:00"/>
    <s v="Banco do Brasil - Conta Corrente - Principal"/>
    <x v="1"/>
    <x v="6"/>
    <x v="16"/>
    <s v="ABC GIGANTE FILIAL     BELO HORIZONT BR"/>
    <n v="99.05"/>
    <s v="Concluído"/>
  </r>
  <r>
    <m/>
    <m/>
    <n v="1"/>
    <n v="1"/>
    <x v="8"/>
    <d v="2025-05-21T00:00:00"/>
    <d v="2025-06-09T00:00:00"/>
    <s v="Banco do Brasil - Conta Corrente - Principal"/>
    <x v="1"/>
    <x v="2"/>
    <x v="5"/>
    <s v="UBER* TRIP             WWW.UBER.COM. BR"/>
    <n v="99.92"/>
    <s v="Concluído"/>
  </r>
  <r>
    <m/>
    <m/>
    <n v="1"/>
    <n v="1"/>
    <x v="8"/>
    <d v="2025-05-15T00:00:00"/>
    <d v="2025-06-09T00:00:00"/>
    <s v="Banco do Brasil - Conta Corrente - Principal"/>
    <x v="1"/>
    <x v="3"/>
    <x v="9"/>
    <s v="LIRA BITENCOURT        BELO HORIZONT BR"/>
    <n v="100"/>
    <s v="Concluído"/>
  </r>
  <r>
    <m/>
    <m/>
    <n v="1"/>
    <n v="1"/>
    <x v="8"/>
    <d v="2025-05-07T00:00:00"/>
    <d v="2025-06-09T00:00:00"/>
    <s v="Banco do Brasil - Conta Corrente - Principal"/>
    <x v="1"/>
    <x v="8"/>
    <x v="22"/>
    <s v="PG *ASSOCIACAO BRASILE SAO PAULO     BR"/>
    <n v="100"/>
    <s v="Concluído"/>
  </r>
  <r>
    <m/>
    <m/>
    <n v="1"/>
    <n v="1"/>
    <x v="8"/>
    <d v="2025-05-01T00:00:00"/>
    <d v="2025-06-09T00:00:00"/>
    <s v="Banco do Brasil - Conta Corrente - Principal"/>
    <x v="1"/>
    <x v="7"/>
    <x v="13"/>
    <s v="RAIA4535               BELO HORIZONT BR"/>
    <n v="105.9"/>
    <s v="Concluído"/>
  </r>
  <r>
    <m/>
    <m/>
    <n v="1"/>
    <n v="1"/>
    <x v="8"/>
    <d v="2025-01-31T00:00:00"/>
    <d v="2025-06-09T00:00:00"/>
    <s v="Banco do Brasil - Conta Corrente - Principal"/>
    <x v="1"/>
    <x v="1"/>
    <x v="24"/>
    <s v="PARC=112BK*CR PARC 04/12 BELO HORIZONBR"/>
    <n v="106.61"/>
    <s v="Concluído"/>
  </r>
  <r>
    <m/>
    <m/>
    <n v="1"/>
    <n v="1"/>
    <x v="8"/>
    <d v="2025-04-30T00:00:00"/>
    <d v="2025-06-09T00:00:00"/>
    <s v="Banco do Brasil - Conta Corrente - Principal"/>
    <x v="1"/>
    <x v="6"/>
    <x v="12"/>
    <s v="SUPERMERCADOS BH       BELO HORIZONT BR"/>
    <n v="109.79"/>
    <s v="Concluído"/>
  </r>
  <r>
    <m/>
    <m/>
    <n v="1"/>
    <n v="1"/>
    <x v="8"/>
    <d v="2025-05-09T00:00:00"/>
    <d v="2025-06-09T00:00:00"/>
    <s v="Banco do Brasil - Conta Corrente - Principal"/>
    <x v="1"/>
    <x v="6"/>
    <x v="12"/>
    <s v="SUP EPA CENTO EVINTE E BELO HORIZONT BR"/>
    <n v="110"/>
    <s v="Concluído"/>
  </r>
  <r>
    <m/>
    <m/>
    <n v="1"/>
    <n v="1"/>
    <x v="8"/>
    <d v="2025-05-13T00:00:00"/>
    <d v="2025-06-09T00:00:00"/>
    <s v="Banco do Brasil - Conta Corrente - Principal"/>
    <x v="1"/>
    <x v="6"/>
    <x v="12"/>
    <s v="VILLEFORT              BELO HORIZONT BR"/>
    <n v="115.77"/>
    <s v="Concluído"/>
  </r>
  <r>
    <m/>
    <m/>
    <n v="1"/>
    <n v="1"/>
    <x v="8"/>
    <d v="2025-02-09T00:00:00"/>
    <d v="2025-06-09T00:00:00"/>
    <s v="Banco do Brasil - Conta Corrente - Principal"/>
    <x v="1"/>
    <x v="5"/>
    <x v="36"/>
    <s v="DIEGO RESENDE PARC 04/10 CONTAGEM    BR"/>
    <n v="120"/>
    <s v="Concluído"/>
  </r>
  <r>
    <m/>
    <m/>
    <n v="1"/>
    <n v="1"/>
    <x v="8"/>
    <d v="2025-04-30T00:00:00"/>
    <d v="2025-06-09T00:00:00"/>
    <s v="Banco do Brasil - Conta Corrente - Principal"/>
    <x v="1"/>
    <x v="7"/>
    <x v="13"/>
    <s v="RAIA4535               BELO HORIZONT BR"/>
    <n v="123.03"/>
    <s v="Concluído"/>
  </r>
  <r>
    <m/>
    <m/>
    <n v="1"/>
    <n v="1"/>
    <x v="8"/>
    <d v="2025-01-17T00:00:00"/>
    <d v="2025-06-09T00:00:00"/>
    <s v="Banco do Brasil - Conta Corrente - Principal"/>
    <x v="1"/>
    <x v="1"/>
    <x v="24"/>
    <s v="EDITORA SAO C PARC 05/12 SAO CARLOS  BR"/>
    <n v="133.16"/>
    <s v="Concluído"/>
  </r>
  <r>
    <m/>
    <m/>
    <n v="1"/>
    <n v="1"/>
    <x v="8"/>
    <d v="2025-05-11T00:00:00"/>
    <d v="2025-06-09T00:00:00"/>
    <s v="Banco do Brasil - Conta Corrente - Principal"/>
    <x v="1"/>
    <x v="2"/>
    <x v="19"/>
    <s v="AUTO POSTO LAERCIO     MAIRIPORA     BR"/>
    <n v="140"/>
    <s v="Concluído"/>
  </r>
  <r>
    <m/>
    <m/>
    <n v="1"/>
    <n v="1"/>
    <x v="8"/>
    <d v="2025-05-13T00:00:00"/>
    <d v="2025-06-09T00:00:00"/>
    <s v="Banco do Brasil - Conta Corrente - Principal"/>
    <x v="1"/>
    <x v="6"/>
    <x v="12"/>
    <s v="VILLEFORT              BELO HORIZONT BR"/>
    <n v="140.87"/>
    <s v="Concluído"/>
  </r>
  <r>
    <m/>
    <m/>
    <n v="1"/>
    <n v="1"/>
    <x v="8"/>
    <d v="2025-05-20T00:00:00"/>
    <d v="2025-06-09T00:00:00"/>
    <s v="Banco do Brasil - Conta Corrente - Principal"/>
    <x v="1"/>
    <x v="6"/>
    <x v="12"/>
    <s v="SUP EPA CENTO EVINTE E BELO HORIZONT BR"/>
    <n v="141.52000000000001"/>
    <s v="Concluído"/>
  </r>
  <r>
    <m/>
    <m/>
    <n v="1"/>
    <n v="1"/>
    <x v="8"/>
    <d v="2025-01-13T00:00:00"/>
    <d v="2025-06-09T00:00:00"/>
    <s v="Banco do Brasil - Conta Corrente - Principal"/>
    <x v="1"/>
    <x v="1"/>
    <x v="1"/>
    <s v="LIVRARIA ITAG PARC 05/10 SAO PAULO   BR"/>
    <n v="146.05000000000001"/>
    <s v="Concluído"/>
  </r>
  <r>
    <m/>
    <m/>
    <n v="1"/>
    <n v="1"/>
    <x v="8"/>
    <d v="2025-02-26T00:00:00"/>
    <d v="2025-06-09T00:00:00"/>
    <s v="Banco do Brasil - Conta Corrente - Principal"/>
    <x v="1"/>
    <x v="2"/>
    <x v="17"/>
    <s v="LATAM AIR     PARC 03/04 SAO PAULO   BR"/>
    <n v="157.02000000000001"/>
    <s v="Concluído"/>
  </r>
  <r>
    <m/>
    <m/>
    <n v="1"/>
    <n v="1"/>
    <x v="8"/>
    <d v="2025-06-09T00:00:00"/>
    <d v="2025-06-09T00:00:00"/>
    <m/>
    <x v="0"/>
    <x v="9"/>
    <x v="22"/>
    <s v="Pagamento de Impostos - RFB-DARF CODIGO DE BARRAS"/>
    <n v="166.98"/>
    <s v="Concluído"/>
  </r>
  <r>
    <m/>
    <m/>
    <n v="1"/>
    <n v="1"/>
    <x v="8"/>
    <d v="2025-05-05T00:00:00"/>
    <d v="2025-06-09T00:00:00"/>
    <s v="Banco do Brasil - Conta Corrente - Principal"/>
    <x v="1"/>
    <x v="2"/>
    <x v="19"/>
    <s v="EC *PETROBRASPREM      RIO DE JANEIR BR"/>
    <n v="173.13"/>
    <s v="Concluído"/>
  </r>
  <r>
    <m/>
    <m/>
    <n v="1"/>
    <n v="1"/>
    <x v="8"/>
    <d v="2025-05-09T00:00:00"/>
    <d v="2025-06-09T00:00:00"/>
    <s v="Banco do Brasil - Conta Corrente - Principal"/>
    <x v="1"/>
    <x v="2"/>
    <x v="19"/>
    <s v="AutoPosto              MAIRIPORA     BR"/>
    <n v="191.7"/>
    <s v="Concluído"/>
  </r>
  <r>
    <m/>
    <m/>
    <n v="1"/>
    <n v="1"/>
    <x v="8"/>
    <d v="2025-06-09T00:00:00"/>
    <d v="2025-06-09T00:00:00"/>
    <m/>
    <x v="0"/>
    <x v="3"/>
    <x v="9"/>
    <s v="Pix - Enviado - 09/06 13:52 Solange Duarte Aguiar De O"/>
    <n v="200"/>
    <s v="Concluído"/>
  </r>
  <r>
    <m/>
    <m/>
    <n v="1"/>
    <n v="1"/>
    <x v="8"/>
    <d v="2025-04-24T00:00:00"/>
    <d v="2025-06-09T00:00:00"/>
    <s v="Banco do Brasil - Conta Corrente - Principal"/>
    <x v="1"/>
    <x v="6"/>
    <x v="12"/>
    <s v="VILLEFORT              BELO HORIZONT BR"/>
    <n v="208.89"/>
    <s v="Concluído"/>
  </r>
  <r>
    <m/>
    <m/>
    <n v="1"/>
    <n v="1"/>
    <x v="8"/>
    <d v="2025-05-09T00:00:00"/>
    <d v="2025-06-09T00:00:00"/>
    <s v="Banco do Brasil - Conta Corrente - Principal"/>
    <x v="1"/>
    <x v="2"/>
    <x v="19"/>
    <s v="MP*PETROBRASPREM       OSASCO        BR"/>
    <n v="221.43"/>
    <s v="Concluído"/>
  </r>
  <r>
    <m/>
    <m/>
    <n v="1"/>
    <n v="1"/>
    <x v="8"/>
    <d v="2025-05-16T00:00:00"/>
    <d v="2025-06-09T00:00:00"/>
    <s v="Banco do Brasil - Conta Corrente - Principal"/>
    <x v="1"/>
    <x v="2"/>
    <x v="19"/>
    <s v="MP*PETROBRASPREM       OSASCO        BR"/>
    <n v="241.6"/>
    <s v="Concluído"/>
  </r>
  <r>
    <m/>
    <m/>
    <n v="1"/>
    <n v="1"/>
    <x v="8"/>
    <d v="2025-05-02T00:00:00"/>
    <d v="2025-06-09T00:00:00"/>
    <s v="Banco do Brasil - Conta Corrente - Principal"/>
    <x v="1"/>
    <x v="6"/>
    <x v="12"/>
    <s v="VILLEFORT              BELO HORIZONT BR"/>
    <n v="255.69"/>
    <s v="Concluído"/>
  </r>
  <r>
    <m/>
    <m/>
    <n v="1"/>
    <n v="1"/>
    <x v="8"/>
    <d v="2025-05-16T00:00:00"/>
    <d v="2025-06-09T00:00:00"/>
    <s v="Banco do Brasil - Conta Corrente - Principal"/>
    <x v="1"/>
    <x v="6"/>
    <x v="12"/>
    <s v="SUPERMERCADOS BH       BELO HORIZONT BR"/>
    <n v="257"/>
    <s v="Concluído"/>
  </r>
  <r>
    <m/>
    <m/>
    <n v="1"/>
    <n v="1"/>
    <x v="8"/>
    <d v="2025-04-23T00:00:00"/>
    <d v="2025-06-09T00:00:00"/>
    <s v="Banco do Brasil - Conta Corrente - Principal"/>
    <x v="1"/>
    <x v="2"/>
    <x v="19"/>
    <s v="EC *PETROBRASPREM      RIO DE JANEIR BR"/>
    <n v="262.7"/>
    <s v="Concluído"/>
  </r>
  <r>
    <m/>
    <m/>
    <n v="1"/>
    <n v="1"/>
    <x v="8"/>
    <d v="2025-05-04T00:00:00"/>
    <d v="2025-06-09T00:00:00"/>
    <s v="Banco do Brasil - Conta Corrente - Principal"/>
    <x v="1"/>
    <x v="6"/>
    <x v="12"/>
    <s v="SUPERMERCADOS BH       BELO HORIZONT BR"/>
    <n v="272.32"/>
    <s v="Concluído"/>
  </r>
  <r>
    <m/>
    <m/>
    <n v="1"/>
    <n v="1"/>
    <x v="8"/>
    <d v="2025-04-29T00:00:00"/>
    <d v="2025-06-09T00:00:00"/>
    <s v="Banco do Brasil - Conta Corrente - Principal"/>
    <x v="1"/>
    <x v="2"/>
    <x v="27"/>
    <s v="INDYCAR CENTA PARC 01/03 BELO HORIZONBR"/>
    <n v="274.33999999999997"/>
    <s v="Concluído"/>
  </r>
  <r>
    <m/>
    <m/>
    <n v="1"/>
    <n v="1"/>
    <x v="8"/>
    <d v="2025-06-09T00:00:00"/>
    <d v="2025-06-09T00:00:00"/>
    <m/>
    <x v="0"/>
    <x v="1"/>
    <x v="24"/>
    <s v="Pagamento de Boleto - INSTITUICAO EDUCACIONAL PROFESSOR PASQ"/>
    <n v="295.85000000000002"/>
    <s v="Concluído"/>
  </r>
  <r>
    <m/>
    <m/>
    <n v="1"/>
    <n v="1"/>
    <x v="8"/>
    <d v="2025-04-27T00:00:00"/>
    <d v="2025-06-09T00:00:00"/>
    <s v="Banco do Brasil - Conta Corrente - Principal"/>
    <x v="1"/>
    <x v="6"/>
    <x v="12"/>
    <s v="SUPERMERCADOS BH       BELO HORIZONT BR"/>
    <n v="304.64"/>
    <s v="Concluído"/>
  </r>
  <r>
    <m/>
    <m/>
    <n v="1"/>
    <n v="1"/>
    <x v="8"/>
    <d v="2025-05-15T00:00:00"/>
    <d v="2025-06-09T00:00:00"/>
    <s v="Banco do Brasil - Conta Corrente - Principal"/>
    <x v="1"/>
    <x v="2"/>
    <x v="27"/>
    <s v="INDYCAR CENTA PARC 01/03 BELO HORIZONBR"/>
    <n v="304.68"/>
    <s v="Concluído"/>
  </r>
  <r>
    <m/>
    <m/>
    <n v="1"/>
    <n v="1"/>
    <x v="8"/>
    <d v="2025-06-09T00:00:00"/>
    <d v="2025-06-09T00:00:00"/>
    <m/>
    <x v="0"/>
    <x v="1"/>
    <x v="24"/>
    <s v="Pagamento de Boleto - INSTITUICAO EDUCACIONAL PROFESSOR PASQ"/>
    <n v="320.82"/>
    <s v="Concluído"/>
  </r>
  <r>
    <m/>
    <m/>
    <n v="1"/>
    <n v="1"/>
    <x v="8"/>
    <d v="2025-05-20T00:00:00"/>
    <d v="2025-06-09T00:00:00"/>
    <s v="Banco do Brasil - Conta Corrente - Principal"/>
    <x v="1"/>
    <x v="7"/>
    <x v="13"/>
    <s v="RAIA4535               BELO HORIZONT BR"/>
    <n v="342.03"/>
    <s v="Concluído"/>
  </r>
  <r>
    <m/>
    <m/>
    <n v="1"/>
    <n v="1"/>
    <x v="8"/>
    <d v="2025-05-08T00:00:00"/>
    <d v="2025-06-09T00:00:00"/>
    <s v="Banco do Brasil - Conta Corrente - Principal"/>
    <x v="1"/>
    <x v="1"/>
    <x v="23"/>
    <s v="KIWIFY *mento PARC 01/12 GUARULHOS   BR"/>
    <n v="411.35"/>
    <s v="Concluído"/>
  </r>
  <r>
    <m/>
    <m/>
    <n v="1"/>
    <n v="1"/>
    <x v="8"/>
    <d v="2025-06-09T00:00:00"/>
    <d v="2025-06-09T00:00:00"/>
    <m/>
    <x v="0"/>
    <x v="1"/>
    <x v="24"/>
    <s v="Pagamento de Boleto - ASSOCIACAO INSTITUTO EDUCACIONAL E CUL"/>
    <n v="935"/>
    <s v="Concluído"/>
  </r>
  <r>
    <m/>
    <m/>
    <n v="1"/>
    <n v="1"/>
    <x v="8"/>
    <d v="2025-06-09T00:00:00"/>
    <d v="2025-06-09T00:00:00"/>
    <m/>
    <x v="0"/>
    <x v="1"/>
    <x v="24"/>
    <s v="Pagamento de Boleto - ESCOLA GRACA MAIOR"/>
    <n v="1630.4"/>
    <s v="Concluído"/>
  </r>
  <r>
    <m/>
    <m/>
    <n v="1"/>
    <n v="1"/>
    <x v="8"/>
    <d v="2025-06-10T00:00:00"/>
    <d v="2025-06-10T00:00:00"/>
    <m/>
    <x v="0"/>
    <x v="9"/>
    <x v="22"/>
    <s v="Cobrança de Juros - Juros Saldo Devedor Conta"/>
    <n v="10.02"/>
    <s v="Concluído"/>
  </r>
  <r>
    <m/>
    <m/>
    <n v="1"/>
    <n v="1"/>
    <x v="8"/>
    <d v="2025-06-10T00:00:00"/>
    <d v="2025-06-10T00:00:00"/>
    <m/>
    <x v="0"/>
    <x v="3"/>
    <x v="9"/>
    <s v="Compra com Cartão - 10/06 15:55 VILMA DA CONCEICAO F"/>
    <n v="40"/>
    <s v="Concluído"/>
  </r>
  <r>
    <m/>
    <m/>
    <n v="1"/>
    <n v="1"/>
    <x v="8"/>
    <d v="2025-06-10T00:00:00"/>
    <d v="2025-06-10T00:00:00"/>
    <m/>
    <x v="0"/>
    <x v="2"/>
    <x v="51"/>
    <s v="Pagamentos Diversos - VELOE"/>
    <n v="42"/>
    <s v="Concluído"/>
  </r>
  <r>
    <m/>
    <m/>
    <n v="1"/>
    <n v="1"/>
    <x v="8"/>
    <d v="2025-06-10T00:00:00"/>
    <d v="2025-06-10T00:00:00"/>
    <m/>
    <x v="0"/>
    <x v="8"/>
    <x v="22"/>
    <s v="Pagamentos Diversos - CANCAO NOVA"/>
    <n v="120"/>
    <s v="Concluído"/>
  </r>
  <r>
    <m/>
    <m/>
    <n v="1"/>
    <n v="1"/>
    <x v="8"/>
    <d v="2025-06-10T00:00:00"/>
    <d v="2025-06-10T00:00:00"/>
    <m/>
    <x v="0"/>
    <x v="3"/>
    <x v="9"/>
    <s v="Pix - Enviado - 10/06 22:19 Integracao Terapias Ltda."/>
    <n v="200"/>
    <s v="Concluído"/>
  </r>
  <r>
    <m/>
    <m/>
    <n v="1"/>
    <n v="1"/>
    <x v="8"/>
    <d v="2025-06-10T00:00:00"/>
    <d v="2025-06-10T00:00:00"/>
    <m/>
    <x v="0"/>
    <x v="1"/>
    <x v="23"/>
    <s v="Pix Periódico - 10/06 Thiago Henrique Florenci 009/999"/>
    <n v="240"/>
    <s v="Concluído"/>
  </r>
  <r>
    <m/>
    <m/>
    <n v="1"/>
    <n v="1"/>
    <x v="8"/>
    <d v="2025-06-10T00:00:00"/>
    <d v="2025-06-10T00:00:00"/>
    <m/>
    <x v="0"/>
    <x v="5"/>
    <x v="52"/>
    <s v="Pagamento de Boleto - REGINA CELIA CORREIA BISPOASSESSORI"/>
    <n v="360"/>
    <s v="Concluído"/>
  </r>
  <r>
    <m/>
    <m/>
    <n v="1"/>
    <n v="1"/>
    <x v="8"/>
    <d v="2025-06-10T00:00:00"/>
    <d v="2025-06-10T00:00:00"/>
    <m/>
    <x v="0"/>
    <x v="4"/>
    <x v="20"/>
    <s v="Pagamento Fatura de Água - CIA DE SANEAMEN MG-COPASA"/>
    <n v="406.79"/>
    <s v="Concluído"/>
  </r>
  <r>
    <m/>
    <m/>
    <n v="1"/>
    <n v="1"/>
    <x v="8"/>
    <d v="2025-06-10T00:00:00"/>
    <d v="2025-06-10T00:00:00"/>
    <m/>
    <x v="0"/>
    <x v="16"/>
    <x v="53"/>
    <s v="Tesouro Direto-Compra - "/>
    <n v="499.96"/>
    <s v="Concluído"/>
  </r>
  <r>
    <m/>
    <m/>
    <n v="1"/>
    <n v="1"/>
    <x v="8"/>
    <d v="2025-06-10T00:00:00"/>
    <d v="2025-06-10T00:00:00"/>
    <m/>
    <x v="0"/>
    <x v="7"/>
    <x v="32"/>
    <s v="Pagamento de Boleto - UNIMED BELO HORIZONTE COOPERAT"/>
    <n v="2215.98"/>
    <s v="Concluído"/>
  </r>
  <r>
    <m/>
    <m/>
    <n v="1"/>
    <n v="1"/>
    <x v="8"/>
    <d v="2025-06-11T00:00:00"/>
    <d v="2025-06-11T00:00:00"/>
    <m/>
    <x v="0"/>
    <x v="5"/>
    <x v="10"/>
    <s v="Compra com Cartão - 11/06 17:22 CLESIOS ALFAIATARIA"/>
    <n v="20"/>
    <s v="Concluído"/>
  </r>
  <r>
    <m/>
    <m/>
    <n v="1"/>
    <n v="1"/>
    <x v="8"/>
    <d v="2025-06-11T00:00:00"/>
    <d v="2025-06-11T00:00:00"/>
    <m/>
    <x v="0"/>
    <x v="4"/>
    <x v="29"/>
    <s v="Pagto Energia Elétrica - CEMIG DISTRIBUICAO"/>
    <n v="205.21"/>
    <s v="Concluído"/>
  </r>
  <r>
    <m/>
    <m/>
    <n v="1"/>
    <n v="1"/>
    <x v="8"/>
    <d v="2025-06-12T00:00:00"/>
    <d v="2025-06-12T00:00:00"/>
    <m/>
    <x v="0"/>
    <x v="0"/>
    <x v="0"/>
    <s v="Ações - Proventos - Pag Rendimento  KNIP11 12/06/2025"/>
    <n v="147.68"/>
    <s v="Concluído"/>
  </r>
  <r>
    <m/>
    <m/>
    <n v="1"/>
    <n v="1"/>
    <x v="8"/>
    <d v="2025-06-12T00:00:00"/>
    <d v="2025-06-12T00:00:00"/>
    <m/>
    <x v="0"/>
    <x v="0"/>
    <x v="0"/>
    <s v="Ações - Proventos - Pag Rendimento  KNHY11 12/06/2025"/>
    <n v="176.85"/>
    <s v="Concluído"/>
  </r>
  <r>
    <m/>
    <m/>
    <n v="1"/>
    <n v="1"/>
    <x v="8"/>
    <d v="2025-06-12T00:00:00"/>
    <d v="2025-06-12T00:00:00"/>
    <m/>
    <x v="0"/>
    <x v="4"/>
    <x v="25"/>
    <s v="Pix - Enviado - 12/06 20:23 Leonice Araujo Dos Reis"/>
    <n v="220"/>
    <s v="Concluído"/>
  </r>
  <r>
    <m/>
    <m/>
    <n v="1"/>
    <n v="1"/>
    <x v="8"/>
    <d v="2025-06-13T00:00:00"/>
    <d v="2025-06-13T00:00:00"/>
    <m/>
    <x v="0"/>
    <x v="0"/>
    <x v="0"/>
    <s v="Ações - Proventos - Pag Rendimento  KNRI11 13/06/2025"/>
    <n v="2"/>
    <s v="Concluído"/>
  </r>
  <r>
    <m/>
    <m/>
    <n v="1"/>
    <n v="1"/>
    <x v="8"/>
    <d v="2025-06-13T00:00:00"/>
    <d v="2025-06-13T00:00:00"/>
    <m/>
    <x v="0"/>
    <x v="0"/>
    <x v="0"/>
    <s v="Ações - Proventos - Pag Rendimento  HGLG11 13/06/2025"/>
    <n v="2.2000000000000002"/>
    <s v="Concluído"/>
  </r>
  <r>
    <m/>
    <m/>
    <n v="1"/>
    <n v="1"/>
    <x v="8"/>
    <d v="2025-06-13T00:00:00"/>
    <d v="2025-06-13T00:00:00"/>
    <m/>
    <x v="0"/>
    <x v="0"/>
    <x v="0"/>
    <s v="Ações - Proventos - Pag Rendimento  BTHF11 13/06/2025"/>
    <n v="2.2999999999999998"/>
    <s v="Concluído"/>
  </r>
  <r>
    <m/>
    <m/>
    <n v="1"/>
    <n v="1"/>
    <x v="8"/>
    <d v="2025-06-13T00:00:00"/>
    <d v="2025-06-13T00:00:00"/>
    <m/>
    <x v="0"/>
    <x v="0"/>
    <x v="0"/>
    <s v="Ações - Proventos - Pag Rendimento  XPLG11 13/06/2025"/>
    <n v="2.46"/>
    <s v="Concluído"/>
  </r>
  <r>
    <m/>
    <m/>
    <n v="1"/>
    <n v="1"/>
    <x v="8"/>
    <d v="2025-06-13T00:00:00"/>
    <d v="2025-06-13T00:00:00"/>
    <m/>
    <x v="0"/>
    <x v="0"/>
    <x v="0"/>
    <s v="Ações - Proventos - Pag Rendimento  HGRE11 13/06/2025"/>
    <n v="6.8"/>
    <s v="Concluído"/>
  </r>
  <r>
    <m/>
    <m/>
    <n v="1"/>
    <n v="1"/>
    <x v="8"/>
    <d v="2025-06-13T00:00:00"/>
    <d v="2025-06-13T00:00:00"/>
    <m/>
    <x v="0"/>
    <x v="0"/>
    <x v="0"/>
    <s v="Ações - Proventos - Pag Rendimento  VRTA11 13/06/2025"/>
    <n v="8.5"/>
    <s v="Concluído"/>
  </r>
  <r>
    <m/>
    <m/>
    <n v="1"/>
    <n v="1"/>
    <x v="8"/>
    <d v="2025-06-13T00:00:00"/>
    <d v="2025-06-13T00:00:00"/>
    <m/>
    <x v="0"/>
    <x v="0"/>
    <x v="0"/>
    <s v="Ações - Proventos - Pag Rendimento  HGRU11 13/06/2025"/>
    <n v="22.5"/>
    <s v="Concluído"/>
  </r>
  <r>
    <m/>
    <m/>
    <n v="1"/>
    <n v="1"/>
    <x v="8"/>
    <d v="2025-06-13T00:00:00"/>
    <d v="2025-06-13T00:00:00"/>
    <m/>
    <x v="0"/>
    <x v="0"/>
    <x v="0"/>
    <s v="Ações - Proventos - Pag Rendimento  RBRP11 13/06/2025"/>
    <n v="23.2"/>
    <s v="Concluído"/>
  </r>
  <r>
    <m/>
    <m/>
    <n v="1"/>
    <n v="1"/>
    <x v="8"/>
    <d v="2025-06-13T00:00:00"/>
    <d v="2025-06-13T00:00:00"/>
    <s v="Banco do Brasil - Conta Corrente - Principal"/>
    <x v="0"/>
    <x v="1"/>
    <x v="1"/>
    <s v="LIVRARIA ITAG PARC 06/10 SAO PAULO"/>
    <n v="146.09"/>
    <s v="Concluído"/>
  </r>
  <r>
    <m/>
    <m/>
    <n v="1"/>
    <n v="1"/>
    <x v="8"/>
    <d v="2025-06-13T00:00:00"/>
    <d v="2025-06-13T00:00:00"/>
    <m/>
    <x v="0"/>
    <x v="3"/>
    <x v="9"/>
    <s v="Pix - Enviado - 13/06 13:35 Hudson Davidson Barreto Da"/>
    <n v="280"/>
    <s v="Concluído"/>
  </r>
  <r>
    <m/>
    <m/>
    <n v="1"/>
    <n v="1"/>
    <x v="8"/>
    <d v="2025-06-16T00:00:00"/>
    <d v="2025-06-16T00:00:00"/>
    <m/>
    <x v="0"/>
    <x v="4"/>
    <x v="8"/>
    <s v="Pix - Enviado - 16/06 16:06 Jose Pereira Da Silva"/>
    <n v="80"/>
    <s v="Concluído"/>
  </r>
  <r>
    <m/>
    <m/>
    <n v="1"/>
    <n v="1"/>
    <x v="8"/>
    <d v="2025-06-16T00:00:00"/>
    <d v="2025-06-16T00:00:00"/>
    <m/>
    <x v="0"/>
    <x v="9"/>
    <x v="22"/>
    <s v="Pagto Tributo Municipal - PBH-REC.TRIBUTOS-DBT"/>
    <n v="174.72"/>
    <s v="Concluído"/>
  </r>
  <r>
    <m/>
    <m/>
    <n v="1"/>
    <n v="1"/>
    <x v="8"/>
    <d v="2025-06-16T00:00:00"/>
    <d v="2025-06-16T00:00:00"/>
    <m/>
    <x v="0"/>
    <x v="3"/>
    <x v="9"/>
    <s v="Pix - Enviado - 14/06 18:30 L&amp;amp;g Terapeuta Ocupacional"/>
    <n v="350"/>
    <s v="Concluído"/>
  </r>
  <r>
    <m/>
    <m/>
    <n v="1"/>
    <n v="1"/>
    <x v="8"/>
    <d v="2025-06-17T00:00:00"/>
    <d v="2025-06-17T00:00:00"/>
    <m/>
    <x v="0"/>
    <x v="12"/>
    <x v="40"/>
    <s v="Pagto Mensalidade Seguro - PRUDENTIAL DO BRASIL"/>
    <n v="103.04"/>
    <s v="Concluído"/>
  </r>
  <r>
    <m/>
    <m/>
    <n v="1"/>
    <n v="1"/>
    <x v="8"/>
    <d v="2025-06-17T00:00:00"/>
    <d v="2025-06-17T00:00:00"/>
    <m/>
    <x v="0"/>
    <x v="12"/>
    <x v="40"/>
    <s v="Pagto Mensalidade Seguro - PRUDENTIAL DO BRASIL"/>
    <n v="159.55000000000001"/>
    <s v="Concluído"/>
  </r>
  <r>
    <m/>
    <m/>
    <n v="1"/>
    <n v="1"/>
    <x v="8"/>
    <d v="2025-06-17T00:00:00"/>
    <d v="2025-06-17T00:00:00"/>
    <m/>
    <x v="0"/>
    <x v="12"/>
    <x v="40"/>
    <s v="Pagto Mensalidade Seguro - PRUDENTIAL DO BRASIL"/>
    <n v="234.84"/>
    <s v="Concluído"/>
  </r>
  <r>
    <m/>
    <m/>
    <n v="1"/>
    <n v="1"/>
    <x v="8"/>
    <d v="2025-06-17T00:00:00"/>
    <d v="2025-06-17T00:00:00"/>
    <m/>
    <x v="0"/>
    <x v="12"/>
    <x v="40"/>
    <s v="Pagto Mensalidade Seguro - PRUDENTIAL DO BRASIL"/>
    <n v="237.15"/>
    <s v="Concluído"/>
  </r>
  <r>
    <m/>
    <m/>
    <n v="1"/>
    <n v="1"/>
    <x v="8"/>
    <d v="2025-06-17T00:00:00"/>
    <d v="2025-06-17T00:00:00"/>
    <m/>
    <x v="0"/>
    <x v="12"/>
    <x v="40"/>
    <s v="Pagto Mensalidade Seguro - PRUDENTIAL DO BRASIL"/>
    <n v="320.72000000000003"/>
    <s v="Concluído"/>
  </r>
  <r>
    <m/>
    <m/>
    <n v="1"/>
    <n v="1"/>
    <x v="8"/>
    <d v="2025-06-18T00:00:00"/>
    <d v="2025-06-18T00:00:00"/>
    <m/>
    <x v="0"/>
    <x v="0"/>
    <x v="0"/>
    <s v="Ações - Proventos - Pag Rendimento  VGIP11 18/06/2025"/>
    <n v="69.3"/>
    <s v="Concluído"/>
  </r>
  <r>
    <m/>
    <m/>
    <n v="1"/>
    <n v="1"/>
    <x v="8"/>
    <d v="2025-06-20T00:00:00"/>
    <d v="2025-06-20T00:00:00"/>
    <m/>
    <x v="0"/>
    <x v="8"/>
    <x v="22"/>
    <s v="Donativos - ASS ARAUTOS DO EVANGELHO"/>
    <n v="369.33"/>
    <s v="Concluído"/>
  </r>
  <r>
    <m/>
    <m/>
    <n v="1"/>
    <n v="1"/>
    <x v="8"/>
    <d v="2025-06-23T00:00:00"/>
    <d v="2025-06-23T00:00:00"/>
    <m/>
    <x v="0"/>
    <x v="2"/>
    <x v="51"/>
    <s v="Compra com Cartão - 22/06 16:45 AUTOPISTA FERNAO"/>
    <n v="3"/>
    <s v="Concluído"/>
  </r>
  <r>
    <m/>
    <m/>
    <n v="1"/>
    <n v="1"/>
    <x v="8"/>
    <d v="2025-06-23T00:00:00"/>
    <d v="2025-06-23T00:00:00"/>
    <m/>
    <x v="0"/>
    <x v="6"/>
    <x v="12"/>
    <s v="Compra com Cartão - 23/06 13:10 VILLEFORT"/>
    <n v="24.46"/>
    <s v="Concluído"/>
  </r>
  <r>
    <m/>
    <m/>
    <n v="1"/>
    <n v="1"/>
    <x v="8"/>
    <d v="2025-06-23T00:00:00"/>
    <d v="2025-06-23T00:00:00"/>
    <m/>
    <x v="0"/>
    <x v="0"/>
    <x v="0"/>
    <s v="Ações - Proventos - Pag Rendimento  BTLG11 23/06/2025"/>
    <n v="53.82"/>
    <s v="Concluído"/>
  </r>
  <r>
    <m/>
    <m/>
    <n v="1"/>
    <n v="1"/>
    <x v="8"/>
    <d v="2025-06-23T00:00:00"/>
    <d v="2025-06-23T00:00:00"/>
    <m/>
    <x v="0"/>
    <x v="1"/>
    <x v="66"/>
    <s v="Pix - Enviado - 22/06 22:47 Fabio Luiz Batista"/>
    <n v="150"/>
    <s v="Concluído"/>
  </r>
  <r>
    <m/>
    <m/>
    <n v="1"/>
    <n v="1"/>
    <x v="8"/>
    <d v="2025-06-23T00:00:00"/>
    <d v="2025-06-23T00:00:00"/>
    <m/>
    <x v="0"/>
    <x v="4"/>
    <x v="25"/>
    <s v="Pix - Enviado - 21/06 10:35 Leonice Araujo Dos Reis"/>
    <n v="220"/>
    <s v="Concluído"/>
  </r>
  <r>
    <m/>
    <m/>
    <n v="1"/>
    <n v="1"/>
    <x v="8"/>
    <d v="2025-06-24T00:00:00"/>
    <d v="2025-06-24T00:00:00"/>
    <m/>
    <x v="0"/>
    <x v="1"/>
    <x v="66"/>
    <s v="Pix - Enviado - 24/06 11:08 Escola Graca Maior Ltda"/>
    <n v="20"/>
    <s v="Concluído"/>
  </r>
  <r>
    <m/>
    <m/>
    <n v="1"/>
    <n v="1"/>
    <x v="8"/>
    <d v="2025-06-24T00:00:00"/>
    <d v="2025-06-24T00:00:00"/>
    <m/>
    <x v="0"/>
    <x v="12"/>
    <x v="41"/>
    <s v="Pagto Mensalidade Seguro - BB SEGUROS"/>
    <n v="166.85"/>
    <s v="Concluído"/>
  </r>
  <r>
    <m/>
    <m/>
    <n v="1"/>
    <n v="1"/>
    <x v="8"/>
    <d v="2025-06-24T00:00:00"/>
    <d v="2025-06-24T00:00:00"/>
    <m/>
    <x v="0"/>
    <x v="4"/>
    <x v="25"/>
    <s v="Pix - Enviado - 24/06 12:32 Leonice Araujo Dos Reis"/>
    <n v="220"/>
    <s v="Concluído"/>
  </r>
  <r>
    <m/>
    <m/>
    <n v="1"/>
    <n v="1"/>
    <x v="8"/>
    <d v="2025-06-25T00:00:00"/>
    <d v="2025-06-25T00:00:00"/>
    <m/>
    <x v="0"/>
    <x v="4"/>
    <x v="38"/>
    <s v="Pagamento de Telefone - VIVO MOVEL - MG"/>
    <n v="39.99"/>
    <s v="Concluído"/>
  </r>
  <r>
    <m/>
    <m/>
    <n v="1"/>
    <n v="1"/>
    <x v="8"/>
    <d v="2025-06-25T00:00:00"/>
    <d v="2025-06-25T00:00:00"/>
    <m/>
    <x v="0"/>
    <x v="4"/>
    <x v="38"/>
    <s v="Pagamento de Telefone - VIVO MOVEL - MG"/>
    <n v="159.25"/>
    <s v="Concluído"/>
  </r>
  <r>
    <m/>
    <m/>
    <n v="1"/>
    <n v="1"/>
    <x v="8"/>
    <d v="2025-06-26T00:00:00"/>
    <d v="2025-06-26T00:00:00"/>
    <m/>
    <x v="0"/>
    <x v="6"/>
    <x v="11"/>
    <s v="Compra com Cartão - 26/06 19:05 PN TRIGO VINHO"/>
    <n v="16.829999999999998"/>
    <s v="Concluído"/>
  </r>
  <r>
    <m/>
    <m/>
    <n v="1"/>
    <n v="1"/>
    <x v="8"/>
    <d v="2025-06-26T00:00:00"/>
    <d v="2025-06-26T00:00:00"/>
    <m/>
    <x v="0"/>
    <x v="1"/>
    <x v="15"/>
    <s v="Pix - Enviado - 26/06 14:22 IMAGECOLOR GRAFICA DIGITAL"/>
    <n v="24"/>
    <s v="Concluído"/>
  </r>
  <r>
    <m/>
    <m/>
    <n v="1"/>
    <n v="1"/>
    <x v="8"/>
    <d v="2025-06-26T00:00:00"/>
    <d v="2025-06-26T00:00:00"/>
    <m/>
    <x v="0"/>
    <x v="11"/>
    <x v="31"/>
    <s v="Pix - Recebido - 26/06 23:08 39650316000164 INTEGRACAO"/>
    <n v="2600"/>
    <s v="Concluído"/>
  </r>
  <r>
    <m/>
    <m/>
    <n v="1"/>
    <n v="1"/>
    <x v="8"/>
    <d v="2025-06-30T00:00:00"/>
    <d v="2025-06-30T00:00:00"/>
    <m/>
    <x v="0"/>
    <x v="3"/>
    <x v="9"/>
    <s v="Compra com Cartão - 28/06 20:05 AngelaMarina"/>
    <n v="28"/>
    <s v="Concluído"/>
  </r>
  <r>
    <m/>
    <m/>
    <n v="1"/>
    <n v="1"/>
    <x v="8"/>
    <d v="2025-06-30T00:00:00"/>
    <d v="2025-06-30T00:00:00"/>
    <s v="Banco do Brasil - Conta Corrente - Principal"/>
    <x v="0"/>
    <x v="5"/>
    <x v="10"/>
    <s v="CONSTANCE     PARC 06/06 CONTAGEM"/>
    <n v="73.989999999999995"/>
    <s v="Concluído"/>
  </r>
  <r>
    <m/>
    <m/>
    <n v="1"/>
    <n v="1"/>
    <x v="8"/>
    <d v="2025-06-30T00:00:00"/>
    <d v="2025-06-30T00:00:00"/>
    <s v="Banco do Brasil - Conta Corrente - Principal"/>
    <x v="0"/>
    <x v="1"/>
    <x v="24"/>
    <s v="PARC=112BK*CR PARC 07/12 BELO HORIZON"/>
    <n v="106.71"/>
    <s v="Concluído"/>
  </r>
  <r>
    <m/>
    <m/>
    <n v="1"/>
    <n v="1"/>
    <x v="9"/>
    <d v="2025-07-01T00:00:00"/>
    <d v="2025-07-01T00:00:00"/>
    <s v="Banco do Brasil - Conta Corrente - Principal"/>
    <x v="0"/>
    <x v="9"/>
    <x v="22"/>
    <s v="Cobrança de I.O.F. - IOF Saldo Devedor Conta"/>
    <n v="1.55"/>
    <s v="Concluído"/>
  </r>
  <r>
    <m/>
    <m/>
    <n v="1"/>
    <n v="1"/>
    <x v="9"/>
    <d v="2025-07-01T00:00:00"/>
    <d v="2025-07-01T00:00:00"/>
    <s v="Banco do Brasil - Conta Corrente - Principal"/>
    <x v="0"/>
    <x v="3"/>
    <x v="3"/>
    <s v="Compra com Cartão - 01/07 07:35 DOCURA"/>
    <n v="20.51"/>
    <s v="Concluído"/>
  </r>
  <r>
    <m/>
    <m/>
    <n v="1"/>
    <n v="1"/>
    <x v="9"/>
    <d v="2025-07-01T00:00:00"/>
    <d v="2025-07-01T00:00:00"/>
    <s v="Banco do Brasil - Conta Corrente - Principal"/>
    <x v="0"/>
    <x v="3"/>
    <x v="7"/>
    <s v="Pix - Enviado - 01/07 10:22 Fenix Joias"/>
    <n v="65"/>
    <s v="Concluído"/>
  </r>
  <r>
    <m/>
    <m/>
    <n v="1"/>
    <n v="1"/>
    <x v="9"/>
    <d v="2025-07-02T00:00:00"/>
    <d v="2025-07-02T00:00:00"/>
    <s v="Banco do Brasil - Conta Corrente - Principal"/>
    <x v="0"/>
    <x v="7"/>
    <x v="13"/>
    <s v="Compra com Cartão - 02/07 19:37 DROGARIA ARAUJO 9"/>
    <n v="22"/>
    <s v="Concluído"/>
  </r>
  <r>
    <m/>
    <m/>
    <n v="1"/>
    <n v="1"/>
    <x v="9"/>
    <d v="2025-07-02T00:00:00"/>
    <d v="2025-07-02T00:00:00"/>
    <s v="Banco do Brasil - Conta Corrente - Principal"/>
    <x v="0"/>
    <x v="4"/>
    <x v="4"/>
    <s v="Pagamento de Telefone - NIO FIBRA A"/>
    <n v="238.41"/>
    <s v="Concluído"/>
  </r>
  <r>
    <m/>
    <m/>
    <n v="1"/>
    <n v="1"/>
    <x v="9"/>
    <d v="2025-07-02T00:00:00"/>
    <d v="2025-07-02T00:00:00"/>
    <s v="Banco do Brasil - Conta Corrente - Principal"/>
    <x v="0"/>
    <x v="7"/>
    <x v="13"/>
    <s v="Pix - Enviado - 02/07 11:33 Claudio Eli De Loyola"/>
    <n v="400"/>
    <s v="Concluído"/>
  </r>
  <r>
    <m/>
    <m/>
    <n v="1"/>
    <n v="1"/>
    <x v="9"/>
    <d v="2025-07-03T00:00:00"/>
    <d v="2025-07-03T00:00:00"/>
    <s v="Banco do Brasil - Conta Corrente - Principal"/>
    <x v="0"/>
    <x v="6"/>
    <x v="14"/>
    <s v="Pix - Enviado - 03/07 17:44 Emporio Quintal Comercio L"/>
    <n v="34.93"/>
    <s v="Concluído"/>
  </r>
  <r>
    <m/>
    <m/>
    <n v="1"/>
    <n v="1"/>
    <x v="9"/>
    <d v="2025-07-03T00:00:00"/>
    <d v="2025-07-03T00:00:00"/>
    <s v="Banco do Brasil - Conta Corrente - Principal"/>
    <x v="0"/>
    <x v="4"/>
    <x v="25"/>
    <s v="Pix - Enviado - 03/07 08:11 Leonice Araujo Dos Reis"/>
    <n v="220"/>
    <s v="Concluído"/>
  </r>
  <r>
    <m/>
    <m/>
    <n v="1"/>
    <n v="1"/>
    <x v="9"/>
    <d v="2025-07-04T00:00:00"/>
    <d v="2025-07-04T00:00:00"/>
    <s v="Banco do Brasil - Conta Corrente - Principal"/>
    <x v="0"/>
    <x v="3"/>
    <x v="3"/>
    <s v="Compra com Cartão - 04/07 15:27 PLATAFORMA DO SABOR"/>
    <n v="19.600000000000001"/>
    <s v="Concluído"/>
  </r>
  <r>
    <m/>
    <m/>
    <n v="1"/>
    <n v="1"/>
    <x v="9"/>
    <d v="2025-07-04T00:00:00"/>
    <d v="2025-07-04T00:00:00"/>
    <s v="Banco do Brasil - Conta Corrente - Principal"/>
    <x v="0"/>
    <x v="3"/>
    <x v="9"/>
    <s v="Pix - Enviado - 04/07 16:00 49.606.966 Ana Paula Apare"/>
    <n v="25"/>
    <s v="Concluído"/>
  </r>
  <r>
    <m/>
    <m/>
    <n v="1"/>
    <n v="1"/>
    <x v="9"/>
    <d v="2025-07-04T00:00:00"/>
    <d v="2025-07-04T00:00:00"/>
    <s v="Banco do Brasil - Conta Corrente - Principal"/>
    <x v="0"/>
    <x v="3"/>
    <x v="6"/>
    <s v="Compra com Cartão - 04/07 18:06 PORAO TIRADENTES"/>
    <n v="92.4"/>
    <s v="Concluído"/>
  </r>
  <r>
    <m/>
    <m/>
    <n v="1"/>
    <n v="1"/>
    <x v="9"/>
    <d v="2025-07-04T00:00:00"/>
    <d v="2025-07-04T00:00:00"/>
    <s v="Banco do Brasil - Conta Corrente - Principal"/>
    <x v="0"/>
    <x v="2"/>
    <x v="19"/>
    <s v="Compra com Cartão - 04/07 08:18 AS NEGOCIOS EMPREEND"/>
    <n v="185.7"/>
    <s v="Concluído"/>
  </r>
  <r>
    <m/>
    <m/>
    <n v="1"/>
    <n v="1"/>
    <x v="9"/>
    <d v="2025-07-04T00:00:00"/>
    <d v="2025-07-04T00:00:00"/>
    <s v="Banco do Brasil - Conta Corrente - Principal"/>
    <x v="0"/>
    <x v="0"/>
    <x v="64"/>
    <s v="Pix - Recebido - 04/07 07:44 95285806615 Rodrigo Almeid"/>
    <n v="3200"/>
    <s v="Concluído"/>
  </r>
  <r>
    <m/>
    <m/>
    <n v="1"/>
    <n v="1"/>
    <x v="9"/>
    <d v="2025-07-05T00:00:00"/>
    <d v="2025-07-05T00:00:00"/>
    <s v="Banco do Brasil - Conta Corrente - Principal"/>
    <x v="0"/>
    <x v="1"/>
    <x v="24"/>
    <s v="Escola Letícia - Pedagogia - Referente ao Ms 5/2025 (Gasto recorrente)&quot;"/>
    <n v="320.81"/>
    <s v="Concluído"/>
  </r>
  <r>
    <m/>
    <m/>
    <n v="1"/>
    <n v="1"/>
    <x v="9"/>
    <d v="2025-03-05T00:00:00"/>
    <d v="2025-07-05T00:00:00"/>
    <s v="Banco do Brasil - Conta Corrente - Principal"/>
    <x v="0"/>
    <x v="1"/>
    <x v="24"/>
    <s v="Gasto parcelado - Parcela 5/9; Escola Daniel"/>
    <n v="935"/>
    <s v="Concluído"/>
  </r>
  <r>
    <m/>
    <m/>
    <n v="1"/>
    <n v="1"/>
    <x v="9"/>
    <d v="2025-07-05T00:00:00"/>
    <d v="2025-07-05T00:00:00"/>
    <s v="Banco do Brasil - Conta Corrente - Principal"/>
    <x v="0"/>
    <x v="1"/>
    <x v="24"/>
    <s v="Escola Elias - Referente ao Ms 5/2025 (Gasto recorrente)&quot;"/>
    <n v="1526"/>
    <s v="Concluído"/>
  </r>
  <r>
    <m/>
    <m/>
    <n v="1"/>
    <n v="1"/>
    <x v="9"/>
    <d v="2025-07-07T00:00:00"/>
    <d v="2025-07-07T00:00:00"/>
    <s v="Banco do Brasil - Conta Corrente - Principal"/>
    <x v="0"/>
    <x v="3"/>
    <x v="9"/>
    <s v="Compra com Cartão - 05/07 17:36 DELINEY DE OLIVEI"/>
    <n v="7.8"/>
    <s v="Concluído"/>
  </r>
  <r>
    <m/>
    <m/>
    <n v="1"/>
    <n v="1"/>
    <x v="9"/>
    <d v="2025-07-07T00:00:00"/>
    <d v="2025-07-07T00:00:00"/>
    <s v="Banco do Brasil - Conta Corrente - Principal"/>
    <x v="0"/>
    <x v="0"/>
    <x v="0"/>
    <s v="Ações - Proventos - Pag Rendimento  GARE11 07/07/2025"/>
    <n v="16.600000000000001"/>
    <s v="Concluído"/>
  </r>
  <r>
    <m/>
    <m/>
    <n v="1"/>
    <n v="1"/>
    <x v="9"/>
    <d v="2025-07-07T00:00:00"/>
    <d v="2025-07-07T00:00:00"/>
    <s v="Banco do Brasil - Conta Corrente - Principal"/>
    <x v="0"/>
    <x v="6"/>
    <x v="12"/>
    <s v="Compra com Cartão - 06/07 11:19 SUPERMERCADO COMPRE"/>
    <n v="19.2"/>
    <s v="Concluído"/>
  </r>
  <r>
    <m/>
    <m/>
    <n v="1"/>
    <n v="1"/>
    <x v="9"/>
    <d v="2025-07-07T00:00:00"/>
    <d v="2025-07-07T00:00:00"/>
    <s v="Banco do Brasil - Conta Corrente - Principal"/>
    <x v="0"/>
    <x v="6"/>
    <x v="12"/>
    <s v="Compra com Cartão - 06/07 11:04 COOPIRA"/>
    <n v="38.43"/>
    <s v="Concluído"/>
  </r>
  <r>
    <m/>
    <m/>
    <n v="1"/>
    <n v="1"/>
    <x v="9"/>
    <d v="2025-07-07T00:00:00"/>
    <d v="2025-07-07T00:00:00"/>
    <s v="Banco do Brasil - Conta Corrente - Principal"/>
    <x v="0"/>
    <x v="0"/>
    <x v="0"/>
    <s v="Ações - Proventos - Pag Rendimento  HSML11 07/07/2025"/>
    <n v="54.6"/>
    <s v="Concluído"/>
  </r>
  <r>
    <m/>
    <m/>
    <n v="1"/>
    <n v="1"/>
    <x v="9"/>
    <d v="2025-07-07T00:00:00"/>
    <d v="2025-07-07T00:00:00"/>
    <s v="Banco do Brasil - Conta Corrente - Principal"/>
    <x v="0"/>
    <x v="6"/>
    <x v="11"/>
    <s v="Compra com Cartão - 05/07 09:35 COM FRANKSONI"/>
    <n v="65.8"/>
    <s v="Concluído"/>
  </r>
  <r>
    <m/>
    <m/>
    <n v="1"/>
    <n v="1"/>
    <x v="9"/>
    <d v="2025-07-07T00:00:00"/>
    <d v="2025-07-07T00:00:00"/>
    <s v="Banco do Brasil - Conta Corrente - Principal"/>
    <x v="0"/>
    <x v="9"/>
    <x v="22"/>
    <s v="Pagamento de Impostos - RFB-DARF CODIGO DE BARRAS"/>
    <n v="166.98"/>
    <s v="Concluído"/>
  </r>
  <r>
    <m/>
    <m/>
    <n v="1"/>
    <n v="1"/>
    <x v="9"/>
    <d v="2025-02-07T00:00:00"/>
    <d v="2025-07-07T00:00:00"/>
    <s v="Banco do Brasil - Conta Corrente - Principal"/>
    <x v="0"/>
    <x v="4"/>
    <x v="63"/>
    <s v="Gasto parcelado - Parcela 6/11; IPTU"/>
    <n v="175"/>
    <s v="Concluído"/>
  </r>
  <r>
    <m/>
    <m/>
    <n v="1"/>
    <n v="1"/>
    <x v="9"/>
    <d v="2025-07-07T00:00:00"/>
    <d v="2025-07-07T00:00:00"/>
    <s v="Banco do Brasil - Conta Corrente - Principal"/>
    <x v="0"/>
    <x v="2"/>
    <x v="19"/>
    <s v="Compra com Cartão - 05/07 14:50 POSTO CARMENIA SA"/>
    <n v="185.7"/>
    <s v="Concluído"/>
  </r>
  <r>
    <m/>
    <m/>
    <n v="1"/>
    <n v="1"/>
    <x v="9"/>
    <d v="2025-07-07T00:00:00"/>
    <d v="2025-07-07T00:00:00"/>
    <s v="Banco do Brasil - Conta Corrente - Principal"/>
    <x v="0"/>
    <x v="6"/>
    <x v="12"/>
    <s v="Compra com Cartão - 05/07 17:32 COOPIRA"/>
    <n v="278.3"/>
    <s v="Concluído"/>
  </r>
  <r>
    <m/>
    <m/>
    <n v="1"/>
    <n v="1"/>
    <x v="9"/>
    <d v="2025-07-07T00:00:00"/>
    <d v="2025-07-07T00:00:00"/>
    <s v="Banco do Brasil - Conta Corrente - Principal"/>
    <x v="0"/>
    <x v="1"/>
    <x v="24"/>
    <s v="Escola Letícia - História - Referente ao Ms 5/2025 (Gasto recorrente)&quot;"/>
    <n v="295.86"/>
    <s v="Concluído"/>
  </r>
  <r>
    <m/>
    <m/>
    <n v="1"/>
    <n v="1"/>
    <x v="9"/>
    <d v="2025-07-07T00:00:00"/>
    <d v="2025-07-07T00:00:00"/>
    <s v="Banco do Brasil - Conta Corrente - Principal"/>
    <x v="0"/>
    <x v="1"/>
    <x v="24"/>
    <s v="Pagamento de Boleto - ASSOCIACAO INSTITUTO EDUCACIONAL E CUL"/>
    <n v="935"/>
    <s v="Concluído"/>
  </r>
  <r>
    <m/>
    <m/>
    <n v="1"/>
    <n v="1"/>
    <x v="9"/>
    <d v="2025-07-07T00:00:00"/>
    <d v="2025-07-07T00:00:00"/>
    <s v="Banco do Brasil - Conta Corrente - Principal"/>
    <x v="0"/>
    <x v="1"/>
    <x v="24"/>
    <s v="Pagamento de Boleto - ESCOLA GRACA MAIOR"/>
    <n v="1630.4"/>
    <s v="Concluído"/>
  </r>
  <r>
    <m/>
    <m/>
    <n v="1"/>
    <n v="1"/>
    <x v="9"/>
    <d v="2025-07-07T00:00:00"/>
    <d v="2025-07-07T00:00:00"/>
    <s v="Banco do Brasil - Conta Corrente - Principal"/>
    <x v="0"/>
    <x v="7"/>
    <x v="32"/>
    <s v="plano de saúde unimed mensal médio - Referente ao Ms 5/2025 (Gasto recorrente)&quot;"/>
    <n v="2200"/>
    <s v="Concluído"/>
  </r>
  <r>
    <m/>
    <m/>
    <n v="1"/>
    <n v="1"/>
    <x v="9"/>
    <d v="2025-07-07T00:00:00"/>
    <d v="2025-07-07T00:00:00"/>
    <s v="Banco do Brasil - Conta Corrente - Principal"/>
    <x v="0"/>
    <x v="11"/>
    <x v="28"/>
    <s v="Pix - Recebido - 07/07 17:25 00095285806615 RODRIGO ALM"/>
    <n v="12700"/>
    <s v="Concluído"/>
  </r>
  <r>
    <m/>
    <m/>
    <n v="1"/>
    <n v="1"/>
    <x v="9"/>
    <d v="2025-06-19T00:00:00"/>
    <d v="2025-07-07T00:00:00"/>
    <m/>
    <x v="1"/>
    <x v="3"/>
    <x v="3"/>
    <s v="GPagGestao             BELO HORIZONT BR"/>
    <n v="20.72"/>
    <s v="Pendente"/>
  </r>
  <r>
    <m/>
    <m/>
    <n v="1"/>
    <n v="1"/>
    <x v="9"/>
    <d v="2025-06-18T00:00:00"/>
    <d v="2025-07-07T00:00:00"/>
    <m/>
    <x v="1"/>
    <x v="6"/>
    <x v="16"/>
    <s v="ORGANIZACOES MARTINS S BELO HORIZONT BR"/>
    <n v="8.98"/>
    <s v="Pendente"/>
  </r>
  <r>
    <m/>
    <m/>
    <n v="1"/>
    <n v="1"/>
    <x v="9"/>
    <d v="2025-06-18T00:00:00"/>
    <d v="2025-07-07T00:00:00"/>
    <m/>
    <x v="1"/>
    <x v="6"/>
    <x v="16"/>
    <s v="ABASTECER BETANIA BH   BELO HORIZONT BR"/>
    <n v="117.12"/>
    <s v="Pendente"/>
  </r>
  <r>
    <m/>
    <m/>
    <n v="1"/>
    <n v="1"/>
    <x v="9"/>
    <d v="2025-06-09T00:00:00"/>
    <d v="2025-07-07T00:00:00"/>
    <m/>
    <x v="1"/>
    <x v="7"/>
    <x v="13"/>
    <s v="DROGARIA ARAUJO        BELO HORIZONT BR"/>
    <n v="27.06"/>
    <s v="Pendente"/>
  </r>
  <r>
    <m/>
    <m/>
    <n v="1"/>
    <n v="1"/>
    <x v="9"/>
    <d v="2025-06-13T00:00:00"/>
    <d v="2025-07-07T00:00:00"/>
    <m/>
    <x v="1"/>
    <x v="7"/>
    <x v="34"/>
    <s v="LIMA RADIOLOGIA        BELO HORIZONT BR"/>
    <n v="90"/>
    <s v="Pendente"/>
  </r>
  <r>
    <m/>
    <m/>
    <n v="1"/>
    <n v="1"/>
    <x v="9"/>
    <d v="2025-06-15T00:00:00"/>
    <d v="2025-07-07T00:00:00"/>
    <m/>
    <x v="1"/>
    <x v="7"/>
    <x v="13"/>
    <s v="RAIA4535               BELO HORIZONT BR"/>
    <n v="165.63"/>
    <s v="Pendente"/>
  </r>
  <r>
    <m/>
    <m/>
    <n v="1"/>
    <n v="1"/>
    <x v="9"/>
    <d v="2025-06-18T00:00:00"/>
    <d v="2025-07-07T00:00:00"/>
    <m/>
    <x v="1"/>
    <x v="3"/>
    <x v="9"/>
    <s v="HIPER CARIJOS          BELO HORIZONT BR"/>
    <n v="39.950000000000003"/>
    <s v="Pendente"/>
  </r>
  <r>
    <m/>
    <m/>
    <n v="1"/>
    <n v="1"/>
    <x v="9"/>
    <d v="2025-06-23T00:00:00"/>
    <d v="2025-07-07T00:00:00"/>
    <m/>
    <x v="1"/>
    <x v="7"/>
    <x v="13"/>
    <s v="DROGARIA ARAUJO        BELO HORIZONT BR"/>
    <n v="26.68"/>
    <s v="Pendente"/>
  </r>
  <r>
    <m/>
    <m/>
    <n v="1"/>
    <n v="1"/>
    <x v="9"/>
    <d v="2025-06-11T00:00:00"/>
    <d v="2025-07-07T00:00:00"/>
    <m/>
    <x v="1"/>
    <x v="3"/>
    <x v="3"/>
    <s v="DOCURA                 BELO HORIZONT BR"/>
    <n v="31.49"/>
    <s v="Pendente"/>
  </r>
  <r>
    <m/>
    <m/>
    <n v="1"/>
    <n v="1"/>
    <x v="9"/>
    <d v="2025-06-13T00:00:00"/>
    <d v="2025-07-07T00:00:00"/>
    <m/>
    <x v="1"/>
    <x v="6"/>
    <x v="12"/>
    <s v="SUP EPA CENTO EVINTE E BELO HORIZONT BR"/>
    <n v="69"/>
    <s v="Pendente"/>
  </r>
  <r>
    <m/>
    <m/>
    <n v="1"/>
    <n v="1"/>
    <x v="9"/>
    <d v="2025-06-13T00:00:00"/>
    <d v="2025-07-07T00:00:00"/>
    <m/>
    <x v="1"/>
    <x v="6"/>
    <x v="11"/>
    <s v="COM FRANKSONI          BELO HORIZONT BR"/>
    <n v="23"/>
    <s v="Pendente"/>
  </r>
  <r>
    <m/>
    <m/>
    <n v="1"/>
    <n v="1"/>
    <x v="9"/>
    <d v="2025-06-17T00:00:00"/>
    <d v="2025-07-07T00:00:00"/>
    <m/>
    <x v="1"/>
    <x v="3"/>
    <x v="3"/>
    <s v="DOCURA                 BELO HORIZONT BR"/>
    <n v="43.5"/>
    <s v="Pendente"/>
  </r>
  <r>
    <m/>
    <m/>
    <n v="1"/>
    <n v="1"/>
    <x v="9"/>
    <d v="2025-06-18T00:00:00"/>
    <d v="2025-07-07T00:00:00"/>
    <m/>
    <x v="1"/>
    <x v="3"/>
    <x v="9"/>
    <s v="MEET COMERCIAL LTDA    BELO HORIZONT BR"/>
    <n v="35"/>
    <s v="Pendente"/>
  </r>
  <r>
    <m/>
    <m/>
    <n v="1"/>
    <n v="1"/>
    <x v="9"/>
    <d v="2025-06-23T00:00:00"/>
    <d v="2025-07-07T00:00:00"/>
    <m/>
    <x v="1"/>
    <x v="6"/>
    <x v="12"/>
    <s v="SUP EPA CENTO EVINTE E BELO HORIZONT BR"/>
    <n v="270.39999999999998"/>
    <s v="Pendente"/>
  </r>
  <r>
    <m/>
    <m/>
    <n v="1"/>
    <n v="1"/>
    <x v="9"/>
    <d v="2025-06-23T00:00:00"/>
    <d v="2025-07-07T00:00:00"/>
    <m/>
    <x v="1"/>
    <x v="3"/>
    <x v="3"/>
    <s v="OPORTUNIDADES AGROPEC  BELO HORIZONT BR"/>
    <n v="98.9"/>
    <s v="Pendente"/>
  </r>
  <r>
    <m/>
    <m/>
    <n v="1"/>
    <n v="1"/>
    <x v="9"/>
    <d v="2025-06-18T00:00:00"/>
    <d v="2025-07-07T00:00:00"/>
    <m/>
    <x v="1"/>
    <x v="6"/>
    <x v="12"/>
    <s v="SUPERMERCADOS BH       BELO HORIZONT BR"/>
    <n v="128.06"/>
    <s v="Pendente"/>
  </r>
  <r>
    <m/>
    <m/>
    <n v="1"/>
    <n v="1"/>
    <x v="9"/>
    <d v="2025-06-18T00:00:00"/>
    <d v="2025-07-07T00:00:00"/>
    <m/>
    <x v="1"/>
    <x v="6"/>
    <x v="12"/>
    <s v="SUPERMERCADOS BH       BELO HORIZONT BR"/>
    <n v="13.36"/>
    <s v="Pendente"/>
  </r>
  <r>
    <m/>
    <m/>
    <n v="1"/>
    <n v="1"/>
    <x v="9"/>
    <d v="2025-06-20T00:00:00"/>
    <d v="2025-07-07T00:00:00"/>
    <m/>
    <x v="1"/>
    <x v="6"/>
    <x v="12"/>
    <s v="SUPERMERCADOS BH       BELO HORIZONT BR"/>
    <n v="248.52"/>
    <s v="Pendente"/>
  </r>
  <r>
    <m/>
    <m/>
    <n v="1"/>
    <n v="1"/>
    <x v="9"/>
    <d v="2025-05-30T00:00:00"/>
    <d v="2025-07-07T00:00:00"/>
    <m/>
    <x v="1"/>
    <x v="9"/>
    <x v="22"/>
    <s v="IOF - COMPRA NO EXTERIOR"/>
    <n v="0.43"/>
    <s v="Pendente"/>
  </r>
  <r>
    <m/>
    <m/>
    <n v="1"/>
    <n v="1"/>
    <x v="9"/>
    <d v="2024-12-30T00:00:00"/>
    <d v="2025-07-07T00:00:00"/>
    <m/>
    <x v="1"/>
    <x v="5"/>
    <x v="10"/>
    <s v="CONSTANCE     PARC 06/06 CONTAGEM    BR"/>
    <n v="73.989999999999995"/>
    <s v="Pendente"/>
  </r>
  <r>
    <m/>
    <m/>
    <n v="1"/>
    <n v="1"/>
    <x v="9"/>
    <d v="2025-01-31T00:00:00"/>
    <d v="2025-07-07T00:00:00"/>
    <m/>
    <x v="1"/>
    <x v="1"/>
    <x v="24"/>
    <s v="PARC=112BK*CR PARC 05/12 BELO HORIZONBR"/>
    <n v="106.61"/>
    <s v="Pendente"/>
  </r>
  <r>
    <m/>
    <m/>
    <n v="1"/>
    <n v="1"/>
    <x v="9"/>
    <d v="2025-05-03T00:00:00"/>
    <d v="2025-07-07T00:00:00"/>
    <m/>
    <x v="1"/>
    <x v="3"/>
    <x v="9"/>
    <s v="MAGAZINE DINI PARC 02/03 BELO HORIZONBR"/>
    <n v="82.32"/>
    <s v="Pendente"/>
  </r>
  <r>
    <m/>
    <m/>
    <n v="1"/>
    <n v="1"/>
    <x v="9"/>
    <d v="2025-05-08T00:00:00"/>
    <d v="2025-07-07T00:00:00"/>
    <m/>
    <x v="1"/>
    <x v="1"/>
    <x v="23"/>
    <s v="KIWIFY *mento PARC 02/12 GUARULHOS   BR"/>
    <n v="411.31"/>
    <s v="Pendente"/>
  </r>
  <r>
    <m/>
    <m/>
    <n v="1"/>
    <n v="1"/>
    <x v="9"/>
    <d v="2025-02-09T00:00:00"/>
    <d v="2025-07-07T00:00:00"/>
    <m/>
    <x v="1"/>
    <x v="5"/>
    <x v="36"/>
    <s v="DIEGO RESENDE PARC 05/10 CONTAGEM    BR"/>
    <n v="120"/>
    <s v="Pendente"/>
  </r>
  <r>
    <m/>
    <m/>
    <n v="1"/>
    <n v="1"/>
    <x v="9"/>
    <d v="2025-05-15T00:00:00"/>
    <d v="2025-07-07T00:00:00"/>
    <m/>
    <x v="1"/>
    <x v="2"/>
    <x v="27"/>
    <s v="INDYCAR CENTA PARC 02/03 BELO HORIZONBR"/>
    <n v="304.66000000000003"/>
    <s v="Pendente"/>
  </r>
  <r>
    <m/>
    <m/>
    <n v="1"/>
    <n v="1"/>
    <x v="9"/>
    <d v="2025-05-29T00:00:00"/>
    <d v="2025-07-07T00:00:00"/>
    <m/>
    <x v="1"/>
    <x v="10"/>
    <x v="56"/>
    <s v="AWL*PEARSON EDUCATION  PRSONCS.COM   NJ"/>
    <n v="2.1"/>
    <s v="Pendente"/>
  </r>
  <r>
    <m/>
    <m/>
    <n v="1"/>
    <n v="1"/>
    <x v="9"/>
    <d v="2025-06-11T00:00:00"/>
    <d v="2025-07-07T00:00:00"/>
    <m/>
    <x v="1"/>
    <x v="3"/>
    <x v="6"/>
    <s v="BB CHURRASCARIA E REST BELO HORIZONT BR"/>
    <n v="489.28"/>
    <s v="Pendente"/>
  </r>
  <r>
    <m/>
    <m/>
    <n v="1"/>
    <n v="1"/>
    <x v="9"/>
    <d v="2025-06-14T00:00:00"/>
    <d v="2025-07-07T00:00:00"/>
    <m/>
    <x v="1"/>
    <x v="6"/>
    <x v="12"/>
    <s v="ALMEIDA ALIMENTOS      BELO HORIZONT BR"/>
    <n v="135"/>
    <s v="Pendente"/>
  </r>
  <r>
    <m/>
    <m/>
    <n v="1"/>
    <n v="1"/>
    <x v="9"/>
    <d v="2025-06-15T00:00:00"/>
    <d v="2025-07-07T00:00:00"/>
    <m/>
    <x v="1"/>
    <x v="3"/>
    <x v="3"/>
    <s v="MI GARBA               BELO HORIZONT BR"/>
    <n v="80"/>
    <s v="Pendente"/>
  </r>
  <r>
    <m/>
    <m/>
    <n v="1"/>
    <n v="1"/>
    <x v="9"/>
    <d v="2025-06-21T00:00:00"/>
    <d v="2025-07-07T00:00:00"/>
    <m/>
    <x v="1"/>
    <x v="3"/>
    <x v="3"/>
    <s v="NUTRIBOM EXPRESS       BELO HORIZONT BR"/>
    <n v="6"/>
    <s v="Pendente"/>
  </r>
  <r>
    <m/>
    <m/>
    <n v="1"/>
    <n v="1"/>
    <x v="9"/>
    <d v="2025-06-21T00:00:00"/>
    <d v="2025-07-07T00:00:00"/>
    <m/>
    <x v="1"/>
    <x v="3"/>
    <x v="3"/>
    <s v="NUTRIBOM EXPRESS       BELO HORIZONT BR"/>
    <n v="6"/>
    <s v="Pendente"/>
  </r>
  <r>
    <m/>
    <m/>
    <n v="1"/>
    <n v="1"/>
    <x v="9"/>
    <d v="2025-06-21T00:00:00"/>
    <d v="2025-07-07T00:00:00"/>
    <m/>
    <x v="1"/>
    <x v="3"/>
    <x v="9"/>
    <s v="MON PLAISIR            BELO HORIZONT BR"/>
    <n v="18.7"/>
    <s v="Pendente"/>
  </r>
  <r>
    <m/>
    <m/>
    <n v="1"/>
    <n v="1"/>
    <x v="9"/>
    <d v="2025-06-07T00:00:00"/>
    <d v="2025-07-07T00:00:00"/>
    <m/>
    <x v="1"/>
    <x v="7"/>
    <x v="13"/>
    <s v="DROGARIA ARAUJO        BELO HORIZONT BR"/>
    <n v="99.71"/>
    <s v="Pendente"/>
  </r>
  <r>
    <m/>
    <m/>
    <n v="1"/>
    <n v="1"/>
    <x v="9"/>
    <d v="2025-06-17T00:00:00"/>
    <d v="2025-07-07T00:00:00"/>
    <m/>
    <x v="1"/>
    <x v="7"/>
    <x v="13"/>
    <s v="DROGARIA ARAUJO 95     BELO HORIZONT BR"/>
    <n v="101.76"/>
    <s v="Pendente"/>
  </r>
  <r>
    <m/>
    <m/>
    <n v="1"/>
    <n v="1"/>
    <x v="9"/>
    <d v="2025-06-07T00:00:00"/>
    <d v="2025-07-07T00:00:00"/>
    <m/>
    <x v="1"/>
    <x v="8"/>
    <x v="22"/>
    <s v="PG *ASSOCIACAO BRASILE SAO PAULO     BR"/>
    <n v="100"/>
    <s v="Pendente"/>
  </r>
  <r>
    <m/>
    <m/>
    <n v="1"/>
    <n v="1"/>
    <x v="9"/>
    <d v="2025-06-07T00:00:00"/>
    <d v="2025-07-07T00:00:00"/>
    <m/>
    <x v="1"/>
    <x v="3"/>
    <x v="3"/>
    <s v="Paroquiasaojoaoba      BELO HORIZONT BR"/>
    <n v="32"/>
    <s v="Pendente"/>
  </r>
  <r>
    <m/>
    <m/>
    <n v="1"/>
    <n v="1"/>
    <x v="9"/>
    <d v="2025-06-07T00:00:00"/>
    <d v="2025-07-07T00:00:00"/>
    <m/>
    <x v="1"/>
    <x v="6"/>
    <x v="12"/>
    <s v="SUP EPA CENTO EVINTE E BELO HORIZONT BR"/>
    <n v="21.36"/>
    <s v="Pendente"/>
  </r>
  <r>
    <m/>
    <m/>
    <n v="1"/>
    <n v="1"/>
    <x v="9"/>
    <d v="2025-06-08T00:00:00"/>
    <d v="2025-07-07T00:00:00"/>
    <m/>
    <x v="1"/>
    <x v="6"/>
    <x v="12"/>
    <s v="ASSAI ATACADISTA  LJ26 BELO HORIZONT BR"/>
    <n v="590.39"/>
    <s v="Pendente"/>
  </r>
  <r>
    <m/>
    <m/>
    <n v="1"/>
    <n v="1"/>
    <x v="9"/>
    <d v="2025-06-09T00:00:00"/>
    <d v="2025-07-07T00:00:00"/>
    <m/>
    <x v="1"/>
    <x v="3"/>
    <x v="3"/>
    <s v="DOCURA                 BELO HORIZONT BR"/>
    <n v="17.760000000000002"/>
    <s v="Pendente"/>
  </r>
  <r>
    <m/>
    <m/>
    <n v="1"/>
    <n v="1"/>
    <x v="9"/>
    <d v="2025-06-09T00:00:00"/>
    <d v="2025-07-07T00:00:00"/>
    <m/>
    <x v="1"/>
    <x v="6"/>
    <x v="12"/>
    <s v="SUP EPA CENTO EVINTE E BELO HORIZONT BR"/>
    <n v="27.44"/>
    <s v="Pendente"/>
  </r>
  <r>
    <m/>
    <m/>
    <n v="1"/>
    <n v="1"/>
    <x v="9"/>
    <d v="2025-06-09T00:00:00"/>
    <d v="2025-07-07T00:00:00"/>
    <m/>
    <x v="1"/>
    <x v="6"/>
    <x v="12"/>
    <s v="VILLEFORT              BELO HORIZONT BR"/>
    <n v="45.15"/>
    <s v="Pendente"/>
  </r>
  <r>
    <m/>
    <m/>
    <n v="1"/>
    <n v="1"/>
    <x v="9"/>
    <d v="2025-06-10T00:00:00"/>
    <d v="2025-07-07T00:00:00"/>
    <m/>
    <x v="1"/>
    <x v="3"/>
    <x v="3"/>
    <s v="Expominas              BELO HORIZONT BR"/>
    <n v="66"/>
    <s v="Pendente"/>
  </r>
  <r>
    <m/>
    <m/>
    <n v="1"/>
    <n v="1"/>
    <x v="9"/>
    <d v="2025-06-13T00:00:00"/>
    <d v="2025-07-07T00:00:00"/>
    <m/>
    <x v="1"/>
    <x v="15"/>
    <x v="47"/>
    <s v="APPLE.COM/BILL         SAO PAULO     BR"/>
    <n v="4.9000000000000004"/>
    <s v="Pendente"/>
  </r>
  <r>
    <m/>
    <m/>
    <n v="1"/>
    <n v="1"/>
    <x v="9"/>
    <d v="2025-06-14T00:00:00"/>
    <d v="2025-07-07T00:00:00"/>
    <m/>
    <x v="1"/>
    <x v="6"/>
    <x v="12"/>
    <s v="VILLEFORT              BELO HORIZONT BR"/>
    <n v="23.78"/>
    <s v="Pendente"/>
  </r>
  <r>
    <m/>
    <m/>
    <n v="1"/>
    <n v="1"/>
    <x v="9"/>
    <d v="2025-06-14T00:00:00"/>
    <d v="2025-07-07T00:00:00"/>
    <m/>
    <x v="1"/>
    <x v="2"/>
    <x v="19"/>
    <s v="EC *PETROBRASPREM      RIO DE JANEIR BR"/>
    <n v="265.93"/>
    <s v="Pendente"/>
  </r>
  <r>
    <m/>
    <m/>
    <n v="1"/>
    <n v="1"/>
    <x v="9"/>
    <d v="2025-06-14T00:00:00"/>
    <d v="2025-07-07T00:00:00"/>
    <m/>
    <x v="1"/>
    <x v="6"/>
    <x v="14"/>
    <s v="ROCA DE MINAS          BELO HORIZONT BR"/>
    <n v="36.43"/>
    <s v="Pendente"/>
  </r>
  <r>
    <m/>
    <m/>
    <n v="1"/>
    <n v="1"/>
    <x v="9"/>
    <d v="2025-06-15T00:00:00"/>
    <d v="2025-07-07T00:00:00"/>
    <m/>
    <x v="1"/>
    <x v="6"/>
    <x v="11"/>
    <s v="PANIFICADORA OURO PRET BELO HORIZONT BR"/>
    <n v="54.11"/>
    <s v="Pendente"/>
  </r>
  <r>
    <m/>
    <m/>
    <n v="1"/>
    <n v="1"/>
    <x v="9"/>
    <d v="2025-06-21T00:00:00"/>
    <d v="2025-07-07T00:00:00"/>
    <m/>
    <x v="1"/>
    <x v="3"/>
    <x v="3"/>
    <s v="AngelaMarina           BELO HORIZONT BR"/>
    <n v="25"/>
    <s v="Pendente"/>
  </r>
  <r>
    <m/>
    <m/>
    <n v="1"/>
    <n v="1"/>
    <x v="9"/>
    <d v="2025-06-21T00:00:00"/>
    <d v="2025-07-07T00:00:00"/>
    <m/>
    <x v="1"/>
    <x v="3"/>
    <x v="3"/>
    <s v="AngelaMarina           BELO HORIZONT BR"/>
    <n v="8"/>
    <s v="Pendente"/>
  </r>
  <r>
    <m/>
    <m/>
    <n v="1"/>
    <n v="1"/>
    <x v="9"/>
    <d v="2025-06-21T00:00:00"/>
    <d v="2025-07-07T00:00:00"/>
    <m/>
    <x v="1"/>
    <x v="6"/>
    <x v="12"/>
    <s v="SUP EPA CENTO EVINTE E BELO HORIZONT BR"/>
    <n v="20.53"/>
    <s v="Pendente"/>
  </r>
  <r>
    <m/>
    <m/>
    <n v="1"/>
    <n v="1"/>
    <x v="9"/>
    <d v="2025-06-21T00:00:00"/>
    <d v="2025-07-07T00:00:00"/>
    <m/>
    <x v="1"/>
    <x v="2"/>
    <x v="19"/>
    <s v="EC *PETROBRASPREM      RIO DE JANEIR BR"/>
    <n v="185.05"/>
    <s v="Pendente"/>
  </r>
  <r>
    <m/>
    <m/>
    <n v="1"/>
    <n v="1"/>
    <x v="9"/>
    <d v="2025-06-22T00:00:00"/>
    <d v="2025-07-07T00:00:00"/>
    <m/>
    <x v="1"/>
    <x v="6"/>
    <x v="11"/>
    <s v="DELINEY DE OLIVEIRA V  PIRACEMA      BR"/>
    <n v="56"/>
    <s v="Pendente"/>
  </r>
  <r>
    <m/>
    <m/>
    <n v="1"/>
    <n v="1"/>
    <x v="9"/>
    <d v="2025-06-14T00:00:00"/>
    <d v="2025-07-07T00:00:00"/>
    <m/>
    <x v="1"/>
    <x v="6"/>
    <x v="12"/>
    <s v="SUPER NOSSO            BELO HORIZONT BR"/>
    <n v="15.48"/>
    <s v="Pendente"/>
  </r>
  <r>
    <m/>
    <m/>
    <n v="1"/>
    <n v="1"/>
    <x v="9"/>
    <d v="2025-06-08T00:00:00"/>
    <d v="2025-07-07T00:00:00"/>
    <m/>
    <x v="1"/>
    <x v="15"/>
    <x v="47"/>
    <s v="Google One             SAO PAULO     BR"/>
    <n v="49.99"/>
    <s v="Pendente"/>
  </r>
  <r>
    <m/>
    <m/>
    <n v="1"/>
    <n v="1"/>
    <x v="9"/>
    <d v="2024-10-09T00:00:00"/>
    <d v="2025-07-07T00:00:00"/>
    <m/>
    <x v="1"/>
    <x v="3"/>
    <x v="9"/>
    <s v="MP*3PRODUTOS  PARC 09/12 OSASCO      BR"/>
    <n v="22.2"/>
    <s v="Pendente"/>
  </r>
  <r>
    <m/>
    <m/>
    <n v="1"/>
    <n v="1"/>
    <x v="9"/>
    <d v="2025-02-26T00:00:00"/>
    <d v="2025-07-07T00:00:00"/>
    <m/>
    <x v="1"/>
    <x v="2"/>
    <x v="17"/>
    <s v="LATAM AIR     PARC 04/04 SAO PAULO   BR"/>
    <n v="157.02000000000001"/>
    <s v="Pendente"/>
  </r>
  <r>
    <m/>
    <m/>
    <n v="1"/>
    <n v="1"/>
    <x v="9"/>
    <d v="2025-04-29T00:00:00"/>
    <d v="2025-07-07T00:00:00"/>
    <m/>
    <x v="1"/>
    <x v="2"/>
    <x v="27"/>
    <s v="INDYCAR CENTA PARC 02/03 BELO HORIZONBR"/>
    <n v="274.33"/>
    <s v="Pendente"/>
  </r>
  <r>
    <m/>
    <m/>
    <n v="1"/>
    <n v="1"/>
    <x v="9"/>
    <d v="2025-03-01T00:00:00"/>
    <d v="2025-07-07T00:00:00"/>
    <m/>
    <x v="1"/>
    <x v="15"/>
    <x v="47"/>
    <s v="EBN    *Canva PARC 04/12 CURITIBA    BR"/>
    <n v="24.16"/>
    <s v="Pendente"/>
  </r>
  <r>
    <m/>
    <m/>
    <n v="1"/>
    <n v="1"/>
    <x v="9"/>
    <d v="2025-02-02T00:00:00"/>
    <d v="2025-07-07T00:00:00"/>
    <m/>
    <x v="1"/>
    <x v="3"/>
    <x v="9"/>
    <s v="PARAGEM  WCA  PARC 05/10 BELO HORIZONBR"/>
    <n v="20"/>
    <s v="Pendente"/>
  </r>
  <r>
    <m/>
    <m/>
    <n v="1"/>
    <n v="1"/>
    <x v="9"/>
    <d v="2025-04-12T00:00:00"/>
    <d v="2025-07-07T00:00:00"/>
    <m/>
    <x v="1"/>
    <x v="2"/>
    <x v="27"/>
    <s v="PG *INSTITUTO PARC 03/03 CAMPINA GRANBR"/>
    <n v="33.33"/>
    <s v="Pendente"/>
  </r>
  <r>
    <m/>
    <m/>
    <n v="1"/>
    <n v="1"/>
    <x v="9"/>
    <d v="2025-01-13T00:00:00"/>
    <d v="2025-07-07T00:00:00"/>
    <m/>
    <x v="1"/>
    <x v="1"/>
    <x v="1"/>
    <s v="LIVRARIA ITAG PARC 06/10 SAO PAULO   BR"/>
    <n v="146.05000000000001"/>
    <s v="Pendente"/>
  </r>
  <r>
    <m/>
    <m/>
    <n v="1"/>
    <n v="1"/>
    <x v="9"/>
    <d v="2025-05-13T00:00:00"/>
    <d v="2025-07-07T00:00:00"/>
    <m/>
    <x v="1"/>
    <x v="7"/>
    <x v="13"/>
    <s v="DROGARIA ARAU PARC 02/02 BELO HORIZONBR"/>
    <n v="73.959999999999994"/>
    <s v="Pendente"/>
  </r>
  <r>
    <m/>
    <m/>
    <n v="1"/>
    <n v="1"/>
    <x v="9"/>
    <d v="2025-04-14T00:00:00"/>
    <d v="2025-07-07T00:00:00"/>
    <m/>
    <x v="1"/>
    <x v="7"/>
    <x v="13"/>
    <s v="RAIA4535      PARC 03/03 BELO HORIZONBR"/>
    <n v="71.97"/>
    <s v="Pendente"/>
  </r>
  <r>
    <m/>
    <m/>
    <n v="1"/>
    <n v="1"/>
    <x v="9"/>
    <d v="2025-05-16T00:00:00"/>
    <d v="2025-07-07T00:00:00"/>
    <m/>
    <x v="1"/>
    <x v="3"/>
    <x v="9"/>
    <s v="ZP*54         PARC 02/02 MATOZINHOS  BR"/>
    <n v="95.53"/>
    <s v="Pendente"/>
  </r>
  <r>
    <m/>
    <m/>
    <n v="1"/>
    <n v="1"/>
    <x v="9"/>
    <d v="2025-01-17T00:00:00"/>
    <d v="2025-07-07T00:00:00"/>
    <m/>
    <x v="1"/>
    <x v="1"/>
    <x v="24"/>
    <s v="EDITORA SAO C PARC 06/12 SAO CARLOS  BR"/>
    <n v="133.16"/>
    <s v="Pendente"/>
  </r>
  <r>
    <m/>
    <m/>
    <n v="1"/>
    <n v="1"/>
    <x v="9"/>
    <d v="2025-06-16T00:00:00"/>
    <d v="2025-07-07T00:00:00"/>
    <m/>
    <x v="1"/>
    <x v="7"/>
    <x v="13"/>
    <s v="RAIA4535      PARC 01/03 BELO HORIZONBR"/>
    <n v="72.64"/>
    <s v="Pendente"/>
  </r>
  <r>
    <m/>
    <m/>
    <n v="1"/>
    <n v="1"/>
    <x v="9"/>
    <d v="2025-06-18T00:00:00"/>
    <d v="2025-07-07T00:00:00"/>
    <m/>
    <x v="1"/>
    <x v="2"/>
    <x v="17"/>
    <s v="AZULIK1ZNZ    PARC 01/03 BARUERI     BR"/>
    <n v="145.22999999999999"/>
    <s v="Pendente"/>
  </r>
  <r>
    <m/>
    <m/>
    <n v="1"/>
    <n v="1"/>
    <x v="9"/>
    <d v="2025-06-20T00:00:00"/>
    <d v="2025-07-07T00:00:00"/>
    <m/>
    <x v="1"/>
    <x v="2"/>
    <x v="17"/>
    <s v="DECOLAR       PARC 01/06 BARUERI     BR"/>
    <n v="85.13"/>
    <s v="Pendente"/>
  </r>
  <r>
    <m/>
    <m/>
    <n v="1"/>
    <n v="1"/>
    <x v="9"/>
    <d v="2025-06-21T00:00:00"/>
    <d v="2025-07-07T00:00:00"/>
    <m/>
    <x v="1"/>
    <x v="7"/>
    <x v="13"/>
    <s v="DROGARIA ARAU PARC 01/03 BELO HORIZONBR"/>
    <n v="160.68"/>
    <s v="Pendente"/>
  </r>
  <r>
    <m/>
    <m/>
    <n v="1"/>
    <n v="1"/>
    <x v="9"/>
    <d v="2025-06-21T00:00:00"/>
    <d v="2025-07-07T00:00:00"/>
    <m/>
    <x v="1"/>
    <x v="7"/>
    <x v="13"/>
    <s v="DROGARIA ARAU PARC 01/03 BELO HORIZONBR"/>
    <n v="64.25"/>
    <s v="Pendente"/>
  </r>
  <r>
    <m/>
    <m/>
    <n v="1"/>
    <n v="1"/>
    <x v="9"/>
    <d v="2025-07-08T00:00:00"/>
    <d v="2025-07-08T00:00:00"/>
    <s v="Banco do Brasil - Conta Corrente - Principal"/>
    <x v="0"/>
    <x v="3"/>
    <x v="3"/>
    <s v="Compra com Cartão - 08/07 07:43 DOCURA"/>
    <n v="27.62"/>
    <s v="Concluído"/>
  </r>
  <r>
    <m/>
    <m/>
    <n v="1"/>
    <n v="1"/>
    <x v="9"/>
    <d v="2025-07-08T00:00:00"/>
    <d v="2025-07-08T00:00:00"/>
    <s v="Banco do Brasil - Conta Corrente - Principal"/>
    <x v="0"/>
    <x v="5"/>
    <x v="18"/>
    <s v="Compra com Cartão - 08/07 10:05 BARBEARIA"/>
    <n v="30"/>
    <s v="Concluído"/>
  </r>
  <r>
    <m/>
    <m/>
    <n v="1"/>
    <n v="1"/>
    <x v="9"/>
    <d v="2025-07-08T00:00:00"/>
    <d v="2025-07-08T00:00:00"/>
    <s v="Banco do Brasil - Conta Corrente - Principal"/>
    <x v="0"/>
    <x v="1"/>
    <x v="24"/>
    <s v="Pagamento de Boleto - INSTITUICAO EDUCACIONAL PROFES"/>
    <n v="356.46"/>
    <s v="Concluído"/>
  </r>
  <r>
    <m/>
    <m/>
    <n v="1"/>
    <n v="1"/>
    <x v="9"/>
    <d v="2025-07-08T00:00:00"/>
    <d v="2025-07-08T00:00:00"/>
    <s v="Banco do Brasil - Conta Corrente - Principal"/>
    <x v="0"/>
    <x v="1"/>
    <x v="24"/>
    <s v="Pagamento de Boleto - INSTITUICAO EDUCACIONAL PROFES"/>
    <n v="374.29"/>
    <s v="Concluído"/>
  </r>
  <r>
    <m/>
    <m/>
    <n v="1"/>
    <n v="1"/>
    <x v="9"/>
    <d v="2025-07-08T00:00:00"/>
    <d v="2025-07-08T00:00:00"/>
    <s v="Banco do Brasil - Conta Corrente - Principal"/>
    <x v="0"/>
    <x v="7"/>
    <x v="39"/>
    <s v="Pix - Enviado - 08/07 09:46 Reinaldo Alves Ribeiro"/>
    <n v="786"/>
    <s v="Concluído"/>
  </r>
  <r>
    <m/>
    <m/>
    <n v="1"/>
    <n v="1"/>
    <x v="9"/>
    <d v="2025-07-09T00:00:00"/>
    <d v="2025-07-09T00:00:00"/>
    <s v="Banco do Brasil - Conta Corrente - Principal"/>
    <x v="0"/>
    <x v="4"/>
    <x v="50"/>
    <s v="Pix - Enviado - 09/07 11:12 BREDOFF GAS"/>
    <n v="230"/>
    <s v="Concluído"/>
  </r>
  <r>
    <m/>
    <m/>
    <n v="1"/>
    <n v="1"/>
    <x v="9"/>
    <d v="2025-07-10T00:00:00"/>
    <d v="2025-07-10T00:00:00"/>
    <s v="Banco do Brasil - Conta Corrente - Principal"/>
    <x v="0"/>
    <x v="3"/>
    <x v="9"/>
    <s v="Compra com Cartão - 10/07 17:58 ASTERIO FRANCISCO"/>
    <n v="28.2"/>
    <s v="Concluído"/>
  </r>
  <r>
    <m/>
    <m/>
    <n v="1"/>
    <n v="1"/>
    <x v="9"/>
    <d v="2025-07-10T00:00:00"/>
    <d v="2025-07-10T00:00:00"/>
    <s v="Banco do Brasil - Conta Corrente - Principal"/>
    <x v="0"/>
    <x v="8"/>
    <x v="22"/>
    <s v="Pagamentos Diversos - CANCAO NOVA"/>
    <n v="120"/>
    <s v="Concluído"/>
  </r>
  <r>
    <m/>
    <m/>
    <n v="1"/>
    <n v="1"/>
    <x v="9"/>
    <d v="2025-07-10T00:00:00"/>
    <d v="2025-07-10T00:00:00"/>
    <s v="Banco do Brasil - Conta Corrente - Principal"/>
    <x v="0"/>
    <x v="1"/>
    <x v="23"/>
    <s v="Pix Agendado recorrente - 10/07 Thiago Henrique Florenci 010/999"/>
    <n v="240"/>
    <s v="Concluído"/>
  </r>
  <r>
    <m/>
    <m/>
    <n v="1"/>
    <n v="1"/>
    <x v="9"/>
    <d v="2025-07-10T00:00:00"/>
    <d v="2025-07-10T00:00:00"/>
    <s v="Banco do Brasil - Conta Corrente - Principal"/>
    <x v="0"/>
    <x v="4"/>
    <x v="20"/>
    <s v="Pagamento Fatura de Água - CIA DE SANEAMEN MG-COPASA"/>
    <n v="356.9"/>
    <s v="Concluído"/>
  </r>
  <r>
    <m/>
    <m/>
    <n v="1"/>
    <n v="1"/>
    <x v="9"/>
    <d v="2025-07-10T00:00:00"/>
    <d v="2025-07-10T00:00:00"/>
    <s v="Banco do Brasil - Conta Corrente - Principal"/>
    <x v="0"/>
    <x v="5"/>
    <x v="52"/>
    <s v="Pagamento de Boleto - REGINA CELIA CORREIA BISPOASSESSORI"/>
    <n v="360"/>
    <s v="Concluído"/>
  </r>
  <r>
    <m/>
    <m/>
    <n v="1"/>
    <n v="1"/>
    <x v="9"/>
    <d v="2025-07-10T00:00:00"/>
    <d v="2025-07-10T00:00:00"/>
    <s v="Banco do Brasil - Conta Corrente - Principal"/>
    <x v="0"/>
    <x v="16"/>
    <x v="53"/>
    <s v="Tesouro Direto-Compra - "/>
    <n v="498.92"/>
    <s v="Concluído"/>
  </r>
  <r>
    <m/>
    <m/>
    <n v="1"/>
    <n v="1"/>
    <x v="9"/>
    <d v="2025-07-11T00:00:00"/>
    <d v="2025-07-11T00:00:00"/>
    <s v="Banco do Brasil - Conta Corrente - Principal"/>
    <x v="0"/>
    <x v="0"/>
    <x v="0"/>
    <s v="Ações - Proventos - Pag Rendimento  KNIP11 11/07/2025"/>
    <n v="113.6"/>
    <s v="Concluído"/>
  </r>
  <r>
    <m/>
    <m/>
    <n v="1"/>
    <n v="1"/>
    <x v="9"/>
    <d v="2025-07-11T00:00:00"/>
    <d v="2025-07-11T00:00:00"/>
    <s v="Banco do Brasil - Conta Corrente - Principal"/>
    <x v="0"/>
    <x v="0"/>
    <x v="0"/>
    <s v="Ações - Proventos - Pag Rendimento  KNHY11 11/07/2025"/>
    <n v="170.3"/>
    <s v="Concluído"/>
  </r>
  <r>
    <m/>
    <m/>
    <n v="1"/>
    <n v="1"/>
    <x v="9"/>
    <d v="2025-07-11T00:00:00"/>
    <d v="2025-07-11T00:00:00"/>
    <s v="Banco do Brasil - Conta Corrente - Principal"/>
    <x v="0"/>
    <x v="4"/>
    <x v="29"/>
    <s v="Pagto Energia Elétrica - CEMIG DISTRIBUICAO"/>
    <n v="252.61"/>
    <s v="Concluído"/>
  </r>
  <r>
    <m/>
    <m/>
    <n v="1"/>
    <n v="1"/>
    <x v="9"/>
    <d v="2025-07-13T00:00:00"/>
    <d v="2025-07-13T00:00:00"/>
    <s v="Banco do Brasil - Conta Corrente - Principal"/>
    <x v="0"/>
    <x v="1"/>
    <x v="1"/>
    <s v="LIVRARIA ITAG PARC 07/10 SAO PAULO"/>
    <n v="146.09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KNRI11 14/07/2025"/>
    <n v="2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HGLG11 14/07/2025"/>
    <n v="2.2000000000000002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BTHF11 14/07/2025"/>
    <n v="2.2999999999999998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XPLG11 14/07/2025"/>
    <n v="2.46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0:57 SEUPET"/>
    <n v="10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2:25 NelsonLourenco"/>
    <n v="15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0:42 BarracaJoeli"/>
    <n v="16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HGRE11 14/07/2025"/>
    <n v="20.399999999999999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RBRP11 14/07/2025"/>
    <n v="23.2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0:39 DilvanGeraldoDe"/>
    <n v="24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1:55 Palhacosmaleaveis"/>
    <n v="25"/>
    <s v="Concluído"/>
  </r>
  <r>
    <m/>
    <m/>
    <n v="1"/>
    <n v="1"/>
    <x v="9"/>
    <d v="2025-07-14T00:00:00"/>
    <d v="2025-07-14T00:00:00"/>
    <s v="Banco do Brasil - Conta Corrente - Principal"/>
    <x v="0"/>
    <x v="0"/>
    <x v="0"/>
    <s v="Ações - Proventos - Pag Rendimento  HGRU11 14/07/2025"/>
    <n v="38.75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8:24 CAPELA DIVINO ESPIRI"/>
    <n v="50"/>
    <s v="Concluído"/>
  </r>
  <r>
    <m/>
    <m/>
    <n v="1"/>
    <n v="1"/>
    <x v="9"/>
    <d v="2025-07-14T00:00:00"/>
    <d v="2025-07-14T00:00:00"/>
    <s v="Banco do Brasil - Conta Corrente - Principal"/>
    <x v="0"/>
    <x v="3"/>
    <x v="9"/>
    <s v="Compra com Cartão - 13/07 13:24 RestauranteE"/>
    <n v="103.4"/>
    <s v="Concluído"/>
  </r>
  <r>
    <m/>
    <m/>
    <n v="1"/>
    <n v="1"/>
    <x v="9"/>
    <d v="2025-07-14T00:00:00"/>
    <d v="2025-07-14T00:00:00"/>
    <s v="Banco do Brasil - Conta Corrente - Principal"/>
    <x v="0"/>
    <x v="5"/>
    <x v="36"/>
    <s v="Pix - Enviado - 13/07 15:31 Ctt Hunters"/>
    <n v="162"/>
    <s v="Concluído"/>
  </r>
  <r>
    <m/>
    <m/>
    <n v="1"/>
    <n v="1"/>
    <x v="9"/>
    <d v="2025-07-15T00:00:00"/>
    <d v="2025-07-15T00:00:00"/>
    <s v="Banco do Brasil - Conta Corrente - Principal"/>
    <x v="0"/>
    <x v="0"/>
    <x v="0"/>
    <s v="Ações - Proventos - Pag Rendimento  VRTA11 15/07/2025"/>
    <n v="8.5"/>
    <s v="Concluído"/>
  </r>
  <r>
    <m/>
    <m/>
    <n v="1"/>
    <n v="1"/>
    <x v="9"/>
    <d v="2025-07-15T00:00:00"/>
    <d v="2025-07-15T00:00:00"/>
    <s v="Banco do Brasil - Conta Corrente - Principal"/>
    <x v="0"/>
    <x v="3"/>
    <x v="9"/>
    <s v="Pix - Enviado - 15/07 14:51 Alexsander Fernandes Soare"/>
    <n v="60"/>
    <s v="Concluído"/>
  </r>
  <r>
    <m/>
    <m/>
    <n v="1"/>
    <n v="1"/>
    <x v="9"/>
    <d v="2025-07-15T00:00:00"/>
    <d v="2025-07-15T00:00:00"/>
    <s v="Banco do Brasil - Conta Corrente - Principal"/>
    <x v="0"/>
    <x v="6"/>
    <x v="12"/>
    <s v="Pix - Enviado - 15/07 10:45 Dma Distribuidora S/a"/>
    <n v="64.75"/>
    <s v="Concluído"/>
  </r>
  <r>
    <m/>
    <m/>
    <n v="1"/>
    <n v="1"/>
    <x v="9"/>
    <d v="2025-07-15T00:00:00"/>
    <d v="2025-07-15T00:00:00"/>
    <s v="Banco do Brasil - Conta Corrente - Principal"/>
    <x v="0"/>
    <x v="9"/>
    <x v="22"/>
    <s v="Pagto Tributo Municipal - PBH-REC.TRIBUTOS-DBT"/>
    <n v="174.72"/>
    <s v="Concluído"/>
  </r>
  <r>
    <m/>
    <m/>
    <n v="1"/>
    <n v="1"/>
    <x v="9"/>
    <d v="2025-07-15T00:00:00"/>
    <d v="2025-07-15T00:00:00"/>
    <s v="Banco do Brasil - Conta Corrente - Principal"/>
    <x v="0"/>
    <x v="7"/>
    <x v="32"/>
    <s v="Pagamento de Boleto - UNIMED BELO HORIZONTE COOPERAT"/>
    <n v="2628.09"/>
    <s v="Concluído"/>
  </r>
  <r>
    <m/>
    <m/>
    <n v="1"/>
    <n v="1"/>
    <x v="9"/>
    <d v="2025-07-16T00:00:00"/>
    <d v="2025-07-16T00:00:00"/>
    <s v="Banco do Brasil - Conta Corrente - Principal"/>
    <x v="0"/>
    <x v="5"/>
    <x v="18"/>
    <s v="Compra com Cartão - 16/07 10:05 BARBEARIA ANSELMO E"/>
    <n v="35"/>
    <s v="Concluído"/>
  </r>
  <r>
    <m/>
    <m/>
    <n v="1"/>
    <n v="1"/>
    <x v="9"/>
    <d v="2025-07-16T00:00:00"/>
    <d v="2025-07-16T00:00:00"/>
    <s v="Banco do Brasil - Conta Corrente - Principal"/>
    <x v="0"/>
    <x v="3"/>
    <x v="9"/>
    <s v="Pix - Enviado - 16/07 09:09 Autentiq Me Solucoes Ltda"/>
    <n v="165"/>
    <s v="Concluído"/>
  </r>
  <r>
    <m/>
    <m/>
    <n v="1"/>
    <n v="1"/>
    <x v="9"/>
    <d v="2025-07-16T00:00:00"/>
    <d v="2025-07-16T00:00:00"/>
    <s v="Banco do Brasil - Conta Corrente - Principal"/>
    <x v="0"/>
    <x v="4"/>
    <x v="25"/>
    <s v="Pix - Enviado - 16/07 10:39 Leonice Araujo Dos Reis"/>
    <n v="220"/>
    <s v="Concluído"/>
  </r>
  <r>
    <m/>
    <m/>
    <n v="1"/>
    <n v="1"/>
    <x v="9"/>
    <d v="2025-07-17T00:00:00"/>
    <d v="2025-07-17T00:00:00"/>
    <s v="Banco do Brasil - Conta Corrente - Principal"/>
    <x v="0"/>
    <x v="4"/>
    <x v="25"/>
    <s v="Compra com Cartão - 17/07 09:46 ROCA DE MINAS"/>
    <n v="39.020000000000003"/>
    <s v="Concluído"/>
  </r>
  <r>
    <m/>
    <m/>
    <n v="1"/>
    <n v="1"/>
    <x v="9"/>
    <d v="2025-07-17T00:00:00"/>
    <d v="2025-07-17T00:00:00"/>
    <s v="Banco do Brasil - Conta Corrente - Principal"/>
    <x v="0"/>
    <x v="0"/>
    <x v="0"/>
    <s v="Ações - Proventos - Pag Rendimento  VGIP11 17/07/2025"/>
    <n v="43.75"/>
    <s v="Concluído"/>
  </r>
  <r>
    <m/>
    <m/>
    <n v="1"/>
    <n v="1"/>
    <x v="9"/>
    <d v="2025-07-17T00:00:00"/>
    <d v="2025-07-17T00:00:00"/>
    <s v="Banco do Brasil - Conta Corrente - Principal"/>
    <x v="0"/>
    <x v="7"/>
    <x v="13"/>
    <s v="Pix - Enviado - 17/07 09:27 Drogaria Araujo S A"/>
    <n v="108.25"/>
    <s v="Concluído"/>
  </r>
  <r>
    <m/>
    <m/>
    <n v="1"/>
    <n v="1"/>
    <x v="9"/>
    <d v="2025-07-17T00:00:00"/>
    <d v="2025-07-17T00:00:00"/>
    <s v="Banco do Brasil - Conta Corrente - Principal"/>
    <x v="0"/>
    <x v="12"/>
    <x v="40"/>
    <s v="Pagto Mensalidade Seguro - PRUDENTIAL DO BRASIL"/>
    <n v="111.79"/>
    <s v="Concluído"/>
  </r>
  <r>
    <m/>
    <m/>
    <n v="1"/>
    <n v="1"/>
    <x v="9"/>
    <d v="2025-07-17T00:00:00"/>
    <d v="2025-07-17T00:00:00"/>
    <s v="Banco do Brasil - Conta Corrente - Principal"/>
    <x v="0"/>
    <x v="3"/>
    <x v="9"/>
    <s v="Pix - Enviado - 17/07 09:48 Ht"/>
    <n v="126"/>
    <s v="Concluído"/>
  </r>
  <r>
    <m/>
    <m/>
    <n v="1"/>
    <n v="1"/>
    <x v="9"/>
    <d v="2025-07-17T00:00:00"/>
    <d v="2025-07-17T00:00:00"/>
    <s v="Banco do Brasil - Conta Corrente - Principal"/>
    <x v="0"/>
    <x v="12"/>
    <x v="40"/>
    <s v="Pagto Mensalidade Seguro - PRUDENTIAL DO BRASIL"/>
    <n v="159.55000000000001"/>
    <s v="Concluído"/>
  </r>
  <r>
    <m/>
    <m/>
    <n v="1"/>
    <n v="1"/>
    <x v="9"/>
    <d v="2025-07-17T00:00:00"/>
    <d v="2025-07-17T00:00:00"/>
    <s v="Banco do Brasil - Conta Corrente - Principal"/>
    <x v="0"/>
    <x v="12"/>
    <x v="40"/>
    <s v="Pagto Mensalidade Seguro - PRUDENTIAL DO BRASIL"/>
    <n v="234.84"/>
    <s v="Concluído"/>
  </r>
  <r>
    <m/>
    <m/>
    <n v="1"/>
    <n v="1"/>
    <x v="9"/>
    <d v="2025-07-17T00:00:00"/>
    <d v="2025-07-17T00:00:00"/>
    <s v="Banco do Brasil - Conta Corrente - Principal"/>
    <x v="0"/>
    <x v="12"/>
    <x v="40"/>
    <s v="Pagto Mensalidade Seguro - PRUDENTIAL DO BRASIL"/>
    <n v="237.15"/>
    <s v="Concluído"/>
  </r>
  <r>
    <m/>
    <m/>
    <n v="1"/>
    <n v="1"/>
    <x v="9"/>
    <d v="2025-07-17T00:00:00"/>
    <d v="2025-07-17T00:00:00"/>
    <s v="Banco do Brasil - Conta Corrente - Principal"/>
    <x v="0"/>
    <x v="12"/>
    <x v="40"/>
    <s v="Pagto Mensalidade Seguro - PRUDENTIAL DO BRASIL"/>
    <n v="320.72000000000003"/>
    <s v="Concluído"/>
  </r>
  <r>
    <m/>
    <m/>
    <n v="1"/>
    <n v="1"/>
    <x v="9"/>
    <d v="2025-07-18T00:00:00"/>
    <d v="2025-07-18T00:00:00"/>
    <s v="Banco do Brasil - Conta Corrente - Principal"/>
    <x v="0"/>
    <x v="3"/>
    <x v="3"/>
    <s v="Compra com Cartão - 18/07 08:44 DOCURA"/>
    <n v="6"/>
    <s v="Concluído"/>
  </r>
  <r>
    <m/>
    <m/>
    <n v="1"/>
    <n v="1"/>
    <x v="9"/>
    <d v="2025-07-18T00:00:00"/>
    <d v="2025-07-18T00:00:00"/>
    <s v="Banco do Brasil - Conta Corrente - Principal"/>
    <x v="0"/>
    <x v="3"/>
    <x v="3"/>
    <s v="Compra com Cartão - 18/07 08:43 DOCURA"/>
    <n v="23.48"/>
    <s v="Concluído"/>
  </r>
  <r>
    <m/>
    <m/>
    <n v="1"/>
    <n v="1"/>
    <x v="9"/>
    <d v="2025-07-18T00:00:00"/>
    <d v="2025-07-18T00:00:00"/>
    <s v="Banco do Brasil - Conta Corrente - Principal"/>
    <x v="0"/>
    <x v="6"/>
    <x v="12"/>
    <s v="Compra com Cartão - 18/07 14:22 SUP EPA CENTO EVINTE"/>
    <n v="31"/>
    <s v="Concluído"/>
  </r>
  <r>
    <m/>
    <m/>
    <n v="1"/>
    <n v="1"/>
    <x v="9"/>
    <d v="2025-07-18T00:00:00"/>
    <d v="2025-07-18T00:00:00"/>
    <s v="Banco do Brasil - Conta Corrente - Principal"/>
    <x v="0"/>
    <x v="5"/>
    <x v="10"/>
    <s v="Compra com Cartão - 18/07 08:36 CLESIOS ALFAIATARIA"/>
    <n v="90"/>
    <s v="Concluído"/>
  </r>
  <r>
    <m/>
    <m/>
    <n v="1"/>
    <n v="1"/>
    <x v="9"/>
    <d v="2025-07-18T00:00:00"/>
    <d v="2025-07-18T00:00:00"/>
    <s v="Banco do Brasil - Conta Corrente - Principal"/>
    <x v="0"/>
    <x v="5"/>
    <x v="36"/>
    <s v="Pix - Enviado - 18/07 20:29 Ctt Hunters"/>
    <n v="95"/>
    <s v="Concluído"/>
  </r>
  <r>
    <m/>
    <m/>
    <n v="1"/>
    <n v="1"/>
    <x v="9"/>
    <d v="2025-07-21T00:00:00"/>
    <d v="2025-07-21T00:00:00"/>
    <s v="Banco do Brasil - Conta Corrente - Principal"/>
    <x v="0"/>
    <x v="5"/>
    <x v="36"/>
    <s v="Pix - Enviado - 19/07 14:21 Ctt Hunters"/>
    <n v="95"/>
    <s v="Concluído"/>
  </r>
  <r>
    <m/>
    <m/>
    <n v="1"/>
    <n v="1"/>
    <x v="9"/>
    <d v="2025-07-21T00:00:00"/>
    <d v="2025-07-21T00:00:00"/>
    <s v="Banco do Brasil - Conta Corrente - Principal"/>
    <x v="0"/>
    <x v="5"/>
    <x v="36"/>
    <s v="Pix - Enviado - 20/07 08:31 Ctt Hunters"/>
    <n v="95"/>
    <s v="Concluído"/>
  </r>
  <r>
    <m/>
    <m/>
    <n v="1"/>
    <n v="1"/>
    <x v="9"/>
    <d v="2025-07-21T00:00:00"/>
    <d v="2025-07-21T00:00:00"/>
    <s v="Banco do Brasil - Conta Corrente - Principal"/>
    <x v="0"/>
    <x v="8"/>
    <x v="22"/>
    <s v="Donativos - ASS ARAUTOS DO EVANGELHO"/>
    <n v="370.92"/>
    <s v="Concluído"/>
  </r>
  <r>
    <m/>
    <m/>
    <n v="1"/>
    <n v="1"/>
    <x v="9"/>
    <d v="2025-07-22T00:00:00"/>
    <d v="2025-07-22T00:00:00"/>
    <s v="Banco do Brasil - Conta Corrente - Principal"/>
    <x v="0"/>
    <x v="3"/>
    <x v="3"/>
    <s v="Compra com Cartão - 22/07 19:22 MERCADOPAGO*GELATTI"/>
    <n v="15"/>
    <s v="Concluído"/>
  </r>
  <r>
    <m/>
    <m/>
    <n v="1"/>
    <n v="1"/>
    <x v="9"/>
    <d v="2025-07-22T00:00:00"/>
    <d v="2025-07-22T00:00:00"/>
    <s v="Banco do Brasil - Conta Corrente - Principal"/>
    <x v="0"/>
    <x v="17"/>
    <x v="61"/>
    <s v="Compra com Cartão - 22/07 19:39 DIVERSOES GUANABARA"/>
    <n v="15"/>
    <s v="Concluído"/>
  </r>
  <r>
    <m/>
    <m/>
    <n v="1"/>
    <n v="1"/>
    <x v="9"/>
    <d v="2025-07-22T00:00:00"/>
    <d v="2025-07-22T00:00:00"/>
    <s v="Banco do Brasil - Conta Corrente - Principal"/>
    <x v="0"/>
    <x v="4"/>
    <x v="29"/>
    <s v="Pix - Enviado - 22/07 18:40 Cemig Distribuicao S.a"/>
    <n v="110.96"/>
    <s v="Concluído"/>
  </r>
  <r>
    <m/>
    <m/>
    <n v="1"/>
    <n v="1"/>
    <x v="9"/>
    <d v="2025-07-23T00:00:00"/>
    <d v="2025-07-23T00:00:00"/>
    <s v="Banco do Brasil - Conta Corrente - Principal"/>
    <x v="0"/>
    <x v="3"/>
    <x v="3"/>
    <s v="Compra com Cartão - 23/07 08:14 DOCURA"/>
    <n v="32.69"/>
    <s v="Concluído"/>
  </r>
  <r>
    <m/>
    <m/>
    <n v="1"/>
    <n v="1"/>
    <x v="9"/>
    <d v="2025-07-23T00:00:00"/>
    <d v="2025-07-23T00:00:00"/>
    <s v="Banco do Brasil - Conta Corrente - Principal"/>
    <x v="0"/>
    <x v="6"/>
    <x v="12"/>
    <s v="Pix - Enviado - 23/07 08:33 Dma Distribuidora S/a"/>
    <n v="104.29"/>
    <s v="Concluído"/>
  </r>
  <r>
    <m/>
    <m/>
    <n v="1"/>
    <n v="1"/>
    <x v="9"/>
    <d v="2025-07-24T00:00:00"/>
    <d v="2025-07-24T00:00:00"/>
    <s v="Banco do Brasil - Conta Corrente - Principal"/>
    <x v="0"/>
    <x v="12"/>
    <x v="41"/>
    <s v="Pagto Mensalidade Seguro - BB SEGUROS"/>
    <n v="166.85"/>
    <s v="Concluído"/>
  </r>
  <r>
    <m/>
    <m/>
    <n v="1"/>
    <n v="1"/>
    <x v="9"/>
    <d v="2025-07-25T00:00:00"/>
    <d v="2025-07-25T00:00:00"/>
    <s v="Banco do Brasil - Conta Corrente - Principal"/>
    <x v="0"/>
    <x v="4"/>
    <x v="38"/>
    <s v="Pagamento de Telefone - VIVO MOVEL - MG"/>
    <n v="43.88"/>
    <s v="Concluído"/>
  </r>
  <r>
    <m/>
    <m/>
    <n v="1"/>
    <n v="1"/>
    <x v="9"/>
    <d v="2025-07-25T00:00:00"/>
    <d v="2025-07-25T00:00:00"/>
    <s v="Banco do Brasil - Conta Corrente - Principal"/>
    <x v="0"/>
    <x v="0"/>
    <x v="0"/>
    <s v="Ações - Proventos - Pag Rendimento  BTLG11 25/07/2025"/>
    <n v="53.82"/>
    <s v="Concluído"/>
  </r>
  <r>
    <m/>
    <m/>
    <n v="1"/>
    <n v="1"/>
    <x v="9"/>
    <d v="2025-07-25T00:00:00"/>
    <d v="2025-07-25T00:00:00"/>
    <s v="Banco do Brasil - Conta Corrente - Principal"/>
    <x v="0"/>
    <x v="4"/>
    <x v="38"/>
    <s v="Pagamento de Telefone - VIVO MOVEL - MG"/>
    <n v="143.02000000000001"/>
    <s v="Concluído"/>
  </r>
  <r>
    <m/>
    <m/>
    <n v="1"/>
    <n v="1"/>
    <x v="9"/>
    <d v="2025-07-28T00:00:00"/>
    <d v="2025-07-28T00:00:00"/>
    <s v="Banco do Brasil - Conta Corrente - Principal"/>
    <x v="0"/>
    <x v="6"/>
    <x v="11"/>
    <s v="Compra com Cartão - 26/07 06:38 PADARIA TRIGO VINHO"/>
    <n v="25.25"/>
    <s v="Concluído"/>
  </r>
  <r>
    <m/>
    <m/>
    <n v="1"/>
    <n v="1"/>
    <x v="9"/>
    <d v="2025-07-28T00:00:00"/>
    <d v="2025-07-28T00:00:00"/>
    <s v="Banco do Brasil - Conta Corrente - Principal"/>
    <x v="0"/>
    <x v="3"/>
    <x v="9"/>
    <s v="Compra com Cartão - 26/07 15:24 DELINEY DE OLIVEI"/>
    <n v="48.2"/>
    <s v="Concluído"/>
  </r>
  <r>
    <m/>
    <m/>
    <n v="1"/>
    <n v="1"/>
    <x v="9"/>
    <d v="2025-07-28T00:00:00"/>
    <d v="2025-07-28T00:00:00"/>
    <s v="Banco do Brasil - Conta Corrente - Principal"/>
    <x v="0"/>
    <x v="4"/>
    <x v="25"/>
    <s v="Pix - Enviado - 26/07 13:38 Leonice Reis"/>
    <n v="220"/>
    <s v="Concluído"/>
  </r>
  <r>
    <m/>
    <m/>
    <n v="1"/>
    <n v="1"/>
    <x v="9"/>
    <d v="2025-07-28T00:00:00"/>
    <d v="2025-07-28T00:00:00"/>
    <s v="Banco do Brasil - Conta Corrente - Principal"/>
    <x v="0"/>
    <x v="11"/>
    <x v="31"/>
    <s v="Pix - Recebido - 28/07 22:11 39650316000164 INTEGRACAO"/>
    <n v="5000"/>
    <s v="Concluído"/>
  </r>
  <r>
    <m/>
    <m/>
    <n v="1"/>
    <n v="1"/>
    <x v="9"/>
    <d v="2025-07-29T00:00:00"/>
    <d v="2025-07-29T00:00:00"/>
    <s v="Banco do Brasil - Conta Corrente - Principal"/>
    <x v="0"/>
    <x v="3"/>
    <x v="3"/>
    <s v="Pix - Enviado - 29/07 10:33 Food Truck Da Jana"/>
    <n v="6"/>
    <s v="Concluído"/>
  </r>
  <r>
    <m/>
    <m/>
    <n v="1"/>
    <n v="1"/>
    <x v="9"/>
    <d v="2025-07-29T00:00:00"/>
    <d v="2025-07-29T00:00:00"/>
    <s v="Banco do Brasil - Conta Corrente - Principal"/>
    <x v="0"/>
    <x v="3"/>
    <x v="3"/>
    <s v="Pix - Enviado - 29/07 10:21 Elaine Alves Garcia"/>
    <n v="15"/>
    <s v="Concluído"/>
  </r>
  <r>
    <m/>
    <m/>
    <n v="1"/>
    <n v="1"/>
    <x v="9"/>
    <d v="2025-07-29T00:00:00"/>
    <d v="2025-07-29T00:00:00"/>
    <s v="Banco do Brasil - Conta Corrente - Principal"/>
    <x v="0"/>
    <x v="3"/>
    <x v="9"/>
    <s v="Compra com Cartão - 29/07 08:31 BERLINF*FUND DE PARQ"/>
    <n v="33.799999999999997"/>
    <s v="Concluído"/>
  </r>
  <r>
    <m/>
    <m/>
    <n v="1"/>
    <n v="1"/>
    <x v="9"/>
    <d v="2025-07-30T00:00:00"/>
    <d v="2025-07-30T00:00:00"/>
    <s v="Banco do Brasil - Conta Corrente - Principal"/>
    <x v="0"/>
    <x v="1"/>
    <x v="24"/>
    <s v="PARC=112BK*CR PARC 08/12 BELO HORIZON"/>
    <n v="106.71"/>
    <s v="Concluído"/>
  </r>
  <r>
    <m/>
    <m/>
    <n v="1"/>
    <n v="1"/>
    <x v="9"/>
    <d v="2025-07-31T00:00:00"/>
    <d v="2025-07-31T00:00:00"/>
    <s v="Banco do Brasil - Conta Corrente - Principal"/>
    <x v="0"/>
    <x v="0"/>
    <x v="0"/>
    <s v="Ações - Proventos - Pag Jur Cap Pro BBDC4  31/07/2025"/>
    <n v="6"/>
    <s v="Concluído"/>
  </r>
  <r>
    <m/>
    <m/>
    <n v="1"/>
    <n v="1"/>
    <x v="10"/>
    <d v="2025-08-05T00:00:00"/>
    <d v="2025-08-05T00:00:00"/>
    <s v="Banco do Brasil - Conta Corrente - Principal"/>
    <x v="0"/>
    <x v="1"/>
    <x v="24"/>
    <s v="Escola Letícia - Pedagogia - Referente ao Ms 6/2025 (Gasto recorrente)&quot;"/>
    <n v="320.81"/>
    <s v="Concluído"/>
  </r>
  <r>
    <m/>
    <m/>
    <n v="1"/>
    <n v="1"/>
    <x v="10"/>
    <d v="2025-03-05T00:00:00"/>
    <d v="2025-08-05T00:00:00"/>
    <s v="Banco do Brasil - Conta Corrente - Principal"/>
    <x v="0"/>
    <x v="1"/>
    <x v="24"/>
    <s v="Gasto parcelado - Parcela 6/9; Escola Daniel"/>
    <n v="935"/>
    <s v="Concluído"/>
  </r>
  <r>
    <m/>
    <m/>
    <n v="1"/>
    <n v="1"/>
    <x v="10"/>
    <d v="2025-08-05T00:00:00"/>
    <d v="2025-08-05T00:00:00"/>
    <s v="Banco do Brasil - Conta Corrente - Principal"/>
    <x v="0"/>
    <x v="1"/>
    <x v="24"/>
    <s v="Escola Elias - Referente ao Ms 6/2025 (Gasto recorrente)&quot;"/>
    <n v="1526"/>
    <s v="Concluído"/>
  </r>
  <r>
    <m/>
    <m/>
    <n v="1"/>
    <n v="1"/>
    <x v="10"/>
    <d v="2025-08-05T00:00:00"/>
    <d v="2025-08-05T00:00:00"/>
    <s v="Banco do Brasil - Conta Corrente - Principal"/>
    <x v="0"/>
    <x v="11"/>
    <x v="31"/>
    <s v=" - Referente ao Ms 6/2025 (Receita recorrente)&quot;"/>
    <n v="6000"/>
    <s v="Concluído"/>
  </r>
  <r>
    <m/>
    <m/>
    <n v="1"/>
    <n v="1"/>
    <x v="10"/>
    <d v="2025-08-05T00:00:00"/>
    <d v="2025-08-05T00:00:00"/>
    <s v="Banco do Brasil - Conta Corrente - Principal"/>
    <x v="0"/>
    <x v="11"/>
    <x v="28"/>
    <s v=" - Referente ao Ms 6/2025 (Receita recorrente)&quot;"/>
    <n v="13000"/>
    <s v="Concluído"/>
  </r>
  <r>
    <m/>
    <m/>
    <n v="1"/>
    <n v="1"/>
    <x v="10"/>
    <d v="2025-02-07T00:00:00"/>
    <d v="2025-08-07T00:00:00"/>
    <s v="Banco do Brasil - Conta Corrente - Principal"/>
    <x v="0"/>
    <x v="4"/>
    <x v="63"/>
    <s v="Gasto parcelado - Parcela 7/11; IPTU"/>
    <n v="175"/>
    <s v="Concluído"/>
  </r>
  <r>
    <m/>
    <m/>
    <n v="1"/>
    <n v="1"/>
    <x v="10"/>
    <d v="2025-08-07T00:00:00"/>
    <d v="2025-08-07T00:00:00"/>
    <s v="Banco do Brasil - Conta Corrente - Principal"/>
    <x v="0"/>
    <x v="1"/>
    <x v="24"/>
    <s v="Escola Letícia - História - Referente ao Ms 6/2025 (Gasto recorrente)&quot;"/>
    <n v="295.86"/>
    <s v="Concluído"/>
  </r>
  <r>
    <m/>
    <m/>
    <n v="1"/>
    <n v="1"/>
    <x v="10"/>
    <d v="2025-08-07T00:00:00"/>
    <d v="2025-08-07T00:00:00"/>
    <s v="Banco do Brasil - Conta Corrente - Principal"/>
    <x v="0"/>
    <x v="7"/>
    <x v="32"/>
    <s v="plano de saúde unimed mensal médio - Referente ao Ms 6/2025 (Gasto recorrente)&quot;"/>
    <n v="2200"/>
    <s v="Concluído"/>
  </r>
  <r>
    <m/>
    <m/>
    <n v="1"/>
    <n v="1"/>
    <x v="10"/>
    <d v="2025-08-13T00:00:00"/>
    <d v="2025-08-13T00:00:00"/>
    <s v="Banco do Brasil - Conta Corrente - Principal"/>
    <x v="0"/>
    <x v="1"/>
    <x v="1"/>
    <s v="LIVRARIA ITAG PARC 08/10 SAO PAULO"/>
    <n v="146.09"/>
    <s v="Concluído"/>
  </r>
  <r>
    <m/>
    <m/>
    <n v="1"/>
    <n v="1"/>
    <x v="10"/>
    <d v="2025-08-30T00:00:00"/>
    <d v="2025-08-30T00:00:00"/>
    <s v="Banco do Brasil - Conta Corrente - Principal"/>
    <x v="0"/>
    <x v="1"/>
    <x v="24"/>
    <s v="PARC=112BK*CR PARC 09/12 BELO HORIZON"/>
    <n v="106.71"/>
    <s v="Concluído"/>
  </r>
  <r>
    <m/>
    <m/>
    <n v="1"/>
    <n v="1"/>
    <x v="11"/>
    <d v="2025-09-05T00:00:00"/>
    <d v="2025-09-05T00:00:00"/>
    <s v="Banco do Brasil - Conta Corrente - Principal"/>
    <x v="0"/>
    <x v="1"/>
    <x v="24"/>
    <s v="Escola Letícia - Pedagogia - Referente ao Ms 7/2025 (Gasto recorrente)&quot;"/>
    <n v="320.81"/>
    <s v="Concluído"/>
  </r>
  <r>
    <m/>
    <m/>
    <n v="1"/>
    <n v="1"/>
    <x v="11"/>
    <d v="2025-03-05T00:00:00"/>
    <d v="2025-09-05T00:00:00"/>
    <s v="Banco do Brasil - Conta Corrente - Principal"/>
    <x v="0"/>
    <x v="1"/>
    <x v="24"/>
    <s v="Gasto parcelado - Parcela 7/9; Escola Daniel"/>
    <n v="935"/>
    <s v="Concluído"/>
  </r>
  <r>
    <m/>
    <m/>
    <n v="1"/>
    <n v="1"/>
    <x v="11"/>
    <d v="2025-09-05T00:00:00"/>
    <d v="2025-09-05T00:00:00"/>
    <s v="Banco do Brasil - Conta Corrente - Principal"/>
    <x v="0"/>
    <x v="1"/>
    <x v="24"/>
    <s v="Escola Elias - Referente ao Ms 7/2025 (Gasto recorrente)&quot;"/>
    <n v="1526"/>
    <s v="Concluído"/>
  </r>
  <r>
    <m/>
    <m/>
    <n v="1"/>
    <n v="1"/>
    <x v="11"/>
    <d v="2025-09-05T00:00:00"/>
    <d v="2025-09-05T00:00:00"/>
    <s v="Banco do Brasil - Conta Corrente - Principal"/>
    <x v="0"/>
    <x v="11"/>
    <x v="31"/>
    <s v=" - Referente ao Ms 7/2025 (Receita recorrente)&quot;"/>
    <n v="6000"/>
    <s v="Concluído"/>
  </r>
  <r>
    <m/>
    <m/>
    <n v="1"/>
    <n v="1"/>
    <x v="11"/>
    <d v="2025-09-05T00:00:00"/>
    <d v="2025-09-05T00:00:00"/>
    <s v="Banco do Brasil - Conta Corrente - Principal"/>
    <x v="0"/>
    <x v="11"/>
    <x v="28"/>
    <s v=" - Referente ao Ms 7/2025 (Receita recorrente)&quot;"/>
    <n v="13000"/>
    <s v="Concluído"/>
  </r>
  <r>
    <m/>
    <m/>
    <n v="1"/>
    <n v="1"/>
    <x v="11"/>
    <d v="2025-02-07T00:00:00"/>
    <d v="2025-09-07T00:00:00"/>
    <s v="Banco do Brasil - Conta Corrente - Principal"/>
    <x v="0"/>
    <x v="4"/>
    <x v="63"/>
    <s v="Gasto parcelado - Parcela 8/11; IPTU"/>
    <n v="175"/>
    <s v="Concluído"/>
  </r>
  <r>
    <m/>
    <m/>
    <n v="1"/>
    <n v="1"/>
    <x v="11"/>
    <d v="2025-09-07T00:00:00"/>
    <d v="2025-09-07T00:00:00"/>
    <s v="Banco do Brasil - Conta Corrente - Principal"/>
    <x v="0"/>
    <x v="1"/>
    <x v="24"/>
    <s v="Escola Letícia - História - Referente ao Ms 7/2025 (Gasto recorrente)&quot;"/>
    <n v="295.86"/>
    <s v="Concluído"/>
  </r>
  <r>
    <m/>
    <m/>
    <n v="1"/>
    <n v="1"/>
    <x v="11"/>
    <d v="2025-09-13T00:00:00"/>
    <d v="2025-09-13T00:00:00"/>
    <s v="Banco do Brasil - Conta Corrente - Principal"/>
    <x v="0"/>
    <x v="1"/>
    <x v="1"/>
    <s v="LIVRARIA ITAG PARC 09/10 SAO PAULO"/>
    <n v="146.09"/>
    <s v="Concluído"/>
  </r>
  <r>
    <m/>
    <m/>
    <n v="1"/>
    <n v="1"/>
    <x v="11"/>
    <d v="2025-09-30T00:00:00"/>
    <d v="2025-09-30T00:00:00"/>
    <s v="Banco do Brasil - Conta Corrente - Principal"/>
    <x v="0"/>
    <x v="1"/>
    <x v="24"/>
    <s v="PARC=112BK*CR PARC 10/12 BELO HORIZON"/>
    <n v="106.71"/>
    <s v="Concluído"/>
  </r>
  <r>
    <m/>
    <m/>
    <n v="1"/>
    <n v="1"/>
    <x v="12"/>
    <d v="2025-10-07T00:00:00"/>
    <d v="2025-10-07T00:00:00"/>
    <s v="Banco do Brasil - Conta Corrente - Principal"/>
    <x v="0"/>
    <x v="1"/>
    <x v="24"/>
    <s v="Escola Letícia - História - Referente ao Ms 8/2025 (Gasto recorrente)&quot;"/>
    <n v="295.86"/>
    <s v="Concluído"/>
  </r>
  <r>
    <m/>
    <m/>
    <n v="1"/>
    <n v="1"/>
    <x v="12"/>
    <d v="2025-10-07T00:00:00"/>
    <d v="2025-10-07T00:00:00"/>
    <s v="Banco do Brasil - Conta Corrente - Principal"/>
    <x v="0"/>
    <x v="7"/>
    <x v="32"/>
    <s v="plano de saúde unimed mensal médio - Referente ao Ms 8/2025 (Gasto recorrente)&quot;"/>
    <n v="2200"/>
    <s v="Concluído"/>
  </r>
  <r>
    <m/>
    <m/>
    <n v="1"/>
    <n v="1"/>
    <x v="12"/>
    <d v="2025-10-13T00:00:00"/>
    <d v="2025-10-13T00:00:00"/>
    <s v="Banco do Brasil - Conta Corrente - Principal"/>
    <x v="0"/>
    <x v="1"/>
    <x v="1"/>
    <s v="LIVRARIA ITAG PARC 10/10 SAO PAULO"/>
    <n v="146.09"/>
    <s v="Concluído"/>
  </r>
  <r>
    <m/>
    <m/>
    <n v="1"/>
    <n v="1"/>
    <x v="12"/>
    <d v="2025-10-30T00:00:00"/>
    <d v="2025-10-30T00:00:00"/>
    <s v="Banco do Brasil - Conta Corrente - Principal"/>
    <x v="0"/>
    <x v="1"/>
    <x v="24"/>
    <s v="PARC=112BK*CR PARC 11/12 BELO HORIZON"/>
    <n v="106.71"/>
    <s v="Concluído"/>
  </r>
  <r>
    <m/>
    <m/>
    <n v="1"/>
    <n v="1"/>
    <x v="13"/>
    <d v="2025-11-05T00:00:00"/>
    <d v="2025-11-05T00:00:00"/>
    <s v="Banco do Brasil - Conta Corrente - Principal"/>
    <x v="0"/>
    <x v="1"/>
    <x v="24"/>
    <s v="Escola Letícia - Pedagogia - Referente ao Ms 9/2025 (Gasto recorrente)&quot;"/>
    <n v="320.81"/>
    <s v="Concluído"/>
  </r>
  <r>
    <m/>
    <m/>
    <n v="1"/>
    <n v="1"/>
    <x v="13"/>
    <d v="2025-03-05T00:00:00"/>
    <d v="2025-11-05T00:00:00"/>
    <s v="Banco do Brasil - Conta Corrente - Principal"/>
    <x v="0"/>
    <x v="1"/>
    <x v="24"/>
    <s v="Gasto parcelado - Parcela 9/9; Escola Daniel"/>
    <n v="935"/>
    <s v="Concluído"/>
  </r>
  <r>
    <m/>
    <m/>
    <n v="1"/>
    <n v="1"/>
    <x v="13"/>
    <d v="2025-11-05T00:00:00"/>
    <d v="2025-11-05T00:00:00"/>
    <s v="Banco do Brasil - Conta Corrente - Principal"/>
    <x v="0"/>
    <x v="1"/>
    <x v="24"/>
    <s v="Escola Elias - Referente ao Ms 9/2025 (Gasto recorrente)&quot;"/>
    <n v="1526"/>
    <s v="Concluído"/>
  </r>
  <r>
    <m/>
    <m/>
    <n v="1"/>
    <n v="1"/>
    <x v="13"/>
    <d v="2025-11-05T00:00:00"/>
    <d v="2025-11-05T00:00:00"/>
    <s v="Banco do Brasil - Conta Corrente - Principal"/>
    <x v="0"/>
    <x v="11"/>
    <x v="31"/>
    <s v=" - Referente ao Ms 9/2025 (Receita recorrente)&quot;"/>
    <n v="6000"/>
    <s v="Concluído"/>
  </r>
  <r>
    <m/>
    <m/>
    <n v="1"/>
    <n v="1"/>
    <x v="13"/>
    <d v="2025-11-05T00:00:00"/>
    <d v="2025-11-05T00:00:00"/>
    <s v="Banco do Brasil - Conta Corrente - Principal"/>
    <x v="0"/>
    <x v="11"/>
    <x v="28"/>
    <s v=" - Referente ao Ms 9/2025 (Receita recorrente)&quot;"/>
    <n v="13000"/>
    <s v="Concluído"/>
  </r>
  <r>
    <m/>
    <m/>
    <n v="1"/>
    <n v="1"/>
    <x v="13"/>
    <d v="2025-02-07T00:00:00"/>
    <d v="2025-11-07T00:00:00"/>
    <s v="Banco do Brasil - Conta Corrente - Principal"/>
    <x v="0"/>
    <x v="4"/>
    <x v="63"/>
    <s v="Gasto parcelado - Parcela 10/11; IPTU"/>
    <n v="175"/>
    <s v="Concluído"/>
  </r>
  <r>
    <m/>
    <m/>
    <n v="1"/>
    <n v="1"/>
    <x v="13"/>
    <d v="2025-11-07T00:00:00"/>
    <d v="2025-11-07T00:00:00"/>
    <s v="Banco do Brasil - Conta Corrente - Principal"/>
    <x v="0"/>
    <x v="1"/>
    <x v="24"/>
    <s v="Escola Letícia - História - Referente ao Ms 9/2025 (Gasto recorrente)&quot;"/>
    <n v="295.86"/>
    <s v="Concluído"/>
  </r>
  <r>
    <m/>
    <m/>
    <n v="1"/>
    <n v="1"/>
    <x v="13"/>
    <d v="2025-11-07T00:00:00"/>
    <d v="2025-11-07T00:00:00"/>
    <s v="Banco do Brasil - Conta Corrente - Principal"/>
    <x v="0"/>
    <x v="7"/>
    <x v="32"/>
    <s v="plano de saúde unimed mensal médio - Referente ao Ms 9/2025 (Gasto recorrente)&quot;"/>
    <n v="2200"/>
    <s v="Concluído"/>
  </r>
  <r>
    <m/>
    <m/>
    <n v="1"/>
    <n v="1"/>
    <x v="13"/>
    <d v="2025-11-30T00:00:00"/>
    <d v="2025-11-30T00:00:00"/>
    <s v="Banco do Brasil - Conta Corrente - Principal"/>
    <x v="0"/>
    <x v="1"/>
    <x v="24"/>
    <s v="PARC=112BK*CR PARC 12/12 BELO HORIZON"/>
    <n v="106.71"/>
    <s v="Concluído"/>
  </r>
  <r>
    <m/>
    <m/>
    <n v="1"/>
    <n v="1"/>
    <x v="14"/>
    <d v="2025-02-07T00:00:00"/>
    <d v="2025-12-07T00:00:00"/>
    <s v="Banco do Brasil - Conta Corrente - Principal"/>
    <x v="0"/>
    <x v="4"/>
    <x v="63"/>
    <s v="Gasto parcelado - Parcela 11/11; IPTU"/>
    <n v="175"/>
    <s v="Concluído"/>
  </r>
  <r>
    <m/>
    <m/>
    <n v="1"/>
    <n v="1"/>
    <x v="10"/>
    <d v="2025-07-04T00:00:00"/>
    <d v="2025-08-08T00:00:00"/>
    <s v="Banco do Brasil - Conta Corrente - Principal"/>
    <x v="1"/>
    <x v="3"/>
    <x v="3"/>
    <s v="PLATAFORMA DO SABOR    TIRADENTES    BR"/>
    <n v="20.38"/>
    <s v="Pendente"/>
  </r>
  <r>
    <m/>
    <m/>
    <n v="1"/>
    <n v="1"/>
    <x v="10"/>
    <d v="2025-07-15T00:00:00"/>
    <d v="2025-08-08T00:00:00"/>
    <s v="Banco do Brasil - Conta Corrente - Principal"/>
    <x v="1"/>
    <x v="6"/>
    <x v="16"/>
    <s v="ABASTECER BETANIA BH   BELO HORIZONT BR"/>
    <n v="86.53"/>
    <s v="Pendente"/>
  </r>
  <r>
    <m/>
    <m/>
    <n v="1"/>
    <n v="1"/>
    <x v="10"/>
    <d v="2025-07-16T00:00:00"/>
    <d v="2025-08-08T00:00:00"/>
    <s v="Banco do Brasil - Conta Corrente - Principal"/>
    <x v="1"/>
    <x v="6"/>
    <x v="11"/>
    <s v="PN TRIGO VINHO         BELO HORIZONT BR"/>
    <n v="18.96"/>
    <s v="Pendente"/>
  </r>
  <r>
    <m/>
    <m/>
    <n v="1"/>
    <n v="1"/>
    <x v="10"/>
    <d v="2025-07-03T00:00:00"/>
    <d v="2025-08-08T00:00:00"/>
    <s v="Banco do Brasil - Conta Corrente - Principal"/>
    <x v="1"/>
    <x v="7"/>
    <x v="13"/>
    <s v="DROGARIA ARAUJO        BELO HORIZONT BR"/>
    <n v="128.68"/>
    <s v="Pendente"/>
  </r>
  <r>
    <m/>
    <m/>
    <n v="1"/>
    <n v="1"/>
    <x v="10"/>
    <d v="2025-07-09T00:00:00"/>
    <d v="2025-08-08T00:00:00"/>
    <s v="Banco do Brasil - Conta Corrente - Principal"/>
    <x v="1"/>
    <x v="7"/>
    <x v="13"/>
    <s v="DROGARIA ARAUJO        BELO HORIZONT BR"/>
    <n v="49.66"/>
    <s v="Pendente"/>
  </r>
  <r>
    <m/>
    <m/>
    <n v="1"/>
    <n v="1"/>
    <x v="10"/>
    <d v="2025-07-19T00:00:00"/>
    <d v="2025-08-08T00:00:00"/>
    <s v="Banco do Brasil - Conta Corrente - Principal"/>
    <x v="1"/>
    <x v="7"/>
    <x v="13"/>
    <s v="DROGARIA ARAUJO        BELO HORIZONT BR"/>
    <n v="25.15"/>
    <s v="Pendente"/>
  </r>
  <r>
    <m/>
    <m/>
    <n v="1"/>
    <n v="1"/>
    <x v="10"/>
    <d v="2025-06-28T00:00:00"/>
    <d v="2025-08-08T00:00:00"/>
    <s v="Banco do Brasil - Conta Corrente - Principal"/>
    <x v="1"/>
    <x v="3"/>
    <x v="9"/>
    <s v="AQUI E FESTA E DECORACABelo Horizont BR"/>
    <n v="24.97"/>
    <s v="Pendente"/>
  </r>
  <r>
    <m/>
    <m/>
    <n v="1"/>
    <n v="1"/>
    <x v="10"/>
    <d v="2025-06-28T00:00:00"/>
    <d v="2025-08-08T00:00:00"/>
    <s v="Banco do Brasil - Conta Corrente - Principal"/>
    <x v="1"/>
    <x v="2"/>
    <x v="19"/>
    <s v="BRETAS 561             BELO HORIZONT BR"/>
    <n v="183.73"/>
    <s v="Pendente"/>
  </r>
  <r>
    <m/>
    <m/>
    <n v="1"/>
    <n v="1"/>
    <x v="10"/>
    <d v="2025-07-01T00:00:00"/>
    <d v="2025-08-08T00:00:00"/>
    <s v="Banco do Brasil - Conta Corrente - Principal"/>
    <x v="1"/>
    <x v="3"/>
    <x v="3"/>
    <s v="DOCURA                 BELO HORIZONT BR"/>
    <n v="27"/>
    <s v="Pendente"/>
  </r>
  <r>
    <m/>
    <m/>
    <n v="1"/>
    <n v="1"/>
    <x v="10"/>
    <d v="2025-07-04T00:00:00"/>
    <d v="2025-08-08T00:00:00"/>
    <s v="Banco do Brasil - Conta Corrente - Principal"/>
    <x v="1"/>
    <x v="3"/>
    <x v="3"/>
    <s v="O LEGITIMO ROCAMBOLE   LAGOA DOURADA BR"/>
    <n v="71"/>
    <s v="Pendente"/>
  </r>
  <r>
    <m/>
    <m/>
    <n v="1"/>
    <n v="1"/>
    <x v="10"/>
    <d v="2025-07-08T00:00:00"/>
    <d v="2025-08-08T00:00:00"/>
    <s v="Banco do Brasil - Conta Corrente - Principal"/>
    <x v="1"/>
    <x v="6"/>
    <x v="12"/>
    <s v="ATACADAO 0672 AS       CONTAGEM      BR"/>
    <n v="93.07"/>
    <s v="Pendente"/>
  </r>
  <r>
    <m/>
    <m/>
    <n v="1"/>
    <n v="1"/>
    <x v="10"/>
    <d v="2025-07-09T00:00:00"/>
    <d v="2025-08-08T00:00:00"/>
    <s v="Banco do Brasil - Conta Corrente - Principal"/>
    <x v="1"/>
    <x v="6"/>
    <x v="12"/>
    <s v="SUP EPA CENTO EVINTE E BELO HORIZONT BR"/>
    <n v="20"/>
    <s v="Pendente"/>
  </r>
  <r>
    <m/>
    <m/>
    <n v="1"/>
    <n v="1"/>
    <x v="10"/>
    <d v="2025-07-09T00:00:00"/>
    <d v="2025-08-08T00:00:00"/>
    <s v="Banco do Brasil - Conta Corrente - Principal"/>
    <x v="1"/>
    <x v="6"/>
    <x v="12"/>
    <s v="SUP EPA CENTO EVINTE E BELO HORIZONT BR"/>
    <n v="178.16"/>
    <s v="Pendente"/>
  </r>
  <r>
    <m/>
    <m/>
    <n v="1"/>
    <n v="1"/>
    <x v="10"/>
    <d v="2025-07-09T00:00:00"/>
    <d v="2025-08-08T00:00:00"/>
    <s v="Banco do Brasil - Conta Corrente - Principal"/>
    <x v="1"/>
    <x v="2"/>
    <x v="19"/>
    <s v="POSTO BURITIS          BELO HORIZONT BR"/>
    <n v="200.7"/>
    <s v="Pendente"/>
  </r>
  <r>
    <m/>
    <m/>
    <n v="1"/>
    <n v="1"/>
    <x v="10"/>
    <d v="2025-07-09T00:00:00"/>
    <d v="2025-08-08T00:00:00"/>
    <s v="Banco do Brasil - Conta Corrente - Principal"/>
    <x v="1"/>
    <x v="2"/>
    <x v="46"/>
    <s v="CAR PARKING 01         BELO HORIZONT BR"/>
    <n v="42"/>
    <s v="Pendente"/>
  </r>
  <r>
    <m/>
    <m/>
    <n v="1"/>
    <n v="1"/>
    <x v="10"/>
    <d v="2025-07-10T00:00:00"/>
    <d v="2025-08-08T00:00:00"/>
    <s v="Banco do Brasil - Conta Corrente - Principal"/>
    <x v="1"/>
    <x v="6"/>
    <x v="12"/>
    <s v="SUP EPA CENTO EVINTE E BELO HORIZONT BR"/>
    <n v="35.58"/>
    <s v="Pendente"/>
  </r>
  <r>
    <m/>
    <m/>
    <n v="1"/>
    <n v="1"/>
    <x v="10"/>
    <d v="2025-07-10T00:00:00"/>
    <d v="2025-08-08T00:00:00"/>
    <s v="Banco do Brasil - Conta Corrente - Principal"/>
    <x v="1"/>
    <x v="3"/>
    <x v="9"/>
    <s v="JOSE ADALBERTO DE CAR  BELO HORIZONT BR"/>
    <n v="32.700000000000003"/>
    <s v="Pendente"/>
  </r>
  <r>
    <m/>
    <m/>
    <n v="1"/>
    <n v="1"/>
    <x v="10"/>
    <d v="2025-07-10T00:00:00"/>
    <d v="2025-08-08T00:00:00"/>
    <s v="Banco do Brasil - Conta Corrente - Principal"/>
    <x v="1"/>
    <x v="3"/>
    <x v="3"/>
    <s v="MITRA ARQUIDIOCESANA   BELO HORIZONT BR"/>
    <n v="50"/>
    <s v="Pendente"/>
  </r>
  <r>
    <m/>
    <m/>
    <n v="1"/>
    <n v="1"/>
    <x v="10"/>
    <d v="2025-07-11T00:00:00"/>
    <d v="2025-08-08T00:00:00"/>
    <s v="Banco do Brasil - Conta Corrente - Principal"/>
    <x v="1"/>
    <x v="6"/>
    <x v="11"/>
    <s v="COM FRANKSONI          BELO HORIZONT BR"/>
    <n v="18"/>
    <s v="Pendente"/>
  </r>
  <r>
    <m/>
    <m/>
    <n v="1"/>
    <n v="1"/>
    <x v="10"/>
    <d v="2025-07-13T00:00:00"/>
    <d v="2025-08-08T00:00:00"/>
    <s v="Banco do Brasil - Conta Corrente - Principal"/>
    <x v="1"/>
    <x v="3"/>
    <x v="7"/>
    <s v="EuropaBrinquedos       BELO HORIZONT BR"/>
    <n v="24"/>
    <s v="Pendente"/>
  </r>
  <r>
    <m/>
    <m/>
    <n v="1"/>
    <n v="1"/>
    <x v="10"/>
    <d v="2025-07-13T00:00:00"/>
    <d v="2025-08-08T00:00:00"/>
    <s v="Banco do Brasil - Conta Corrente - Principal"/>
    <x v="1"/>
    <x v="3"/>
    <x v="9"/>
    <s v="PAULA GUERRA IGLESIAS RBELO HORIZONT BR"/>
    <n v="52.91"/>
    <s v="Pendente"/>
  </r>
  <r>
    <m/>
    <m/>
    <n v="1"/>
    <n v="1"/>
    <x v="10"/>
    <d v="2025-07-15T00:00:00"/>
    <d v="2025-08-08T00:00:00"/>
    <s v="Banco do Brasil - Conta Corrente - Principal"/>
    <x v="1"/>
    <x v="2"/>
    <x v="19"/>
    <s v="POSTO CARMENIA SA      BELO HORIZONT BR"/>
    <n v="216.65"/>
    <s v="Pendente"/>
  </r>
  <r>
    <m/>
    <m/>
    <n v="1"/>
    <n v="1"/>
    <x v="10"/>
    <d v="2025-07-20T00:00:00"/>
    <d v="2025-08-08T00:00:00"/>
    <s v="Banco do Brasil - Conta Corrente - Principal"/>
    <x v="1"/>
    <x v="6"/>
    <x v="12"/>
    <s v="SUP EPA SETENTA E OITO BELO HORIZONT BR"/>
    <n v="89"/>
    <s v="Pendente"/>
  </r>
  <r>
    <m/>
    <m/>
    <n v="1"/>
    <n v="1"/>
    <x v="10"/>
    <d v="2025-07-23T00:00:00"/>
    <d v="2025-08-08T00:00:00"/>
    <s v="Banco do Brasil - Conta Corrente - Principal"/>
    <x v="1"/>
    <x v="3"/>
    <x v="9"/>
    <s v="MEET COMERCIAL LTDA    BELO HORIZONT BR"/>
    <n v="47"/>
    <s v="Pendente"/>
  </r>
  <r>
    <m/>
    <m/>
    <n v="1"/>
    <n v="1"/>
    <x v="10"/>
    <d v="2025-06-28T00:00:00"/>
    <d v="2025-08-08T00:00:00"/>
    <s v="Banco do Brasil - Conta Corrente - Principal"/>
    <x v="1"/>
    <x v="6"/>
    <x v="12"/>
    <s v="SUPERMERCADOS BH       BELO HORIZONT BR"/>
    <n v="119.56"/>
    <s v="Pendente"/>
  </r>
  <r>
    <m/>
    <m/>
    <n v="1"/>
    <n v="1"/>
    <x v="10"/>
    <d v="2025-07-11T00:00:00"/>
    <d v="2025-08-08T00:00:00"/>
    <s v="Banco do Brasil - Conta Corrente - Principal"/>
    <x v="1"/>
    <x v="6"/>
    <x v="12"/>
    <s v="SUPERMERCADOS BH       BELO HORIZONT BR"/>
    <n v="134.61000000000001"/>
    <s v="Pendente"/>
  </r>
  <r>
    <m/>
    <m/>
    <n v="1"/>
    <n v="1"/>
    <x v="10"/>
    <d v="2025-07-01T00:00:00"/>
    <d v="2025-08-08T00:00:00"/>
    <s v="Banco do Brasil - Conta Corrente - Principal"/>
    <x v="1"/>
    <x v="3"/>
    <x v="9"/>
    <s v="ASPEN COMERCIO DE ROU  BELO HORIZONT BR"/>
    <n v="5.99"/>
    <s v="Pendente"/>
  </r>
  <r>
    <m/>
    <m/>
    <n v="1"/>
    <n v="1"/>
    <x v="10"/>
    <d v="2025-01-31T00:00:00"/>
    <d v="2025-08-08T00:00:00"/>
    <s v="Banco do Brasil - Conta Corrente - Principal"/>
    <x v="1"/>
    <x v="1"/>
    <x v="1"/>
    <s v="PARC=112BK*CR PARC 06/12 BELO HORIZONBR"/>
    <n v="106.61"/>
    <s v="Pendente"/>
  </r>
  <r>
    <m/>
    <m/>
    <n v="1"/>
    <n v="1"/>
    <x v="10"/>
    <d v="2025-05-03T00:00:00"/>
    <d v="2025-08-08T00:00:00"/>
    <s v="Banco do Brasil - Conta Corrente - Principal"/>
    <x v="1"/>
    <x v="3"/>
    <x v="7"/>
    <s v="MAGAZINE DINI PARC 03/03 BELO HORIZONBR"/>
    <n v="82.32"/>
    <s v="Pendente"/>
  </r>
  <r>
    <m/>
    <m/>
    <n v="1"/>
    <n v="1"/>
    <x v="10"/>
    <d v="2025-05-08T00:00:00"/>
    <d v="2025-08-08T00:00:00"/>
    <s v="Banco do Brasil - Conta Corrente - Principal"/>
    <x v="1"/>
    <x v="1"/>
    <x v="23"/>
    <s v="KIWIFY *mento PARC 03/12 GUARULHOS   BR"/>
    <n v="411.31"/>
    <s v="Pendente"/>
  </r>
  <r>
    <m/>
    <m/>
    <n v="1"/>
    <n v="1"/>
    <x v="10"/>
    <d v="2025-02-09T00:00:00"/>
    <d v="2025-08-08T00:00:00"/>
    <s v="Banco do Brasil - Conta Corrente - Principal"/>
    <x v="1"/>
    <x v="5"/>
    <x v="36"/>
    <s v="DIEGO RESENDE PARC 06/10 CONTAGEM    BR"/>
    <n v="120"/>
    <s v="Pendente"/>
  </r>
  <r>
    <m/>
    <m/>
    <n v="1"/>
    <n v="1"/>
    <x v="10"/>
    <d v="2025-07-10T00:00:00"/>
    <d v="2025-08-08T00:00:00"/>
    <s v="Banco do Brasil - Conta Corrente - Principal"/>
    <x v="1"/>
    <x v="3"/>
    <x v="9"/>
    <s v="ANINHA COMERC PARC 01/02 BELO HORIZONBR"/>
    <n v="39.99"/>
    <s v="Pendente"/>
  </r>
  <r>
    <m/>
    <m/>
    <n v="1"/>
    <n v="1"/>
    <x v="10"/>
    <d v="2025-05-15T00:00:00"/>
    <d v="2025-08-08T00:00:00"/>
    <s v="Banco do Brasil - Conta Corrente - Principal"/>
    <x v="1"/>
    <x v="2"/>
    <x v="27"/>
    <s v="INDYCAR CENTA PARC 03/03 BELO HORIZONBR"/>
    <n v="304.66000000000003"/>
    <s v="Pendente"/>
  </r>
  <r>
    <m/>
    <m/>
    <n v="1"/>
    <n v="1"/>
    <x v="10"/>
    <d v="2025-07-22T00:00:00"/>
    <d v="2025-08-08T00:00:00"/>
    <s v="Banco do Brasil - Conta Corrente - Principal"/>
    <x v="1"/>
    <x v="17"/>
    <x v="61"/>
    <s v="DIVERSOES GUANABARA    BELO HORIZONT BR"/>
    <n v="102.5"/>
    <s v="Pendente"/>
  </r>
  <r>
    <m/>
    <m/>
    <n v="1"/>
    <n v="1"/>
    <x v="10"/>
    <d v="2025-06-28T00:00:00"/>
    <d v="2025-08-08T00:00:00"/>
    <s v="Banco do Brasil - Conta Corrente - Principal"/>
    <x v="1"/>
    <x v="6"/>
    <x v="11"/>
    <s v="PN TRIGO VINHO         BELO HORIZONT BR"/>
    <n v="33"/>
    <s v="Pendente"/>
  </r>
  <r>
    <m/>
    <m/>
    <n v="1"/>
    <n v="1"/>
    <x v="10"/>
    <d v="2025-07-09T00:00:00"/>
    <d v="2025-08-08T00:00:00"/>
    <s v="Banco do Brasil - Conta Corrente - Principal"/>
    <x v="1"/>
    <x v="3"/>
    <x v="6"/>
    <s v="BOTECO 737             SAO PAULO     BR"/>
    <n v="89.27"/>
    <s v="Pendente"/>
  </r>
  <r>
    <m/>
    <m/>
    <n v="1"/>
    <n v="1"/>
    <x v="10"/>
    <d v="2025-07-11T00:00:00"/>
    <d v="2025-08-08T00:00:00"/>
    <s v="Banco do Brasil - Conta Corrente - Principal"/>
    <x v="1"/>
    <x v="3"/>
    <x v="6"/>
    <s v="SABIA DO PARQUE ALIMEN SAO PAULO     BR"/>
    <n v="40"/>
    <s v="Pendente"/>
  </r>
  <r>
    <m/>
    <m/>
    <n v="1"/>
    <n v="1"/>
    <x v="10"/>
    <d v="2025-07-11T00:00:00"/>
    <d v="2025-08-08T00:00:00"/>
    <s v="Banco do Brasil - Conta Corrente - Principal"/>
    <x v="1"/>
    <x v="3"/>
    <x v="3"/>
    <s v="Bacio di Latte-LJ3008  Sao Paulo     BR"/>
    <n v="36.450000000000003"/>
    <s v="Pendente"/>
  </r>
  <r>
    <m/>
    <m/>
    <n v="1"/>
    <n v="1"/>
    <x v="10"/>
    <d v="2025-06-28T00:00:00"/>
    <d v="2025-08-08T00:00:00"/>
    <s v="Banco do Brasil - Conta Corrente - Principal"/>
    <x v="1"/>
    <x v="7"/>
    <x v="13"/>
    <s v="DROGARIA ARAUJO        BELO HORIZONT BR"/>
    <n v="68"/>
    <s v="Pendente"/>
  </r>
  <r>
    <m/>
    <m/>
    <n v="1"/>
    <n v="1"/>
    <x v="10"/>
    <d v="2025-07-01T00:00:00"/>
    <d v="2025-08-08T00:00:00"/>
    <s v="Banco do Brasil - Conta Corrente - Principal"/>
    <x v="1"/>
    <x v="7"/>
    <x v="13"/>
    <s v="DROGARIA ARAUJO        BELO HORIZONT BR"/>
    <n v="128.56"/>
    <s v="Pendente"/>
  </r>
  <r>
    <m/>
    <m/>
    <n v="1"/>
    <n v="1"/>
    <x v="10"/>
    <d v="2025-07-10T00:00:00"/>
    <d v="2025-08-08T00:00:00"/>
    <s v="Banco do Brasil - Conta Corrente - Principal"/>
    <x v="1"/>
    <x v="7"/>
    <x v="13"/>
    <s v="RAIA2254               SAO PAULO     BR"/>
    <n v="38.380000000000003"/>
    <s v="Pendente"/>
  </r>
  <r>
    <m/>
    <m/>
    <n v="1"/>
    <n v="1"/>
    <x v="10"/>
    <d v="2025-07-12T00:00:00"/>
    <d v="2025-08-08T00:00:00"/>
    <s v="Banco do Brasil - Conta Corrente - Principal"/>
    <x v="1"/>
    <x v="7"/>
    <x v="13"/>
    <s v="DROGARIA ARAUJO        BELO HORIZONT BR"/>
    <n v="53.38"/>
    <s v="Pendente"/>
  </r>
  <r>
    <m/>
    <m/>
    <n v="1"/>
    <n v="1"/>
    <x v="10"/>
    <d v="2025-07-23T00:00:00"/>
    <d v="2025-08-08T00:00:00"/>
    <s v="Banco do Brasil - Conta Corrente - Principal"/>
    <x v="1"/>
    <x v="7"/>
    <x v="13"/>
    <s v="RAIA4535               BELO HORIZONT BR"/>
    <n v="30.59"/>
    <s v="Pendente"/>
  </r>
  <r>
    <m/>
    <m/>
    <n v="1"/>
    <n v="1"/>
    <x v="10"/>
    <d v="2025-06-26T00:00:00"/>
    <d v="2025-08-08T00:00:00"/>
    <s v="Banco do Brasil - Conta Corrente - Principal"/>
    <x v="1"/>
    <x v="6"/>
    <x v="12"/>
    <s v="VILLEFORT              BELO HORIZONT BR"/>
    <n v="132.62"/>
    <s v="Pendente"/>
  </r>
  <r>
    <m/>
    <m/>
    <n v="1"/>
    <n v="1"/>
    <x v="10"/>
    <d v="2025-06-28T00:00:00"/>
    <d v="2025-08-08T00:00:00"/>
    <s v="Banco do Brasil - Conta Corrente - Principal"/>
    <x v="1"/>
    <x v="3"/>
    <x v="3"/>
    <s v="PLINIOLEAL             BELO HORIZONT BR"/>
    <n v="4"/>
    <s v="Pendente"/>
  </r>
  <r>
    <m/>
    <m/>
    <n v="1"/>
    <n v="1"/>
    <x v="10"/>
    <d v="2025-06-28T00:00:00"/>
    <d v="2025-08-08T00:00:00"/>
    <s v="Banco do Brasil - Conta Corrente - Principal"/>
    <x v="1"/>
    <x v="6"/>
    <x v="12"/>
    <s v="SUP EPA CENTO EVINTE E BELO HORIZONT BR"/>
    <n v="58"/>
    <s v="Pendente"/>
  </r>
  <r>
    <m/>
    <m/>
    <n v="1"/>
    <n v="1"/>
    <x v="10"/>
    <d v="2025-06-28T00:00:00"/>
    <d v="2025-08-08T00:00:00"/>
    <s v="Banco do Brasil - Conta Corrente - Principal"/>
    <x v="1"/>
    <x v="6"/>
    <x v="14"/>
    <s v="ROCA DE MINAS          BELO HORIZONT BR"/>
    <n v="37.78"/>
    <s v="Pendente"/>
  </r>
  <r>
    <m/>
    <m/>
    <n v="1"/>
    <n v="1"/>
    <x v="10"/>
    <d v="2025-06-29T00:00:00"/>
    <d v="2025-08-08T00:00:00"/>
    <s v="Banco do Brasil - Conta Corrente - Principal"/>
    <x v="1"/>
    <x v="2"/>
    <x v="19"/>
    <s v="POSTO CARMENIA SA      BELO HORIZONT BR"/>
    <n v="154.75"/>
    <s v="Pendente"/>
  </r>
  <r>
    <m/>
    <m/>
    <n v="1"/>
    <n v="1"/>
    <x v="10"/>
    <d v="2025-07-01T00:00:00"/>
    <d v="2025-08-08T00:00:00"/>
    <s v="Banco do Brasil - Conta Corrente - Principal"/>
    <x v="1"/>
    <x v="3"/>
    <x v="3"/>
    <s v="ACAI BH DISTRIBUIDORA  BELO HORIZONT BR"/>
    <n v="25"/>
    <s v="Pendente"/>
  </r>
  <r>
    <m/>
    <m/>
    <n v="1"/>
    <n v="1"/>
    <x v="10"/>
    <d v="2025-07-01T00:00:00"/>
    <d v="2025-08-08T00:00:00"/>
    <s v="Banco do Brasil - Conta Corrente - Principal"/>
    <x v="1"/>
    <x v="6"/>
    <x v="12"/>
    <s v="VILLEFORT              BELO HORIZONT BR"/>
    <n v="483.18"/>
    <s v="Pendente"/>
  </r>
  <r>
    <m/>
    <m/>
    <n v="1"/>
    <n v="1"/>
    <x v="10"/>
    <d v="2025-07-04T00:00:00"/>
    <d v="2025-08-08T00:00:00"/>
    <s v="Banco do Brasil - Conta Corrente - Principal"/>
    <x v="1"/>
    <x v="2"/>
    <x v="46"/>
    <s v="FAZDigitalBH           Sao Paulo     BR"/>
    <n v="4.95"/>
    <s v="Pendente"/>
  </r>
  <r>
    <m/>
    <m/>
    <n v="1"/>
    <n v="1"/>
    <x v="10"/>
    <d v="2025-07-05T00:00:00"/>
    <d v="2025-08-08T00:00:00"/>
    <s v="Banco do Brasil - Conta Corrente - Principal"/>
    <x v="1"/>
    <x v="8"/>
    <x v="22"/>
    <s v="PG *ASSOCIACAO BRASILE SAO PAULO     BR"/>
    <n v="100"/>
    <s v="Pendente"/>
  </r>
  <r>
    <m/>
    <m/>
    <n v="1"/>
    <n v="1"/>
    <x v="10"/>
    <d v="2025-07-07T00:00:00"/>
    <d v="2025-08-08T00:00:00"/>
    <s v="Banco do Brasil - Conta Corrente - Principal"/>
    <x v="1"/>
    <x v="6"/>
    <x v="12"/>
    <s v="VILLEFORT              BELO HORIZONT BR"/>
    <n v="61.76"/>
    <s v="Pendente"/>
  </r>
  <r>
    <m/>
    <m/>
    <n v="1"/>
    <n v="1"/>
    <x v="10"/>
    <d v="2025-07-06T00:00:00"/>
    <d v="2025-08-08T00:00:00"/>
    <s v="Banco do Brasil - Conta Corrente - Principal"/>
    <x v="1"/>
    <x v="15"/>
    <x v="47"/>
    <s v="Google One             SAO PAULO     BR"/>
    <n v="49.99"/>
    <s v="Pendente"/>
  </r>
  <r>
    <m/>
    <m/>
    <n v="1"/>
    <n v="1"/>
    <x v="10"/>
    <d v="2025-07-10T00:00:00"/>
    <d v="2025-08-08T00:00:00"/>
    <s v="Banco do Brasil - Conta Corrente - Principal"/>
    <x v="1"/>
    <x v="4"/>
    <x v="38"/>
    <s v="VIVO TOP UP            SAO PAULO     BR"/>
    <n v="29.99"/>
    <s v="Pendente"/>
  </r>
  <r>
    <m/>
    <m/>
    <n v="1"/>
    <n v="1"/>
    <x v="10"/>
    <d v="2025-07-10T00:00:00"/>
    <d v="2025-08-08T00:00:00"/>
    <s v="Banco do Brasil - Conta Corrente - Principal"/>
    <x v="1"/>
    <x v="15"/>
    <x v="54"/>
    <s v="LOFT                   SAO PAULO     BR"/>
    <n v="89.9"/>
    <s v="Pendente"/>
  </r>
  <r>
    <m/>
    <m/>
    <n v="1"/>
    <n v="1"/>
    <x v="10"/>
    <d v="2025-07-09T00:00:00"/>
    <d v="2025-08-08T00:00:00"/>
    <s v="Banco do Brasil - Conta Corrente - Principal"/>
    <x v="1"/>
    <x v="17"/>
    <x v="58"/>
    <s v="Google YouTube Videos  SAO PAULO     BR"/>
    <n v="11.9"/>
    <s v="Pendente"/>
  </r>
  <r>
    <m/>
    <m/>
    <n v="1"/>
    <n v="1"/>
    <x v="10"/>
    <d v="2025-07-11T00:00:00"/>
    <d v="2025-08-08T00:00:00"/>
    <s v="Banco do Brasil - Conta Corrente - Principal"/>
    <x v="1"/>
    <x v="3"/>
    <x v="7"/>
    <s v="DUTY PAID CONNS LAND S CONFINS       BR"/>
    <n v="15.5"/>
    <s v="Pendente"/>
  </r>
  <r>
    <m/>
    <m/>
    <n v="1"/>
    <n v="1"/>
    <x v="10"/>
    <d v="2025-07-12T00:00:00"/>
    <d v="2025-08-08T00:00:00"/>
    <s v="Banco do Brasil - Conta Corrente - Principal"/>
    <x v="1"/>
    <x v="6"/>
    <x v="12"/>
    <s v="SUP EPA CENTO EVINTE E BELO HORIZONT BR"/>
    <n v="58.18"/>
    <s v="Pendente"/>
  </r>
  <r>
    <m/>
    <m/>
    <n v="1"/>
    <n v="1"/>
    <x v="10"/>
    <d v="2025-07-12T00:00:00"/>
    <d v="2025-08-08T00:00:00"/>
    <s v="Banco do Brasil - Conta Corrente - Principal"/>
    <x v="1"/>
    <x v="3"/>
    <x v="9"/>
    <s v="LUCIMAR ROSE           BELO HORIZONT BR"/>
    <n v="90"/>
    <s v="Pendente"/>
  </r>
  <r>
    <m/>
    <m/>
    <n v="1"/>
    <n v="1"/>
    <x v="10"/>
    <d v="2025-07-13T00:00:00"/>
    <d v="2025-08-08T00:00:00"/>
    <s v="Banco do Brasil - Conta Corrente - Principal"/>
    <x v="1"/>
    <x v="15"/>
    <x v="47"/>
    <s v="APPLE.COM/BILL         SAO PAULO     BR"/>
    <n v="5.9"/>
    <s v="Pendente"/>
  </r>
  <r>
    <m/>
    <m/>
    <n v="1"/>
    <n v="1"/>
    <x v="10"/>
    <d v="2025-07-18T00:00:00"/>
    <d v="2025-08-08T00:00:00"/>
    <s v="Banco do Brasil - Conta Corrente - Principal"/>
    <x v="1"/>
    <x v="2"/>
    <x v="46"/>
    <s v="FAZDigitalBH           Sao Paulo     BR"/>
    <n v="4.95"/>
    <s v="Pendente"/>
  </r>
  <r>
    <m/>
    <m/>
    <n v="1"/>
    <n v="1"/>
    <x v="10"/>
    <d v="2025-07-21T00:00:00"/>
    <d v="2025-08-08T00:00:00"/>
    <s v="Banco do Brasil - Conta Corrente - Principal"/>
    <x v="1"/>
    <x v="6"/>
    <x v="12"/>
    <s v="VILLEFORT              BELO HORIZONT BR"/>
    <n v="345.02"/>
    <s v="Pendente"/>
  </r>
  <r>
    <m/>
    <m/>
    <n v="1"/>
    <n v="1"/>
    <x v="10"/>
    <d v="2025-07-22T00:00:00"/>
    <d v="2025-08-08T00:00:00"/>
    <s v="Banco do Brasil - Conta Corrente - Principal"/>
    <x v="1"/>
    <x v="6"/>
    <x v="12"/>
    <s v="VILLEFORT              BELO HORIZONT BR"/>
    <n v="82.65"/>
    <s v="Pendente"/>
  </r>
  <r>
    <m/>
    <m/>
    <n v="1"/>
    <n v="1"/>
    <x v="10"/>
    <d v="2025-07-22T00:00:00"/>
    <d v="2025-08-08T00:00:00"/>
    <s v="Banco do Brasil - Conta Corrente - Principal"/>
    <x v="1"/>
    <x v="2"/>
    <x v="19"/>
    <s v="EC *PETROBRASPREM      RIO DE JANEIR BR"/>
    <n v="246"/>
    <s v="Pendente"/>
  </r>
  <r>
    <m/>
    <m/>
    <n v="1"/>
    <n v="1"/>
    <x v="10"/>
    <d v="2025-07-19T00:00:00"/>
    <d v="2025-08-08T00:00:00"/>
    <s v="Banco do Brasil - Conta Corrente - Principal"/>
    <x v="1"/>
    <x v="6"/>
    <x v="12"/>
    <s v="SUPERMERCADOS BH       BELO HORIZONT BR"/>
    <n v="583.44000000000005"/>
    <s v="Pendente"/>
  </r>
  <r>
    <m/>
    <m/>
    <n v="1"/>
    <n v="1"/>
    <x v="10"/>
    <d v="2025-07-11T00:00:00"/>
    <d v="2025-08-08T00:00:00"/>
    <s v="Banco do Brasil - Conta Corrente - Principal"/>
    <x v="1"/>
    <x v="2"/>
    <x v="5"/>
    <s v="UBER* TRIP             WWW.UBER.COM. BR"/>
    <n v="28.47"/>
    <s v="Pendente"/>
  </r>
  <r>
    <m/>
    <m/>
    <n v="1"/>
    <n v="1"/>
    <x v="10"/>
    <d v="2025-07-11T00:00:00"/>
    <d v="2025-08-08T00:00:00"/>
    <s v="Banco do Brasil - Conta Corrente - Principal"/>
    <x v="1"/>
    <x v="2"/>
    <x v="5"/>
    <s v="UBER* TRIP             WWW.UBER.COM. BR"/>
    <n v="105.15"/>
    <s v="Pendente"/>
  </r>
  <r>
    <m/>
    <m/>
    <n v="1"/>
    <n v="1"/>
    <x v="10"/>
    <d v="2025-07-11T00:00:00"/>
    <d v="2025-08-08T00:00:00"/>
    <s v="Banco do Brasil - Conta Corrente - Principal"/>
    <x v="1"/>
    <x v="3"/>
    <x v="9"/>
    <s v="PQUATRO COMERCIO DE P  SAO PAULO     BR"/>
    <n v="42.5"/>
    <s v="Pendente"/>
  </r>
  <r>
    <m/>
    <m/>
    <n v="1"/>
    <n v="1"/>
    <x v="10"/>
    <d v="2025-07-21T00:00:00"/>
    <d v="2025-08-08T00:00:00"/>
    <s v="Banco do Brasil - Conta Corrente - Principal"/>
    <x v="1"/>
    <x v="3"/>
    <x v="9"/>
    <s v="MERCADOPAGO*LUCAS      BAURU         BR"/>
    <n v="19.39"/>
    <s v="Pendente"/>
  </r>
  <r>
    <m/>
    <m/>
    <n v="1"/>
    <n v="1"/>
    <x v="10"/>
    <d v="2025-06-29T00:00:00"/>
    <d v="2025-08-08T00:00:00"/>
    <s v="Banco do Brasil - Conta Corrente - Principal"/>
    <x v="1"/>
    <x v="17"/>
    <x v="58"/>
    <s v="Google YouTube Videos  SAO PAULO     BR"/>
    <n v="6.9"/>
    <s v="Pendente"/>
  </r>
  <r>
    <m/>
    <m/>
    <n v="1"/>
    <n v="1"/>
    <x v="10"/>
    <d v="2025-07-18T00:00:00"/>
    <d v="2025-08-08T00:00:00"/>
    <s v="Banco do Brasil - Conta Corrente - Principal"/>
    <x v="1"/>
    <x v="3"/>
    <x v="9"/>
    <s v="AlexandreDos           RIBEIRAO DAS  BR"/>
    <n v="88"/>
    <s v="Pendente"/>
  </r>
  <r>
    <m/>
    <m/>
    <n v="1"/>
    <n v="1"/>
    <x v="10"/>
    <d v="2024-10-09T00:00:00"/>
    <d v="2025-08-08T00:00:00"/>
    <s v="Banco do Brasil - Conta Corrente - Principal"/>
    <x v="1"/>
    <x v="3"/>
    <x v="9"/>
    <s v="MP*3PRODUTOS  PARC 10/12 OSASCO      BR"/>
    <n v="22.2"/>
    <s v="Pendente"/>
  </r>
  <r>
    <m/>
    <m/>
    <n v="1"/>
    <n v="1"/>
    <x v="10"/>
    <d v="2025-06-26T00:00:00"/>
    <d v="2025-08-08T00:00:00"/>
    <s v="Banco do Brasil - Conta Corrente - Principal"/>
    <x v="1"/>
    <x v="7"/>
    <x v="13"/>
    <s v="DROGARIA ARAU PARC 01/03 BELO HORIZONBR"/>
    <n v="76.83"/>
    <s v="Pendente"/>
  </r>
  <r>
    <m/>
    <m/>
    <n v="1"/>
    <n v="1"/>
    <x v="10"/>
    <d v="2025-04-29T00:00:00"/>
    <d v="2025-08-08T00:00:00"/>
    <s v="Banco do Brasil - Conta Corrente - Principal"/>
    <x v="1"/>
    <x v="2"/>
    <x v="27"/>
    <s v="INDYCAR CENTA PARC 03/03 BELO HORIZONBR"/>
    <n v="274.33"/>
    <s v="Pendente"/>
  </r>
  <r>
    <m/>
    <m/>
    <n v="1"/>
    <n v="1"/>
    <x v="10"/>
    <d v="2025-03-01T00:00:00"/>
    <d v="2025-08-08T00:00:00"/>
    <s v="Banco do Brasil - Conta Corrente - Principal"/>
    <x v="1"/>
    <x v="15"/>
    <x v="47"/>
    <s v="EBN    *Canva PARC 05/12 CURITIBA    BR"/>
    <n v="24.16"/>
    <s v="Pendente"/>
  </r>
  <r>
    <m/>
    <m/>
    <n v="1"/>
    <n v="1"/>
    <x v="10"/>
    <d v="2025-02-02T00:00:00"/>
    <d v="2025-08-08T00:00:00"/>
    <s v="Banco do Brasil - Conta Corrente - Principal"/>
    <x v="1"/>
    <x v="1"/>
    <x v="62"/>
    <s v="PARAGEM  WCA  PARC 06/10 BELO HORIZONBR"/>
    <n v="20"/>
    <s v="Pendente"/>
  </r>
  <r>
    <m/>
    <m/>
    <n v="1"/>
    <n v="1"/>
    <x v="10"/>
    <d v="2025-01-13T00:00:00"/>
    <d v="2025-08-08T00:00:00"/>
    <s v="Banco do Brasil - Conta Corrente - Principal"/>
    <x v="1"/>
    <x v="1"/>
    <x v="1"/>
    <s v="LIVRARIA ITAG PARC 07/10 SAO PAULO   BR"/>
    <n v="146.05000000000001"/>
    <s v="Pendente"/>
  </r>
  <r>
    <m/>
    <m/>
    <n v="1"/>
    <n v="1"/>
    <x v="10"/>
    <d v="2025-06-16T00:00:00"/>
    <d v="2025-08-08T00:00:00"/>
    <s v="Banco do Brasil - Conta Corrente - Principal"/>
    <x v="1"/>
    <x v="7"/>
    <x v="13"/>
    <s v="RAIA4535      PARC 02/03 BELO HORIZONBR"/>
    <n v="72.63"/>
    <s v="Pendente"/>
  </r>
  <r>
    <m/>
    <m/>
    <n v="1"/>
    <n v="1"/>
    <x v="10"/>
    <d v="2025-01-17T00:00:00"/>
    <d v="2025-08-08T00:00:00"/>
    <s v="Banco do Brasil - Conta Corrente - Principal"/>
    <x v="1"/>
    <x v="1"/>
    <x v="1"/>
    <s v="EDITORA SAO C PARC 07/12 SAO CARLOS  BR"/>
    <n v="133.16"/>
    <s v="Pendente"/>
  </r>
  <r>
    <m/>
    <m/>
    <n v="1"/>
    <n v="1"/>
    <x v="10"/>
    <d v="2025-06-18T00:00:00"/>
    <d v="2025-08-08T00:00:00"/>
    <s v="Banco do Brasil - Conta Corrente - Principal"/>
    <x v="1"/>
    <x v="2"/>
    <x v="17"/>
    <s v="AZULIK1ZNZ    PARC 02/03 BARUERI     BR"/>
    <n v="145.21"/>
    <s v="Pendente"/>
  </r>
  <r>
    <m/>
    <m/>
    <n v="1"/>
    <n v="1"/>
    <x v="10"/>
    <d v="2025-06-20T00:00:00"/>
    <d v="2025-08-08T00:00:00"/>
    <s v="Banco do Brasil - Conta Corrente - Principal"/>
    <x v="1"/>
    <x v="2"/>
    <x v="17"/>
    <s v="DECOLAR       PARC 02/06 BARUERI     BR"/>
    <n v="85.09"/>
    <s v="Pendente"/>
  </r>
  <r>
    <m/>
    <m/>
    <n v="1"/>
    <n v="1"/>
    <x v="10"/>
    <d v="2025-06-21T00:00:00"/>
    <d v="2025-08-08T00:00:00"/>
    <s v="Banco do Brasil - Conta Corrente - Principal"/>
    <x v="1"/>
    <x v="7"/>
    <x v="13"/>
    <s v="DROGARIA ARAU PARC 02/03 BELO HORIZONBR"/>
    <n v="160.66"/>
    <s v="Pendente"/>
  </r>
  <r>
    <m/>
    <m/>
    <n v="1"/>
    <n v="1"/>
    <x v="10"/>
    <d v="2025-06-21T00:00:00"/>
    <d v="2025-08-08T00:00:00"/>
    <s v="Banco do Brasil - Conta Corrente - Principal"/>
    <x v="1"/>
    <x v="7"/>
    <x v="13"/>
    <s v="DROGARIA ARAU PARC 02/03 BELO HORIZONBR"/>
    <n v="64.25"/>
    <s v="Pendente"/>
  </r>
  <r>
    <m/>
    <m/>
    <n v="1"/>
    <n v="1"/>
    <x v="10"/>
    <d v="2025-07-23T00:00:00"/>
    <d v="2025-08-08T00:00:00"/>
    <s v="Banco do Brasil - Conta Corrente - Principal"/>
    <x v="1"/>
    <x v="7"/>
    <x v="13"/>
    <s v="DROGARIA ARAU PARC 01/03 BELO HORIZONBR"/>
    <n v="104.96"/>
    <s v="Penden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PendenciasDashboard" cacheId="46" applyNumberFormats="0" applyBorderFormats="0" applyFontFormats="0" applyPatternFormats="0" applyAlignmentFormats="0" applyWidthHeightFormats="1" dataCaption="Werte" updatedVersion="8" minRefreshableVersion="3" rowGrandTotals="0" colGrandTotals="0" itemPrintTitles="1" createdVersion="8" indent="0" outline="1" outlineData="1" multipleFieldFilters="0" chartFormat="3" rowHeaderCaption="Plano">
  <location ref="E28:F29" firstHeaderRow="1" firstDataRow="1" firstDataCol="1" rowPageCount="1" colPageCount="1"/>
  <pivotFields count="27">
    <pivotField showAll="0"/>
    <pivotField axis="axisRow" showAll="0">
      <items count="26">
        <item m="1" x="23"/>
        <item m="1" x="24"/>
        <item m="1" x="1"/>
        <item m="1" x="8"/>
        <item m="1" x="21"/>
        <item m="1" x="22"/>
        <item m="1" x="20"/>
        <item m="1" x="14"/>
        <item m="1" x="19"/>
        <item m="1" x="18"/>
        <item m="1" x="15"/>
        <item m="1" x="16"/>
        <item m="1" x="17"/>
        <item m="1" x="9"/>
        <item m="1" x="10"/>
        <item m="1" x="11"/>
        <item m="1" x="12"/>
        <item m="1" x="13"/>
        <item m="1" x="4"/>
        <item m="1" x="5"/>
        <item x="0"/>
        <item m="1" x="6"/>
        <item m="1" x="3"/>
        <item m="1" x="2"/>
        <item m="1" x="7"/>
        <item t="default"/>
      </items>
    </pivotField>
    <pivotField name="INST. FINANCEIRA" showAll="0">
      <items count="17">
        <item m="1" x="15"/>
        <item m="1" x="1"/>
        <item m="1" x="14"/>
        <item m="1" x="5"/>
        <item m="1" x="11"/>
        <item m="1" x="9"/>
        <item m="1" x="13"/>
        <item m="1" x="12"/>
        <item m="1" x="10"/>
        <item m="1" x="6"/>
        <item m="1" x="7"/>
        <item m="1" x="8"/>
        <item m="1" x="2"/>
        <item m="1" x="3"/>
        <item m="1" x="4"/>
        <item x="0"/>
        <item t="default"/>
      </items>
    </pivotField>
    <pivotField showAll="0">
      <items count="4">
        <item x="0"/>
        <item m="1" x="1"/>
        <item m="1" x="2"/>
        <item t="default"/>
      </items>
    </pivotField>
    <pivotField numFmtId="164" showAll="0"/>
    <pivotField numFmtId="164" showAll="0"/>
    <pivotField showAll="0"/>
    <pivotField numFmtId="168" showAll="0"/>
    <pivotField numFmtId="168" showAll="0"/>
    <pivotField showAll="0"/>
    <pivotField showAll="0"/>
    <pivotField numFmtId="165" showAll="0"/>
    <pivotField numFmtId="174" showAll="0"/>
    <pivotField showAll="0"/>
    <pivotField numFmtId="165" showAll="0"/>
    <pivotField showAll="0"/>
    <pivotField showAll="0"/>
    <pivotField showAll="0"/>
    <pivotField showAll="0"/>
    <pivotField showAll="0"/>
    <pivotField axis="axisPage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0"/>
    </i>
  </rowItems>
  <colItems count="1">
    <i/>
  </colItems>
  <pageFields count="1">
    <pageField fld="20" item="1" hier="-1"/>
  </pageFields>
  <dataFields count="1">
    <dataField name="Montante a Quitar" fld="21" baseField="1" baseItem="2" numFmtId="182"/>
  </dataFields>
  <formats count="22">
    <format dxfId="292">
      <pivotArea dataOnly="0" labelOnly="1" outline="0" axis="axisValues" fieldPosition="0"/>
    </format>
    <format dxfId="291">
      <pivotArea dataOnly="0" labelOnly="1" outline="0" axis="axisValues" fieldPosition="0"/>
    </format>
    <format dxfId="290">
      <pivotArea field="2" type="button" dataOnly="0" labelOnly="1" outline="0"/>
    </format>
    <format dxfId="289">
      <pivotArea field="3" type="button" dataOnly="0" labelOnly="1" outline="0"/>
    </format>
    <format dxfId="288">
      <pivotArea dataOnly="0" labelOnly="1" outline="0" axis="axisValues" fieldPosition="0"/>
    </format>
    <format dxfId="287">
      <pivotArea type="all" dataOnly="0" outline="0" fieldPosition="0"/>
    </format>
    <format dxfId="286">
      <pivotArea field="2" type="button" dataOnly="0" labelOnly="1" outline="0"/>
    </format>
    <format dxfId="285">
      <pivotArea field="3" type="button" dataOnly="0" labelOnly="1" outline="0"/>
    </format>
    <format dxfId="284">
      <pivotArea dataOnly="0" labelOnly="1" outline="0" axis="axisValues" fieldPosition="0"/>
    </format>
    <format dxfId="283">
      <pivotArea field="2" type="button" dataOnly="0" labelOnly="1" outline="0"/>
    </format>
    <format dxfId="282">
      <pivotArea field="1" type="button" dataOnly="0" labelOnly="1" outline="0" axis="axisRow" fieldPosition="0"/>
    </format>
    <format dxfId="281">
      <pivotArea dataOnly="0" labelOnly="1" outline="0" axis="axisValues" fieldPosition="0"/>
    </format>
    <format dxfId="280">
      <pivotArea field="1" type="button" dataOnly="0" labelOnly="1" outline="0" axis="axisRow" fieldPosition="0"/>
    </format>
    <format dxfId="279">
      <pivotArea dataOnly="0" labelOnly="1" outline="0" axis="axisValues" fieldPosition="0"/>
    </format>
    <format dxfId="278">
      <pivotArea field="1" type="button" dataOnly="0" labelOnly="1" outline="0" axis="axisRow" fieldPosition="0"/>
    </format>
    <format dxfId="277">
      <pivotArea dataOnly="0" labelOnly="1" outline="0" axis="axisValues" fieldPosition="0"/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outline="0" collapsedLevelsAreSubtotals="1" fieldPosition="0"/>
    </format>
    <format dxfId="273">
      <pivotArea field="1" type="button" dataOnly="0" labelOnly="1" outline="0" axis="axisRow" fieldPosition="0"/>
    </format>
    <format dxfId="272">
      <pivotArea dataOnly="0" labelOnly="1" outline="0" axis="axisValues" fieldPosition="0"/>
    </format>
    <format dxfId="27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PlanosAncumuladoDash" cacheId="53" applyNumberFormats="0" applyBorderFormats="0" applyFontFormats="0" applyPatternFormats="0" applyAlignmentFormats="0" applyWidthHeightFormats="1" dataCaption="Werte" updatedVersion="8" minRefreshableVersion="3" showDrill="0" itemPrintTitles="1" createdVersion="8" indent="0" outline="1" outlineData="1" multipleFieldFilters="0" chartFormat="2" rowHeaderCaption="INST. FIN. -- PARTIÇÃO -- PLANO">
  <location ref="J28:K32" firstHeaderRow="1" firstDataRow="1" firstDataCol="1" rowPageCount="1" colPageCount="1"/>
  <pivotFields count="27">
    <pivotField showAll="0"/>
    <pivotField axis="axisRow" showAll="0">
      <items count="26">
        <item m="1" x="23"/>
        <item m="1" x="24"/>
        <item m="1" x="1"/>
        <item m="1" x="8"/>
        <item m="1" x="21"/>
        <item m="1" x="22"/>
        <item m="1" x="20"/>
        <item m="1" x="14"/>
        <item m="1" x="19"/>
        <item m="1" x="18"/>
        <item m="1" x="15"/>
        <item m="1" x="16"/>
        <item m="1" x="17"/>
        <item m="1" x="9"/>
        <item m="1" x="10"/>
        <item m="1" x="11"/>
        <item m="1" x="12"/>
        <item m="1" x="13"/>
        <item m="1" x="4"/>
        <item m="1" x="5"/>
        <item x="0"/>
        <item m="1" x="6"/>
        <item m="1" x="3"/>
        <item m="1" x="2"/>
        <item m="1" x="7"/>
        <item t="default"/>
      </items>
    </pivotField>
    <pivotField axis="axisRow" showAll="0">
      <items count="17">
        <item m="1" x="15"/>
        <item m="1" x="1"/>
        <item m="1" x="14"/>
        <item m="1" x="5"/>
        <item m="1" x="11"/>
        <item m="1" x="9"/>
        <item m="1" x="13"/>
        <item m="1" x="12"/>
        <item m="1" x="10"/>
        <item m="1" x="6"/>
        <item m="1" x="7"/>
        <item m="1" x="8"/>
        <item m="1" x="2"/>
        <item m="1" x="3"/>
        <item m="1" x="4"/>
        <item x="0"/>
        <item t="default"/>
      </items>
    </pivotField>
    <pivotField axis="axisRow" showAll="0">
      <items count="4">
        <item x="0"/>
        <item m="1" x="1"/>
        <item m="1" x="2"/>
        <item t="default"/>
      </items>
    </pivotField>
    <pivotField numFmtId="164" showAll="0"/>
    <pivotField numFmtId="164" showAll="0"/>
    <pivotField showAll="0"/>
    <pivotField numFmtId="168" showAll="0"/>
    <pivotField numFmtId="168" showAll="0"/>
    <pivotField showAll="0"/>
    <pivotField showAll="0"/>
    <pivotField numFmtId="165" showAll="0"/>
    <pivotField numFmtId="174" showAll="0"/>
    <pivotField axis="axisPage" dataField="1" multipleItemSelectionAllowed="1" showAll="0">
      <items count="24">
        <item m="1" x="21"/>
        <item m="1" x="22"/>
        <item m="1" x="18"/>
        <item m="1" x="19"/>
        <item m="1" x="20"/>
        <item h="1" m="1" x="1"/>
        <item m="1" x="17"/>
        <item m="1" x="14"/>
        <item m="1" x="15"/>
        <item m="1" x="16"/>
        <item m="1" x="13"/>
        <item m="1" x="12"/>
        <item m="1" x="11"/>
        <item m="1" x="10"/>
        <item m="1" x="9"/>
        <item m="1" x="8"/>
        <item m="1" x="3"/>
        <item m="1" x="6"/>
        <item m="1" x="5"/>
        <item m="1" x="7"/>
        <item m="1" x="2"/>
        <item m="1" x="4"/>
        <item x="0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3"/>
    <field x="1"/>
  </rowFields>
  <rowItems count="4">
    <i>
      <x v="15"/>
    </i>
    <i r="1">
      <x/>
    </i>
    <i r="2">
      <x v="20"/>
    </i>
    <i t="grand">
      <x/>
    </i>
  </rowItems>
  <colItems count="1">
    <i/>
  </colItems>
  <pageFields count="1">
    <pageField fld="13" hier="-1"/>
  </pageFields>
  <dataFields count="1">
    <dataField name="VALOR ACUMULADO" fld="13" baseField="2" baseItem="0" numFmtId="174"/>
  </dataFields>
  <formats count="28">
    <format dxfId="320">
      <pivotArea dataOnly="0" labelOnly="1" outline="0" axis="axisValues" fieldPosition="0"/>
    </format>
    <format dxfId="319">
      <pivotArea field="2" type="button" dataOnly="0" labelOnly="1" outline="0" axis="axisRow" fieldPosition="0"/>
    </format>
    <format dxfId="318">
      <pivotArea dataOnly="0" labelOnly="1" outline="0" axis="axisValues" fieldPosition="0"/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field="2" type="button" dataOnly="0" labelOnly="1" outline="0" axis="axisRow" fieldPosition="0"/>
    </format>
    <format dxfId="314">
      <pivotArea dataOnly="0" labelOnly="1" fieldPosition="0">
        <references count="1">
          <reference field="2" count="0"/>
        </references>
      </pivotArea>
    </format>
    <format dxfId="313">
      <pivotArea dataOnly="0" labelOnly="1" grandRow="1" outline="0" fieldPosition="0"/>
    </format>
    <format dxfId="312">
      <pivotArea field="2" type="button" dataOnly="0" labelOnly="1" outline="0" axis="axisRow" fieldPosition="0"/>
    </format>
    <format dxfId="311">
      <pivotArea field="2" type="button" dataOnly="0" labelOnly="1" outline="0" axis="axisRow" fieldPosition="0"/>
    </format>
    <format dxfId="310">
      <pivotArea dataOnly="0" labelOnly="1" outline="0" axis="axisValues" fieldPosition="0"/>
    </format>
    <format dxfId="309">
      <pivotArea type="all" dataOnly="0" outline="0" fieldPosition="0"/>
    </format>
    <format dxfId="308">
      <pivotArea outline="0" collapsedLevelsAreSubtotals="1" fieldPosition="0"/>
    </format>
    <format dxfId="307">
      <pivotArea field="2" type="button" dataOnly="0" labelOnly="1" outline="0" axis="axisRow" fieldPosition="0"/>
    </format>
    <format dxfId="306">
      <pivotArea dataOnly="0" labelOnly="1" fieldPosition="0">
        <references count="1">
          <reference field="2" count="0"/>
        </references>
      </pivotArea>
    </format>
    <format dxfId="305">
      <pivotArea dataOnly="0" labelOnly="1" grandRow="1" outline="0" fieldPosition="0"/>
    </format>
    <format dxfId="304">
      <pivotArea dataOnly="0" labelOnly="1" fieldPosition="0">
        <references count="2">
          <reference field="2" count="0" selected="0"/>
          <reference field="3" count="0"/>
        </references>
      </pivotArea>
    </format>
    <format dxfId="303">
      <pivotArea dataOnly="0" labelOnly="1" fieldPosition="0">
        <references count="3">
          <reference field="1" count="0"/>
          <reference field="2" count="0" selected="0"/>
          <reference field="3" count="0" selected="0"/>
        </references>
      </pivotArea>
    </format>
    <format dxfId="302">
      <pivotArea dataOnly="0" labelOnly="1" outline="0" axis="axisValues" fieldPosition="0"/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dataOnly="0" labelOnly="1" fieldPosition="0">
        <references count="1">
          <reference field="2" count="0"/>
        </references>
      </pivotArea>
    </format>
    <format dxfId="298">
      <pivotArea dataOnly="0" labelOnly="1" grandRow="1" outline="0" fieldPosition="0"/>
    </format>
    <format dxfId="297">
      <pivotArea dataOnly="0" labelOnly="1" fieldPosition="0">
        <references count="2">
          <reference field="2" count="0" selected="0"/>
          <reference field="3" count="0"/>
        </references>
      </pivotArea>
    </format>
    <format dxfId="296">
      <pivotArea outline="0" fieldPosition="0">
        <references count="1">
          <reference field="4294967294" count="1">
            <x v="0"/>
          </reference>
        </references>
      </pivotArea>
    </format>
    <format dxfId="295">
      <pivotArea field="2" type="button" dataOnly="0" labelOnly="1" outline="0" axis="axisRow" fieldPosition="0"/>
    </format>
    <format dxfId="294">
      <pivotArea dataOnly="0" labelOnly="1" outline="0" axis="axisValues" fieldPosition="0"/>
    </format>
    <format dxfId="293">
      <pivotArea outline="0" collapsedLevelsAreSubtotals="1" fieldPosition="0"/>
    </format>
  </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ValoresEmissor" cacheId="74" applyNumberFormats="0" applyBorderFormats="0" applyFontFormats="0" applyPatternFormats="0" applyAlignmentFormats="0" applyWidthHeightFormats="1" dataCaption="Valores" errorCaption="Indisponível" showError="1" missingCaption="Indisponível" updatedVersion="8" minRefreshableVersion="3" colGrandTotals="0" itemPrintTitles="1" createdVersion="8" indent="0" outline="1" outlineData="1" multipleFieldFilters="0" rowHeaderCaption="Emissor">
  <location ref="E23:I25" firstHeaderRow="0" firstDataRow="1" firstDataCol="1" rowPageCount="1" colPageCount="1"/>
  <pivotFields count="19">
    <pivotField showAll="0"/>
    <pivotField showAll="0"/>
    <pivotField axis="axisRow" showAll="0">
      <items count="19">
        <item m="1" x="1"/>
        <item m="1" x="16"/>
        <item x="0"/>
        <item m="1" x="14"/>
        <item m="1" x="12"/>
        <item m="1" x="17"/>
        <item m="1" x="15"/>
        <item m="1" x="13"/>
        <item m="1" x="2"/>
        <item m="1" x="3"/>
        <item m="1" x="8"/>
        <item m="1" x="4"/>
        <item m="1" x="9"/>
        <item m="1" x="10"/>
        <item m="1" x="5"/>
        <item m="1" x="6"/>
        <item m="1" x="7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5" showAll="0"/>
    <pivotField dataField="1" showAll="0"/>
    <pivotField dataField="1"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5" item="2" hier="-1"/>
  </pageFields>
  <dataFields count="4">
    <dataField name="Valor Total Investido" fld="11" baseField="2" baseItem="3" numFmtId="174"/>
    <dataField name="Último Saldo Registr." fld="12" baseField="2" baseItem="3" numFmtId="174"/>
    <dataField name="Rendimento Bruto" fld="18" baseField="2" baseItem="0" numFmtId="174"/>
    <dataField name="Rendimento Bruto (%)" fld="17" baseField="2" baseItem="0" numFmtId="10"/>
  </dataFields>
  <formats count="15">
    <format dxfId="270">
      <pivotArea field="2" type="button" dataOnly="0" labelOnly="1" outline="0" axis="axisRow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268">
      <pivotArea type="all" dataOnly="0" outline="0" fieldPosition="0"/>
    </format>
    <format dxfId="267">
      <pivotArea outline="0" collapsedLevelsAreSubtotals="1" fieldPosition="0"/>
    </format>
    <format dxfId="266">
      <pivotArea field="2" type="button" dataOnly="0" labelOnly="1" outline="0" axis="axisRow" fieldPosition="0"/>
    </format>
    <format dxfId="265">
      <pivotArea dataOnly="0" labelOnly="1" fieldPosition="0">
        <references count="1">
          <reference field="2" count="0"/>
        </references>
      </pivotArea>
    </format>
    <format dxfId="264">
      <pivotArea dataOnly="0" labelOnly="1" grandRow="1" outline="0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262">
      <pivotArea field="2" type="button" dataOnly="0" labelOnly="1" outline="0" axis="axisRow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3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59">
      <pivotArea outline="0" fieldPosition="0">
        <references count="1">
          <reference field="4294967294" count="1">
            <x v="2"/>
          </reference>
        </references>
      </pivotArea>
    </format>
    <format dxfId="258">
      <pivotArea outline="0" fieldPosition="0">
        <references count="1">
          <reference field="4294967294" count="1">
            <x v="1"/>
          </reference>
        </references>
      </pivotArea>
    </format>
    <format dxfId="257">
      <pivotArea field="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DPendenciasCategoria" cacheId="20" applyNumberFormats="0" applyBorderFormats="0" applyFontFormats="0" applyPatternFormats="0" applyAlignmentFormats="0" applyWidthHeightFormats="1" dataCaption="Valores" showMissing="0" updatedVersion="8" minRefreshableVersion="3" showDrill="0" showDataTips="0" rowGrandTotals="0" colGrandTotals="0" itemPrintTitles="1" createdVersion="8" indent="0" showHeaders="0" outline="1" outlineData="1" rowHeaderCaption="" fieldListSortAscending="1">
  <location ref="F6:G6" firstHeaderRow="1" firstDataRow="1" firstDataCol="1" rowPageCount="1" colPageCount="1"/>
  <pivotFields count="14">
    <pivotField numFmtId="14" showAll="0" defaultSubtotal="0"/>
    <pivotField numFmtId="14" showAll="0" defaultSubtotal="0"/>
    <pivotField axis="axisRow" numFmtId="14" showAll="0" sortType="ascending">
      <items count="263">
        <item m="1" x="261"/>
        <item m="1" x="259"/>
        <item m="1" x="260"/>
        <item m="1" x="258"/>
        <item m="1" x="222"/>
        <item m="1" x="223"/>
        <item m="1" x="224"/>
        <item m="1" x="225"/>
        <item m="1" x="226"/>
        <item m="1" x="227"/>
        <item m="1" x="228"/>
        <item m="1" x="210"/>
        <item m="1" x="229"/>
        <item m="1" x="257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11"/>
        <item m="1" x="245"/>
        <item m="1" x="246"/>
        <item m="1" x="247"/>
        <item x="0"/>
        <item m="1" x="213"/>
        <item m="1" x="214"/>
        <item m="1" x="215"/>
        <item x="1"/>
        <item x="2"/>
        <item x="3"/>
        <item x="4"/>
        <item x="5"/>
        <item m="1" x="216"/>
        <item m="1" x="217"/>
        <item x="6"/>
        <item x="7"/>
        <item x="8"/>
        <item x="9"/>
        <item m="1" x="218"/>
        <item m="1" x="219"/>
        <item m="1" x="220"/>
        <item x="10"/>
        <item x="11"/>
        <item m="1" x="22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m="1" x="21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m="1" x="24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m="1" x="24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m="1" x="250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m="1" x="20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m="1" x="209"/>
        <item x="120"/>
        <item x="121"/>
        <item x="122"/>
        <item x="123"/>
        <item x="124"/>
        <item x="125"/>
        <item x="126"/>
        <item m="1" x="251"/>
        <item x="127"/>
        <item m="1" x="20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25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m="1" x="253"/>
        <item x="191"/>
        <item x="192"/>
        <item x="193"/>
        <item x="194"/>
        <item m="1" x="254"/>
        <item x="195"/>
        <item x="196"/>
        <item x="197"/>
        <item x="198"/>
        <item m="1" x="255"/>
        <item m="1" x="207"/>
        <item x="199"/>
        <item x="200"/>
        <item x="201"/>
        <item m="1" x="256"/>
        <item x="202"/>
        <item x="203"/>
        <item x="204"/>
        <item x="205"/>
        <item t="default"/>
      </items>
    </pivotField>
    <pivotField showAll="0" defaultSubtotal="0"/>
    <pivotField multipleItemSelectionAllowed="1" showAll="0" defaultSubtotal="0">
      <items count="2">
        <item x="1"/>
        <item h="1" x="0"/>
      </items>
    </pivotField>
    <pivotField showAll="0" defaultSubtotal="0"/>
    <pivotField showAll="0" defaultSubtotal="0"/>
    <pivotField axis="axisRow" showAll="0" defaultSubtotal="0">
      <items count="1223"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x="0"/>
        <item x="100"/>
        <item x="103"/>
        <item x="122"/>
        <item x="118"/>
        <item x="112"/>
        <item x="116"/>
        <item x="16"/>
        <item x="54"/>
        <item x="85"/>
        <item x="77"/>
        <item x="74"/>
        <item x="159"/>
        <item x="81"/>
        <item x="84"/>
        <item x="56"/>
        <item x="79"/>
        <item x="87"/>
        <item x="89"/>
        <item x="92"/>
        <item x="90"/>
        <item x="91"/>
        <item x="88"/>
        <item x="93"/>
        <item x="95"/>
        <item x="98"/>
        <item x="96"/>
        <item x="94"/>
        <item x="99"/>
        <item x="97"/>
        <item x="102"/>
        <item x="101"/>
        <item x="104"/>
        <item x="107"/>
        <item x="106"/>
        <item x="109"/>
        <item x="110"/>
        <item x="105"/>
        <item x="111"/>
        <item x="108"/>
        <item x="119"/>
        <item x="121"/>
        <item x="117"/>
        <item x="120"/>
        <item x="124"/>
        <item x="125"/>
        <item x="126"/>
        <item x="127"/>
        <item x="128"/>
        <item x="131"/>
        <item x="133"/>
        <item x="132"/>
        <item m="1" x="1199"/>
        <item x="134"/>
        <item x="137"/>
        <item m="1" x="1200"/>
        <item x="138"/>
        <item x="136"/>
        <item x="135"/>
        <item x="139"/>
        <item x="140"/>
        <item x="143"/>
        <item x="142"/>
        <item x="145"/>
        <item x="146"/>
        <item m="1" x="1156"/>
        <item m="1" x="1158"/>
        <item x="32"/>
        <item x="50"/>
        <item x="47"/>
        <item x="37"/>
        <item x="6"/>
        <item x="25"/>
        <item x="3"/>
        <item x="59"/>
        <item x="19"/>
        <item x="13"/>
        <item x="41"/>
        <item x="78"/>
        <item x="44"/>
        <item x="17"/>
        <item x="67"/>
        <item x="10"/>
        <item x="26"/>
        <item x="45"/>
        <item m="1" x="1157"/>
        <item x="58"/>
        <item x="130"/>
        <item x="52"/>
        <item x="43"/>
        <item x="39"/>
        <item x="72"/>
        <item x="144"/>
        <item x="62"/>
        <item x="46"/>
        <item x="83"/>
        <item x="14"/>
        <item x="64"/>
        <item m="1" x="1154"/>
        <item x="34"/>
        <item x="36"/>
        <item x="75"/>
        <item x="12"/>
        <item x="65"/>
        <item x="31"/>
        <item x="15"/>
        <item x="20"/>
        <item x="21"/>
        <item x="66"/>
        <item x="5"/>
        <item x="18"/>
        <item x="69"/>
        <item x="4"/>
        <item x="8"/>
        <item x="82"/>
        <item x="11"/>
        <item x="22"/>
        <item x="7"/>
        <item x="23"/>
        <item x="9"/>
        <item m="1" x="1155"/>
        <item x="35"/>
        <item x="71"/>
        <item x="86"/>
        <item x="61"/>
        <item x="141"/>
        <item x="48"/>
        <item x="123"/>
        <item x="55"/>
        <item x="70"/>
        <item x="115"/>
        <item x="114"/>
        <item x="157"/>
        <item m="1" x="1150"/>
        <item x="63"/>
        <item x="113"/>
        <item x="76"/>
        <item x="129"/>
        <item x="40"/>
        <item x="29"/>
        <item x="80"/>
        <item x="148"/>
        <item x="147"/>
        <item x="149"/>
        <item x="150"/>
        <item x="151"/>
        <item x="153"/>
        <item x="152"/>
        <item x="154"/>
        <item m="1" x="1151"/>
        <item m="1" x="1168"/>
        <item m="1" x="1171"/>
        <item m="1" x="1174"/>
        <item m="1" x="1177"/>
        <item m="1" x="1180"/>
        <item m="1" x="1183"/>
        <item m="1" x="1186"/>
        <item m="1" x="1189"/>
        <item m="1" x="1192"/>
        <item m="1" x="1195"/>
        <item m="1" x="1198"/>
        <item m="1" x="1164"/>
        <item m="1" x="1166"/>
        <item m="1" x="1169"/>
        <item m="1" x="1172"/>
        <item m="1" x="1175"/>
        <item m="1" x="1178"/>
        <item m="1" x="1181"/>
        <item m="1" x="1184"/>
        <item m="1" x="1187"/>
        <item m="1" x="1190"/>
        <item m="1" x="1193"/>
        <item m="1" x="1196"/>
        <item m="1" x="1165"/>
        <item m="1" x="1167"/>
        <item m="1" x="1146"/>
        <item m="1" x="1170"/>
        <item m="1" x="1173"/>
        <item m="1" x="1176"/>
        <item m="1" x="1179"/>
        <item m="1" x="1182"/>
        <item m="1" x="1185"/>
        <item m="1" x="1188"/>
        <item m="1" x="1191"/>
        <item m="1" x="1194"/>
        <item m="1" x="1197"/>
        <item x="155"/>
        <item x="156"/>
        <item x="158"/>
        <item x="160"/>
        <item x="161"/>
        <item x="162"/>
        <item x="163"/>
        <item x="212"/>
        <item x="215"/>
        <item x="216"/>
        <item m="1" x="1160"/>
        <item x="173"/>
        <item x="189"/>
        <item x="167"/>
        <item x="169"/>
        <item x="164"/>
        <item x="183"/>
        <item x="172"/>
        <item x="192"/>
        <item x="168"/>
        <item x="208"/>
        <item x="203"/>
        <item x="209"/>
        <item x="206"/>
        <item m="1" x="1161"/>
        <item x="196"/>
        <item x="174"/>
        <item x="198"/>
        <item x="53"/>
        <item x="193"/>
        <item x="38"/>
        <item x="186"/>
        <item x="42"/>
        <item x="73"/>
        <item x="204"/>
        <item x="200"/>
        <item x="199"/>
        <item x="190"/>
        <item x="195"/>
        <item m="1" x="1162"/>
        <item m="1" x="1159"/>
        <item x="27"/>
        <item x="68"/>
        <item x="33"/>
        <item x="24"/>
        <item x="187"/>
        <item x="28"/>
        <item x="205"/>
        <item x="176"/>
        <item x="170"/>
        <item x="49"/>
        <item x="30"/>
        <item x="177"/>
        <item x="180"/>
        <item x="57"/>
        <item m="1" x="1163"/>
        <item x="182"/>
        <item x="210"/>
        <item x="51"/>
        <item x="211"/>
        <item x="60"/>
        <item x="179"/>
        <item x="191"/>
        <item x="165"/>
        <item x="194"/>
        <item x="197"/>
        <item x="175"/>
        <item x="181"/>
        <item x="171"/>
        <item x="201"/>
        <item x="185"/>
        <item x="188"/>
        <item x="202"/>
        <item x="184"/>
        <item x="178"/>
        <item x="207"/>
        <item x="166"/>
        <item x="219"/>
        <item x="218"/>
        <item x="221"/>
        <item x="220"/>
        <item x="223"/>
        <item x="225"/>
        <item x="227"/>
        <item x="222"/>
        <item x="228"/>
        <item x="226"/>
        <item x="224"/>
        <item x="229"/>
        <item x="232"/>
        <item x="266"/>
        <item x="268"/>
        <item x="290"/>
        <item x="302"/>
        <item x="279"/>
        <item x="271"/>
        <item x="262"/>
        <item x="319"/>
        <item x="318"/>
        <item x="286"/>
        <item x="275"/>
        <item x="280"/>
        <item x="264"/>
        <item x="296"/>
        <item x="283"/>
        <item x="317"/>
        <item x="265"/>
        <item x="269"/>
        <item x="259"/>
        <item x="267"/>
        <item x="273"/>
        <item x="274"/>
        <item x="316"/>
        <item x="310"/>
        <item x="304"/>
        <item x="276"/>
        <item x="305"/>
        <item x="297"/>
        <item x="307"/>
        <item x="299"/>
        <item x="287"/>
        <item x="300"/>
        <item x="294"/>
        <item x="289"/>
        <item x="292"/>
        <item x="313"/>
        <item x="309"/>
        <item x="308"/>
        <item m="1" x="1152"/>
        <item m="1" x="1153"/>
        <item x="320"/>
        <item x="312"/>
        <item x="288"/>
        <item x="303"/>
        <item x="301"/>
        <item x="260"/>
        <item x="282"/>
        <item x="261"/>
        <item x="272"/>
        <item x="278"/>
        <item x="298"/>
        <item x="321"/>
        <item x="284"/>
        <item x="277"/>
        <item x="263"/>
        <item x="306"/>
        <item x="285"/>
        <item x="270"/>
        <item x="293"/>
        <item x="295"/>
        <item x="311"/>
        <item x="281"/>
        <item x="314"/>
        <item x="291"/>
        <item x="315"/>
        <item x="213"/>
        <item x="214"/>
        <item x="217"/>
        <item x="230"/>
        <item x="231"/>
        <item x="233"/>
        <item x="234"/>
        <item x="235"/>
        <item x="238"/>
        <item x="237"/>
        <item x="236"/>
        <item x="239"/>
        <item x="241"/>
        <item x="240"/>
        <item x="242"/>
        <item x="246"/>
        <item x="245"/>
        <item x="243"/>
        <item x="244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322"/>
        <item x="323"/>
        <item x="324"/>
        <item x="325"/>
        <item x="327"/>
        <item x="326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8"/>
        <item x="359"/>
        <item x="357"/>
        <item x="360"/>
        <item x="362"/>
        <item x="361"/>
        <item x="385"/>
        <item x="394"/>
        <item x="396"/>
        <item x="375"/>
        <item x="374"/>
        <item x="376"/>
        <item x="411"/>
        <item x="384"/>
        <item x="413"/>
        <item x="398"/>
        <item x="383"/>
        <item x="378"/>
        <item x="369"/>
        <item x="370"/>
        <item x="387"/>
        <item x="382"/>
        <item x="402"/>
        <item x="415"/>
        <item x="416"/>
        <item x="368"/>
        <item x="417"/>
        <item x="410"/>
        <item x="380"/>
        <item x="406"/>
        <item x="386"/>
        <item x="381"/>
        <item x="421"/>
        <item x="400"/>
        <item x="408"/>
        <item x="404"/>
        <item x="419"/>
        <item x="414"/>
        <item x="409"/>
        <item x="391"/>
        <item x="431"/>
        <item x="397"/>
        <item x="399"/>
        <item x="392"/>
        <item x="393"/>
        <item x="405"/>
        <item x="430"/>
        <item x="428"/>
        <item x="420"/>
        <item x="372"/>
        <item x="395"/>
        <item x="389"/>
        <item x="388"/>
        <item x="407"/>
        <item x="424"/>
        <item x="377"/>
        <item x="373"/>
        <item x="412"/>
        <item x="426"/>
        <item x="379"/>
        <item x="418"/>
        <item x="422"/>
        <item x="403"/>
        <item x="423"/>
        <item x="363"/>
        <item x="364"/>
        <item x="366"/>
        <item x="367"/>
        <item x="433"/>
        <item x="371"/>
        <item x="429"/>
        <item x="427"/>
        <item x="401"/>
        <item x="425"/>
        <item x="390"/>
        <item x="432"/>
        <item x="434"/>
        <item x="435"/>
        <item x="439"/>
        <item x="437"/>
        <item x="438"/>
        <item x="436"/>
        <item x="442"/>
        <item x="440"/>
        <item x="485"/>
        <item x="494"/>
        <item x="503"/>
        <item x="521"/>
        <item x="486"/>
        <item x="512"/>
        <item x="515"/>
        <item x="490"/>
        <item x="499"/>
        <item x="497"/>
        <item x="506"/>
        <item x="500"/>
        <item x="509"/>
        <item x="527"/>
        <item x="443"/>
        <item x="528"/>
        <item x="447"/>
        <item x="446"/>
        <item x="444"/>
        <item x="445"/>
        <item x="448"/>
        <item x="451"/>
        <item x="450"/>
        <item x="452"/>
        <item x="455"/>
        <item x="449"/>
        <item x="454"/>
        <item x="453"/>
        <item x="456"/>
        <item x="457"/>
        <item x="458"/>
        <item x="501"/>
        <item x="488"/>
        <item x="487"/>
        <item x="532"/>
        <item x="529"/>
        <item x="520"/>
        <item x="516"/>
        <item x="513"/>
        <item x="525"/>
        <item x="505"/>
        <item x="526"/>
        <item x="518"/>
        <item x="530"/>
        <item x="511"/>
        <item x="498"/>
        <item x="522"/>
        <item x="491"/>
        <item x="504"/>
        <item x="519"/>
        <item x="517"/>
        <item x="441"/>
        <item x="531"/>
        <item x="533"/>
        <item x="523"/>
        <item x="507"/>
        <item x="496"/>
        <item x="495"/>
        <item x="492"/>
        <item x="524"/>
        <item x="510"/>
        <item x="534"/>
        <item x="535"/>
        <item x="514"/>
        <item x="489"/>
        <item x="502"/>
        <item x="508"/>
        <item x="537"/>
        <item m="1" x="1149"/>
        <item m="1" x="1135"/>
        <item m="1" x="1145"/>
        <item m="1" x="1148"/>
        <item m="1" x="1132"/>
        <item m="1" x="1133"/>
        <item m="1" x="1142"/>
        <item m="1" x="1097"/>
        <item m="1" x="1106"/>
        <item m="1" x="1103"/>
        <item x="908"/>
        <item x="1004"/>
        <item x="1070"/>
        <item x="1079"/>
        <item m="1" x="1126"/>
        <item x="1091"/>
        <item x="1095"/>
        <item x="1"/>
        <item x="2"/>
        <item x="619"/>
        <item x="248"/>
        <item x="617"/>
        <item x="621"/>
        <item x="365"/>
        <item x="624"/>
        <item x="460"/>
        <item x="459"/>
        <item x="461"/>
        <item x="462"/>
        <item x="463"/>
        <item x="598"/>
        <item x="620"/>
        <item x="614"/>
        <item x="464"/>
        <item x="628"/>
        <item x="604"/>
        <item x="465"/>
        <item x="466"/>
        <item x="627"/>
        <item x="467"/>
        <item x="468"/>
        <item x="469"/>
        <item x="470"/>
        <item x="623"/>
        <item x="616"/>
        <item x="610"/>
        <item x="622"/>
        <item x="597"/>
        <item x="471"/>
        <item x="472"/>
        <item x="473"/>
        <item x="478"/>
        <item x="475"/>
        <item x="474"/>
        <item x="476"/>
        <item x="477"/>
        <item x="609"/>
        <item x="600"/>
        <item x="601"/>
        <item x="481"/>
        <item x="480"/>
        <item x="479"/>
        <item x="483"/>
        <item x="482"/>
        <item x="484"/>
        <item x="536"/>
        <item x="538"/>
        <item x="493"/>
        <item x="539"/>
        <item x="540"/>
        <item x="545"/>
        <item x="542"/>
        <item x="541"/>
        <item x="544"/>
        <item x="543"/>
        <item x="548"/>
        <item x="588"/>
        <item x="589"/>
        <item m="1" x="1130"/>
        <item x="643"/>
        <item x="664"/>
        <item m="1" x="1136"/>
        <item m="1" x="1137"/>
        <item x="674"/>
        <item m="1" x="1140"/>
        <item x="747"/>
        <item x="757"/>
        <item x="763"/>
        <item x="767"/>
        <item x="769"/>
        <item x="770"/>
        <item m="1" x="1102"/>
        <item x="839"/>
        <item m="1" x="1116"/>
        <item x="881"/>
        <item x="885"/>
        <item m="1" x="1120"/>
        <item x="964"/>
        <item x="980"/>
        <item x="981"/>
        <item x="997"/>
        <item x="1018"/>
        <item x="1064"/>
        <item x="1069"/>
        <item x="1073"/>
        <item x="1074"/>
        <item x="1078"/>
        <item x="1081"/>
        <item x="1082"/>
        <item m="1" x="1125"/>
        <item x="1085"/>
        <item x="1086"/>
        <item x="1090"/>
        <item x="1094"/>
        <item m="1" x="1128"/>
        <item m="1" x="1138"/>
        <item m="1" x="1099"/>
        <item m="1" x="1117"/>
        <item x="995"/>
        <item x="1067"/>
        <item x="1076"/>
        <item m="1" x="1122"/>
        <item x="1088"/>
        <item m="1" x="1131"/>
        <item x="733"/>
        <item m="1" x="1114"/>
        <item x="909"/>
        <item x="1007"/>
        <item x="1071"/>
        <item x="1080"/>
        <item x="1083"/>
        <item x="1092"/>
        <item m="1" x="1127"/>
        <item x="676"/>
        <item m="1" x="1100"/>
        <item m="1" x="1118"/>
        <item x="994"/>
        <item x="1066"/>
        <item x="1075"/>
        <item m="1" x="1123"/>
        <item x="1087"/>
        <item m="1" x="1129"/>
        <item m="1" x="1139"/>
        <item m="1" x="1101"/>
        <item m="1" x="1119"/>
        <item x="996"/>
        <item x="1068"/>
        <item x="1077"/>
        <item m="1" x="1124"/>
        <item x="1089"/>
        <item m="1" x="1141"/>
        <item x="546"/>
        <item x="547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8"/>
        <item x="579"/>
        <item m="1" x="1147"/>
        <item x="599"/>
        <item x="602"/>
        <item x="603"/>
        <item x="605"/>
        <item x="606"/>
        <item x="607"/>
        <item x="608"/>
        <item x="611"/>
        <item x="612"/>
        <item x="613"/>
        <item x="615"/>
        <item x="618"/>
        <item x="625"/>
        <item x="626"/>
        <item x="577"/>
        <item x="580"/>
        <item x="581"/>
        <item x="582"/>
        <item x="583"/>
        <item x="584"/>
        <item x="585"/>
        <item x="586"/>
        <item x="587"/>
        <item x="590"/>
        <item x="592"/>
        <item x="706"/>
        <item x="699"/>
        <item x="680"/>
        <item x="716"/>
        <item m="1" x="1143"/>
        <item x="718"/>
        <item m="1" x="1144"/>
        <item x="728"/>
        <item m="1" x="1134"/>
        <item m="1" x="1098"/>
        <item m="1" x="1115"/>
        <item m="1" x="1096"/>
        <item x="1008"/>
        <item x="1072"/>
        <item m="1" x="1121"/>
        <item x="1084"/>
        <item x="1093"/>
        <item x="690"/>
        <item x="703"/>
        <item x="717"/>
        <item x="697"/>
        <item x="689"/>
        <item x="720"/>
        <item x="730"/>
        <item x="708"/>
        <item x="713"/>
        <item x="705"/>
        <item x="727"/>
        <item x="726"/>
        <item x="712"/>
        <item x="704"/>
        <item x="722"/>
        <item x="695"/>
        <item x="724"/>
        <item x="707"/>
        <item m="1" x="1104"/>
        <item x="700"/>
        <item x="684"/>
        <item m="1" x="1105"/>
        <item x="735"/>
        <item x="719"/>
        <item x="698"/>
        <item x="710"/>
        <item x="731"/>
        <item x="711"/>
        <item x="591"/>
        <item x="593"/>
        <item x="594"/>
        <item x="595"/>
        <item x="596"/>
        <item x="691"/>
        <item x="629"/>
        <item x="683"/>
        <item x="723"/>
        <item x="709"/>
        <item x="732"/>
        <item x="677"/>
        <item x="678"/>
        <item x="679"/>
        <item x="630"/>
        <item x="631"/>
        <item x="725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93"/>
        <item x="688"/>
        <item x="644"/>
        <item x="645"/>
        <item x="646"/>
        <item x="647"/>
        <item x="648"/>
        <item x="685"/>
        <item x="702"/>
        <item x="692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86"/>
        <item x="661"/>
        <item x="687"/>
        <item x="681"/>
        <item x="662"/>
        <item x="663"/>
        <item x="701"/>
        <item x="715"/>
        <item x="721"/>
        <item x="696"/>
        <item x="737"/>
        <item x="665"/>
        <item x="666"/>
        <item x="682"/>
        <item x="667"/>
        <item x="668"/>
        <item x="669"/>
        <item x="792"/>
        <item m="1" x="1107"/>
        <item x="805"/>
        <item x="804"/>
        <item x="801"/>
        <item x="779"/>
        <item m="1" x="1108"/>
        <item m="1" x="1109"/>
        <item x="827"/>
        <item m="1" x="1110"/>
        <item m="1" x="1111"/>
        <item x="808"/>
        <item m="1" x="1112"/>
        <item m="1" x="1113"/>
        <item x="670"/>
        <item x="671"/>
        <item x="672"/>
        <item x="673"/>
        <item x="675"/>
        <item x="694"/>
        <item x="714"/>
        <item x="729"/>
        <item x="734"/>
        <item x="736"/>
        <item x="738"/>
        <item x="739"/>
        <item x="740"/>
        <item x="741"/>
        <item x="742"/>
        <item x="743"/>
        <item x="744"/>
        <item x="745"/>
        <item x="746"/>
        <item x="748"/>
        <item x="749"/>
        <item x="750"/>
        <item x="751"/>
        <item x="752"/>
        <item x="753"/>
        <item x="754"/>
        <item x="755"/>
        <item x="756"/>
        <item x="758"/>
        <item x="759"/>
        <item x="760"/>
        <item x="761"/>
        <item x="762"/>
        <item x="764"/>
        <item x="765"/>
        <item x="766"/>
        <item x="771"/>
        <item x="768"/>
        <item x="772"/>
        <item x="773"/>
        <item x="774"/>
        <item x="775"/>
        <item x="790"/>
        <item x="797"/>
        <item x="785"/>
        <item x="821"/>
        <item x="812"/>
        <item x="799"/>
        <item x="788"/>
        <item x="796"/>
        <item x="786"/>
        <item x="776"/>
        <item x="777"/>
        <item x="778"/>
        <item x="780"/>
        <item x="781"/>
        <item x="783"/>
        <item x="784"/>
        <item x="787"/>
        <item x="789"/>
        <item x="791"/>
        <item x="793"/>
        <item x="794"/>
        <item x="795"/>
        <item x="800"/>
        <item x="802"/>
        <item x="803"/>
        <item x="806"/>
        <item x="807"/>
        <item x="809"/>
        <item x="810"/>
        <item x="811"/>
        <item x="813"/>
        <item x="814"/>
        <item x="815"/>
        <item x="816"/>
        <item x="817"/>
        <item x="818"/>
        <item x="819"/>
        <item x="820"/>
        <item x="822"/>
        <item x="823"/>
        <item x="824"/>
        <item x="825"/>
        <item x="826"/>
        <item x="828"/>
        <item x="829"/>
        <item x="830"/>
        <item x="831"/>
        <item x="798"/>
        <item x="782"/>
        <item x="832"/>
        <item x="833"/>
        <item x="834"/>
        <item x="835"/>
        <item x="836"/>
        <item x="837"/>
        <item x="838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3"/>
        <item x="880"/>
        <item x="882"/>
        <item x="884"/>
        <item x="886"/>
        <item x="887"/>
        <item x="889"/>
        <item x="888"/>
        <item x="890"/>
        <item x="893"/>
        <item x="891"/>
        <item x="892"/>
        <item x="898"/>
        <item x="894"/>
        <item x="895"/>
        <item x="897"/>
        <item x="896"/>
        <item x="903"/>
        <item x="902"/>
        <item x="932"/>
        <item x="918"/>
        <item x="917"/>
        <item x="940"/>
        <item x="937"/>
        <item x="925"/>
        <item x="921"/>
        <item x="911"/>
        <item x="919"/>
        <item x="914"/>
        <item x="912"/>
        <item x="915"/>
        <item x="916"/>
        <item x="910"/>
        <item x="922"/>
        <item x="923"/>
        <item x="924"/>
        <item x="926"/>
        <item x="927"/>
        <item x="928"/>
        <item x="929"/>
        <item x="930"/>
        <item x="931"/>
        <item x="934"/>
        <item x="935"/>
        <item x="936"/>
        <item x="939"/>
        <item x="938"/>
        <item x="941"/>
        <item x="942"/>
        <item x="943"/>
        <item x="944"/>
        <item x="945"/>
        <item x="947"/>
        <item x="899"/>
        <item x="900"/>
        <item x="901"/>
        <item x="904"/>
        <item x="905"/>
        <item x="906"/>
        <item x="907"/>
        <item x="913"/>
        <item x="920"/>
        <item x="933"/>
        <item x="946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8"/>
        <item x="999"/>
        <item x="1000"/>
        <item x="1001"/>
        <item x="1002"/>
        <item x="1003"/>
        <item x="1005"/>
        <item x="1006"/>
        <item x="1009"/>
        <item x="1010"/>
        <item x="1011"/>
        <item x="1012"/>
        <item x="1013"/>
        <item x="1014"/>
        <item x="1015"/>
        <item x="1016"/>
        <item x="1017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5"/>
      </items>
    </pivotField>
    <pivotField dataField="1" showAll="0" defaultSubtotal="0"/>
    <pivotField axis="axisPage" defaultSubtotal="0">
      <items count="2">
        <item x="0"/>
        <item m="1" x="1"/>
      </items>
    </pivotField>
    <pivotField showAll="0" defaultSubtotal="0"/>
    <pivotField axis="axisRow" showAll="0" defaultSubtotal="0">
      <items count="2">
        <item x="1"/>
        <item x="0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4">
        <item x="1"/>
        <item x="2"/>
        <item x="3"/>
        <item x="0"/>
      </items>
    </pivotField>
  </pivotFields>
  <rowFields count="3">
    <field x="11"/>
    <field x="2"/>
    <field x="7"/>
  </rowFields>
  <colItems count="1">
    <i/>
  </colItems>
  <pageFields count="1">
    <pageField fld="9" item="1" hier="-1"/>
  </pageFields>
  <dataFields count="1">
    <dataField name="Soma de Valor" fld="8" baseField="0" baseItem="0" numFmtId="174"/>
  </dataFields>
  <formats count="12">
    <format dxfId="224">
      <pivotArea outline="0" collapsedLevelsAreSubtotals="1" fieldPosition="0"/>
    </format>
    <format dxfId="223">
      <pivotArea type="all" dataOnly="0" outline="0" fieldPosition="0"/>
    </format>
    <format dxfId="222">
      <pivotArea outline="0" collapsedLevelsAreSubtotals="1" fieldPosition="0"/>
    </format>
    <format dxfId="221">
      <pivotArea field="11" type="button" dataOnly="0" labelOnly="1" outline="0" axis="axisRow" fieldPosition="0"/>
    </format>
    <format dxfId="220">
      <pivotArea dataOnly="0" labelOnly="1" fieldPosition="0">
        <references count="1">
          <reference field="11" count="0"/>
        </references>
      </pivotArea>
    </format>
    <format dxfId="219">
      <pivotArea dataOnly="0" labelOnly="1" outline="0" axis="axisValues" fieldPosition="0"/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field="11" type="button" dataOnly="0" labelOnly="1" outline="0" axis="axisRow" fieldPosition="0"/>
    </format>
    <format dxfId="215">
      <pivotArea dataOnly="0" labelOnly="1" fieldPosition="0">
        <references count="1">
          <reference field="11" count="0"/>
        </references>
      </pivotArea>
    </format>
    <format dxfId="214">
      <pivotArea dataOnly="0" labelOnly="1" outline="0" axis="axisValues" fieldPosition="0"/>
    </format>
    <format dxfId="21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Verde" showRowHeaders="1" showColHeaders="1" showRowStripes="0" showColStripes="0" showLastColumn="1"/>
  <filters count="1">
    <filter fld="11" type="captionEqual" evalOrder="-1" id="10" stringValue1="SemPendencias">
      <autoFilter ref="A1">
        <filterColumn colId="0">
          <filters>
            <filter val="SemPendencias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PendenciasFaturas" cacheId="20" applyNumberFormats="0" applyBorderFormats="0" applyFontFormats="0" applyPatternFormats="0" applyAlignmentFormats="0" applyWidthHeightFormats="1" dataCaption="Valores" missingCaption="0" showMissing="0" updatedVersion="8" minRefreshableVersion="3" showDrill="0" showDataTips="0" rowGrandTotals="0" colGrandTotals="0" itemPrintTitles="1" createdVersion="8" indent="0" showHeaders="0" outline="1" outlineData="1" chartFormat="5" customListSort="0">
  <location ref="I27:J47" firstHeaderRow="1" firstDataRow="1" firstDataCol="1" rowPageCount="1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axis="axisRow" showAll="0">
      <items count="3">
        <item h="1"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Page" showAll="0">
      <items count="3">
        <item x="1"/>
        <item h="1"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ascending">
      <items count="5">
        <item x="0"/>
        <item x="3"/>
        <item x="1"/>
        <item x="2"/>
        <item t="default"/>
      </items>
    </pivotField>
  </pivotFields>
  <rowFields count="3">
    <field x="13"/>
    <field x="12"/>
    <field x="4"/>
  </rowFields>
  <rowItems count="20">
    <i>
      <x v="2"/>
    </i>
    <i r="1">
      <x v="10"/>
    </i>
    <i r="2">
      <x v="1"/>
    </i>
    <i r="1">
      <x v="11"/>
    </i>
    <i r="2">
      <x v="1"/>
    </i>
    <i r="1">
      <x v="12"/>
    </i>
    <i r="2">
      <x v="1"/>
    </i>
    <i>
      <x v="3"/>
    </i>
    <i r="1">
      <x v="1"/>
    </i>
    <i r="2">
      <x v="1"/>
    </i>
    <i r="1">
      <x v="2"/>
    </i>
    <i r="2">
      <x v="1"/>
    </i>
    <i r="1">
      <x v="3"/>
    </i>
    <i r="2">
      <x v="1"/>
    </i>
    <i r="1">
      <x v="4"/>
    </i>
    <i r="2">
      <x v="1"/>
    </i>
    <i r="1">
      <x v="5"/>
    </i>
    <i r="2">
      <x v="1"/>
    </i>
    <i r="1">
      <x v="6"/>
    </i>
    <i r="2">
      <x v="1"/>
    </i>
  </rowItems>
  <colItems count="1">
    <i/>
  </colItems>
  <pageFields count="1">
    <pageField fld="11" hier="-1"/>
  </pageFields>
  <dataFields count="1">
    <dataField name="Soma de Valor" fld="8" baseField="0" baseItem="0" numFmtId="17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5000000}" name="TDResumoGeralFC" cacheId="2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5">
  <location ref="AA3:AC6" firstHeaderRow="1" firstDataRow="2" firstDataCol="1" rowPageCount="1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Page" showAll="0">
      <items count="3">
        <item x="0"/>
        <item m="1" x="1"/>
        <item t="default"/>
      </items>
    </pivotField>
    <pivotField showAll="0"/>
    <pivotField axis="axisCol" showAll="0" sortType="descending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ascending">
      <items count="5">
        <item x="0"/>
        <item x="3"/>
        <item x="1"/>
        <item x="2"/>
        <item t="default"/>
      </items>
    </pivotField>
  </pivotFields>
  <rowFields count="1">
    <field x="13"/>
  </rowFields>
  <rowItems count="2">
    <i>
      <x v="2"/>
    </i>
    <i>
      <x v="3"/>
    </i>
  </rowItems>
  <colFields count="1">
    <field x="11"/>
  </colFields>
  <colItems count="2">
    <i>
      <x/>
    </i>
    <i>
      <x v="1"/>
    </i>
  </colItems>
  <pageFields count="1">
    <pageField fld="9" item="0" hier="-1"/>
  </pageFields>
  <dataFields count="1">
    <dataField name="Soma de Valor" fld="8" baseField="10" baseItem="0" numFmtId="174"/>
  </dataFields>
  <chartFormats count="6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31">
      <pivotArea type="data" outline="0" fieldPosition="0">
        <references count="3">
          <reference field="4294967294" count="1" selected="0">
            <x v="0"/>
          </reference>
          <reference field="11" count="1" selected="0">
            <x v="1"/>
          </reference>
          <reference field="13" count="1" selected="0">
            <x v="2"/>
          </reference>
        </references>
      </pivotArea>
    </chartFormat>
    <chartFormat chart="4" format="32">
      <pivotArea type="data" outline="0" fieldPosition="0">
        <references count="3">
          <reference field="4294967294" count="1" selected="0">
            <x v="0"/>
          </reference>
          <reference field="11" count="1" selected="0">
            <x v="1"/>
          </reference>
          <reference field="1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A000000}" name="TDResumoGeralFCInstFin" cacheId="2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54">
  <location ref="AI5:AJ7" firstHeaderRow="1" firstDataRow="1" firstDataCol="1" rowPageCount="1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axis="axisRow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3">
        <item x="0"/>
        <item m="1" x="1"/>
        <item t="default"/>
      </items>
    </pivotField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3"/>
  </rowFields>
  <rowItems count="2">
    <i>
      <x v="1"/>
    </i>
    <i t="grand">
      <x/>
    </i>
  </rowItems>
  <colItems count="1">
    <i/>
  </colItems>
  <pageFields count="1">
    <pageField fld="9" item="0" hier="-1"/>
  </pageFields>
  <dataFields count="1">
    <dataField name="Soma de Valor2" fld="10" baseField="2" baseItem="1" numFmtId="174"/>
  </dataFields>
  <formats count="3">
    <format dxfId="212">
      <pivotArea outline="0" collapsedLevelsAreSubtotals="1" fieldPosition="0"/>
    </format>
    <format dxfId="211">
      <pivotArea dataOnly="0" labelOnly="1" outline="0" axis="axisValues" fieldPosition="0"/>
    </format>
    <format dxfId="21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3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9000000}" name="TDResumoGeralFCDespesa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0">
  <location ref="AO4:AP19" firstHeaderRow="1" firstDataRow="1" firstDataCol="1" rowPageCount="2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showAll="0"/>
    <pivotField axis="axisRow" showAll="0" sortType="descending">
      <items count="22">
        <item m="1" x="20"/>
        <item m="1" x="19"/>
        <item x="11"/>
        <item x="0"/>
        <item x="4"/>
        <item m="1" x="18"/>
        <item x="9"/>
        <item x="6"/>
        <item x="1"/>
        <item x="3"/>
        <item x="7"/>
        <item x="8"/>
        <item x="2"/>
        <item x="10"/>
        <item x="12"/>
        <item x="13"/>
        <item h="1" x="14"/>
        <item x="5"/>
        <item x="15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axis="axisPage" showAll="0">
      <items count="3">
        <item x="0"/>
        <item m="1" x="1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5"/>
  </rowFields>
  <rowItems count="15">
    <i>
      <x v="8"/>
    </i>
    <i>
      <x v="10"/>
    </i>
    <i>
      <x v="12"/>
    </i>
    <i>
      <x v="7"/>
    </i>
    <i>
      <x v="4"/>
    </i>
    <i>
      <x v="9"/>
    </i>
    <i>
      <x v="14"/>
    </i>
    <i>
      <x v="6"/>
    </i>
    <i>
      <x v="13"/>
    </i>
    <i>
      <x v="17"/>
    </i>
    <i>
      <x v="11"/>
    </i>
    <i>
      <x v="19"/>
    </i>
    <i>
      <x v="18"/>
    </i>
    <i>
      <x v="20"/>
    </i>
    <i t="grand">
      <x/>
    </i>
  </rowItems>
  <colItems count="1">
    <i/>
  </colItems>
  <pageFields count="2">
    <pageField fld="11" item="0" hier="-1"/>
    <pageField fld="9" item="0" hier="-1"/>
  </pageFields>
  <dataFields count="1">
    <dataField name="Soma de Valor" fld="8" baseField="0" baseItem="0" numFmtId="174"/>
  </dataFields>
  <chartFormats count="1">
    <chartFormat chart="3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8000000}" name="TDResumoGeralFCReceitas" cacheId="20" applyNumberFormats="0" applyBorderFormats="0" applyFontFormats="0" applyPatternFormats="0" applyAlignmentFormats="0" applyWidthHeightFormats="1" dataCaption="Valores" showMissing="0" updatedVersion="8" minRefreshableVersion="3" useAutoFormatting="1" itemPrintTitles="1" createdVersion="8" indent="0" outline="1" outlineData="1" multipleFieldFilters="0" chartFormat="69">
  <location ref="AL4:AM8" firstHeaderRow="1" firstDataRow="1" firstDataCol="1" rowPageCount="2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showAll="0"/>
    <pivotField axis="axisRow" showAll="0">
      <items count="22">
        <item m="1" x="20"/>
        <item m="1" x="19"/>
        <item x="11"/>
        <item x="0"/>
        <item x="4"/>
        <item m="1" x="18"/>
        <item x="9"/>
        <item x="6"/>
        <item x="1"/>
        <item x="3"/>
        <item x="7"/>
        <item x="8"/>
        <item x="2"/>
        <item x="10"/>
        <item x="12"/>
        <item x="13"/>
        <item h="1" x="14"/>
        <item x="5"/>
        <item x="15"/>
        <item x="16"/>
        <item x="17"/>
        <item t="default"/>
      </items>
    </pivotField>
    <pivotField showAll="0"/>
    <pivotField showAll="0"/>
    <pivotField dataField="1" showAll="0"/>
    <pivotField axis="axisPage" showAll="0">
      <items count="3">
        <item x="0"/>
        <item m="1" x="1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5"/>
  </rowFields>
  <rowItems count="4">
    <i>
      <x v="2"/>
    </i>
    <i>
      <x v="3"/>
    </i>
    <i>
      <x v="15"/>
    </i>
    <i t="grand">
      <x/>
    </i>
  </rowItems>
  <colItems count="1">
    <i/>
  </colItems>
  <pageFields count="2">
    <pageField fld="11" item="1" hier="-1"/>
    <pageField fld="9" item="0" hier="-1"/>
  </pageFields>
  <dataFields count="1">
    <dataField name="Soma de Valor" fld="8" baseField="5" baseItem="2" numFmtId="174"/>
  </dataFields>
  <chartFormats count="3">
    <chartFormat chart="3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5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7000000}" name="TDResumoGeralFCSaldoTotal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R5:AS23" firstHeaderRow="1" firstDataRow="1" firstDataCol="1" rowPageCount="1" colPageCount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showAll="0"/>
    <pivotField axis="axisRow" showAll="0" defaultSubtotal="0">
      <items count="21">
        <item m="1" x="20"/>
        <item m="1" x="19"/>
        <item x="11"/>
        <item x="0"/>
        <item x="4"/>
        <item m="1" x="18"/>
        <item x="9"/>
        <item x="6"/>
        <item x="1"/>
        <item x="3"/>
        <item x="7"/>
        <item x="8"/>
        <item x="2"/>
        <item x="10"/>
        <item x="12"/>
        <item x="13"/>
        <item h="1" x="14"/>
        <item x="5"/>
        <item x="15"/>
        <item x="16"/>
        <item x="17"/>
      </items>
    </pivotField>
    <pivotField showAll="0"/>
    <pivotField showAll="0"/>
    <pivotField showAll="0"/>
    <pivotField axis="axisPage" showAll="0">
      <items count="3">
        <item x="0"/>
        <item m="1" x="1"/>
        <item t="default"/>
      </items>
    </pivotField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5"/>
  </rowFields>
  <rowItems count="18"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 t="grand">
      <x/>
    </i>
  </rowItems>
  <colItems count="1">
    <i/>
  </colItems>
  <pageFields count="1">
    <pageField fld="9" item="0" hier="-1"/>
  </pageFields>
  <dataFields count="1">
    <dataField name="Soma de Valor2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6000000}" name="TDResumoGeralFCMeses" cacheId="2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7">
  <location ref="AE3:AG21" firstHeaderRow="1" firstDataRow="2" firstDataCol="1"/>
  <pivotFields count="14">
    <pivotField numFmtId="14" showAll="0"/>
    <pivotField numFmtId="14" showAll="0"/>
    <pivotField numFmtId="14" showAll="0">
      <items count="263">
        <item m="1" x="261"/>
        <item m="1" x="258"/>
        <item m="1" x="259"/>
        <item m="1" x="260"/>
        <item m="1" x="257"/>
        <item x="0"/>
        <item m="1" x="213"/>
        <item m="1" x="214"/>
        <item x="1"/>
        <item x="2"/>
        <item x="3"/>
        <item x="4"/>
        <item x="5"/>
        <item x="6"/>
        <item x="7"/>
        <item x="8"/>
        <item x="9"/>
        <item m="1" x="218"/>
        <item x="10"/>
        <item x="11"/>
        <item x="12"/>
        <item x="13"/>
        <item x="14"/>
        <item x="15"/>
        <item x="16"/>
        <item x="17"/>
        <item x="18"/>
        <item m="1" x="212"/>
        <item m="1" x="248"/>
        <item m="1" x="249"/>
        <item m="1" x="250"/>
        <item x="106"/>
        <item m="1" x="251"/>
        <item m="1" x="252"/>
        <item x="166"/>
        <item m="1" x="253"/>
        <item m="1" x="254"/>
        <item m="1" x="255"/>
        <item m="1" x="256"/>
        <item x="19"/>
        <item x="20"/>
        <item x="22"/>
        <item m="1" x="221"/>
        <item m="1" x="243"/>
        <item m="1" x="217"/>
        <item m="1" x="211"/>
        <item m="1" x="245"/>
        <item m="1" x="216"/>
        <item m="1" x="234"/>
        <item m="1" x="226"/>
        <item m="1" x="240"/>
        <item m="1" x="241"/>
        <item m="1" x="242"/>
        <item m="1" x="228"/>
        <item m="1" x="231"/>
        <item m="1" x="232"/>
        <item m="1" x="244"/>
        <item m="1" x="246"/>
        <item m="1" x="219"/>
        <item m="1" x="247"/>
        <item m="1" x="220"/>
        <item m="1" x="215"/>
        <item m="1" x="233"/>
        <item m="1" x="238"/>
        <item m="1" x="239"/>
        <item m="1" x="227"/>
        <item m="1" x="235"/>
        <item m="1" x="224"/>
        <item m="1" x="223"/>
        <item m="1" x="229"/>
        <item m="1" x="230"/>
        <item m="1" x="222"/>
        <item m="1" x="225"/>
        <item m="1" x="236"/>
        <item m="1" x="237"/>
        <item m="1" x="210"/>
        <item x="21"/>
        <item x="23"/>
        <item x="24"/>
        <item x="25"/>
        <item x="26"/>
        <item x="27"/>
        <item x="38"/>
        <item x="28"/>
        <item x="29"/>
        <item x="30"/>
        <item x="31"/>
        <item x="32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3"/>
        <item x="55"/>
        <item x="57"/>
        <item x="58"/>
        <item x="59"/>
        <item x="76"/>
        <item x="60"/>
        <item x="61"/>
        <item x="62"/>
        <item x="63"/>
        <item x="84"/>
        <item x="100"/>
        <item m="1" x="209"/>
        <item x="91"/>
        <item x="111"/>
        <item x="129"/>
        <item x="151"/>
        <item x="171"/>
        <item x="192"/>
        <item x="196"/>
        <item x="199"/>
        <item x="203"/>
        <item x="205"/>
        <item x="64"/>
        <item x="65"/>
        <item x="66"/>
        <item x="67"/>
        <item x="68"/>
        <item x="69"/>
        <item x="70"/>
        <item x="72"/>
        <item x="73"/>
        <item x="74"/>
        <item x="75"/>
        <item x="33"/>
        <item x="54"/>
        <item x="71"/>
        <item x="77"/>
        <item x="78"/>
        <item x="79"/>
        <item x="88"/>
        <item x="89"/>
        <item x="95"/>
        <item x="102"/>
        <item m="1" x="208"/>
        <item x="105"/>
        <item x="108"/>
        <item x="109"/>
        <item x="110"/>
        <item x="116"/>
        <item x="120"/>
        <item x="124"/>
        <item x="126"/>
        <item m="1" x="206"/>
        <item x="133"/>
        <item x="144"/>
        <item x="145"/>
        <item x="149"/>
        <item x="156"/>
        <item x="165"/>
        <item x="170"/>
        <item x="176"/>
        <item x="189"/>
        <item x="191"/>
        <item x="193"/>
        <item x="194"/>
        <item x="195"/>
        <item x="197"/>
        <item x="198"/>
        <item m="1" x="207"/>
        <item x="200"/>
        <item x="201"/>
        <item x="202"/>
        <item x="204"/>
        <item x="80"/>
        <item x="81"/>
        <item x="82"/>
        <item x="83"/>
        <item x="85"/>
        <item x="86"/>
        <item x="87"/>
        <item x="90"/>
        <item x="92"/>
        <item x="93"/>
        <item x="94"/>
        <item x="96"/>
        <item x="97"/>
        <item x="98"/>
        <item x="99"/>
        <item x="101"/>
        <item x="103"/>
        <item x="104"/>
        <item x="107"/>
        <item x="112"/>
        <item x="113"/>
        <item x="114"/>
        <item x="115"/>
        <item x="117"/>
        <item x="118"/>
        <item x="119"/>
        <item x="121"/>
        <item x="122"/>
        <item x="123"/>
        <item x="125"/>
        <item x="127"/>
        <item x="128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6"/>
        <item x="147"/>
        <item x="148"/>
        <item x="152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7"/>
        <item x="168"/>
        <item x="169"/>
        <item x="172"/>
        <item x="173"/>
        <item x="174"/>
        <item x="175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t="default"/>
      </items>
    </pivotField>
    <pivotField showAll="0"/>
    <pivotField showAll="0"/>
    <pivotField multipleItemSelectionAllowed="1" showAll="0">
      <items count="22">
        <item x="6"/>
        <item x="10"/>
        <item x="8"/>
        <item x="1"/>
        <item x="3"/>
        <item x="5"/>
        <item x="9"/>
        <item x="15"/>
        <item x="16"/>
        <item x="17"/>
        <item x="4"/>
        <item x="0"/>
        <item x="11"/>
        <item x="7"/>
        <item x="12"/>
        <item m="1" x="20"/>
        <item m="1" x="18"/>
        <item x="14"/>
        <item x="2"/>
        <item m="1" x="19"/>
        <item x="13"/>
        <item t="default"/>
      </items>
    </pivotField>
    <pivotField showAll="0">
      <items count="70">
        <item x="22"/>
        <item x="39"/>
        <item x="42"/>
        <item x="20"/>
        <item m="1" x="68"/>
        <item x="37"/>
        <item x="5"/>
        <item x="18"/>
        <item x="64"/>
        <item x="59"/>
        <item x="36"/>
        <item x="9"/>
        <item x="26"/>
        <item x="52"/>
        <item x="49"/>
        <item x="23"/>
        <item x="34"/>
        <item x="0"/>
        <item x="14"/>
        <item x="29"/>
        <item m="1" x="67"/>
        <item x="24"/>
        <item x="46"/>
        <item x="66"/>
        <item x="13"/>
        <item x="45"/>
        <item x="58"/>
        <item x="30"/>
        <item x="50"/>
        <item x="19"/>
        <item x="54"/>
        <item x="2"/>
        <item x="33"/>
        <item x="4"/>
        <item x="63"/>
        <item x="3"/>
        <item x="57"/>
        <item x="25"/>
        <item x="1"/>
        <item x="56"/>
        <item x="27"/>
        <item x="48"/>
        <item x="62"/>
        <item x="60"/>
        <item x="11"/>
        <item x="15"/>
        <item x="17"/>
        <item x="65"/>
        <item x="61"/>
        <item x="51"/>
        <item x="32"/>
        <item x="7"/>
        <item x="8"/>
        <item x="41"/>
        <item x="6"/>
        <item x="16"/>
        <item x="43"/>
        <item x="28"/>
        <item x="31"/>
        <item x="35"/>
        <item x="55"/>
        <item x="47"/>
        <item x="12"/>
        <item x="44"/>
        <item x="38"/>
        <item x="53"/>
        <item x="21"/>
        <item x="10"/>
        <item x="40"/>
        <item t="default"/>
      </items>
    </pivotField>
    <pivotField showAll="0"/>
    <pivotField dataField="1" showAll="0"/>
    <pivotField showAll="0"/>
    <pivotField showAll="0"/>
    <pivotField axis="axisCol" showAll="0" sortType="descending">
      <items count="3">
        <item x="0"/>
        <item x="1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ascending">
      <items count="5">
        <item x="0"/>
        <item x="3"/>
        <item x="1"/>
        <item x="2"/>
        <item t="default"/>
      </items>
    </pivotField>
  </pivotFields>
  <rowFields count="2">
    <field x="13"/>
    <field x="12"/>
  </rowFields>
  <rowItems count="17">
    <i>
      <x v="2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11"/>
  </colFields>
  <colItems count="2">
    <i>
      <x/>
    </i>
    <i>
      <x v="1"/>
    </i>
  </colItems>
  <dataFields count="1">
    <dataField name="Soma de Valorr" fld="8" baseField="0" baseItem="0" numFmtId="174"/>
  </dataFields>
  <chartFormats count="5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F000000}" name="PivotFluxoDeCaixaCartoes" cacheId="81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compact="0" compactData="0" multipleFieldFilters="0" chartFormat="1">
  <location ref="BO2:BQ28" firstHeaderRow="1" firstDataRow="1" firstDataCol="2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2"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25"/>
        <item m="1" x="18"/>
        <item m="1" x="35"/>
        <item m="1" x="37"/>
        <item m="1" x="19"/>
        <item m="1" x="15"/>
        <item m="1" x="20"/>
        <item m="1" x="24"/>
        <item m="1" x="21"/>
        <item m="1" x="22"/>
        <item m="1" x="16"/>
        <item x="0"/>
        <item x="1"/>
        <item x="3"/>
        <item m="1" x="40"/>
        <item m="1" x="23"/>
        <item m="1" x="36"/>
        <item m="1" x="17"/>
        <item x="2"/>
        <item m="1" x="38"/>
        <item m="1" x="39"/>
        <item x="4"/>
        <item m="1" x="41"/>
        <item x="6"/>
        <item x="5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x="0"/>
        <item m="1" x="3"/>
        <item m="1" x="9"/>
        <item m="1" x="12"/>
        <item m="1" x="14"/>
        <item m="1" x="11"/>
        <item m="1" x="10"/>
        <item m="1" x="13"/>
        <item m="1" x="4"/>
        <item m="1" x="5"/>
        <item m="1" x="6"/>
        <item m="1" x="7"/>
        <item m="1" x="8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4">
        <item x="22"/>
        <item m="1" x="70"/>
        <item x="29"/>
        <item x="20"/>
        <item x="4"/>
        <item x="19"/>
        <item x="5"/>
        <item m="1" x="71"/>
        <item x="39"/>
        <item x="6"/>
        <item x="9"/>
        <item m="1" x="72"/>
        <item m="1" x="67"/>
        <item x="43"/>
        <item m="1" x="68"/>
        <item m="1" x="103"/>
        <item m="1" x="115"/>
        <item m="1" x="109"/>
        <item m="1" x="88"/>
        <item m="1" x="97"/>
        <item m="1" x="100"/>
        <item m="1" x="116"/>
        <item m="1" x="121"/>
        <item m="1" x="92"/>
        <item m="1" x="94"/>
        <item m="1" x="106"/>
        <item m="1" x="123"/>
        <item x="32"/>
        <item m="1" x="119"/>
        <item m="1" x="99"/>
        <item m="1" x="105"/>
        <item m="1" x="113"/>
        <item m="1" x="107"/>
        <item m="1" x="118"/>
        <item m="1" x="90"/>
        <item x="26"/>
        <item m="1" x="96"/>
        <item m="1" x="114"/>
        <item x="11"/>
        <item m="1" x="89"/>
        <item m="1" x="102"/>
        <item x="12"/>
        <item m="1" x="110"/>
        <item m="1" x="98"/>
        <item m="1" x="112"/>
        <item m="1" x="122"/>
        <item m="1" x="85"/>
        <item x="56"/>
        <item m="1" x="120"/>
        <item m="1" x="108"/>
        <item x="63"/>
        <item m="1" x="101"/>
        <item m="1" x="86"/>
        <item x="51"/>
        <item m="1" x="95"/>
        <item m="1" x="93"/>
        <item m="1" x="111"/>
        <item m="1" x="91"/>
        <item m="1" x="104"/>
        <item m="1" x="117"/>
        <item m="1" x="87"/>
        <item m="1" x="74"/>
        <item m="1" x="75"/>
        <item m="1" x="76"/>
        <item m="1" x="77"/>
        <item m="1" x="78"/>
        <item m="1" x="79"/>
        <item m="1" x="73"/>
        <item m="1" x="80"/>
        <item m="1" x="81"/>
        <item m="1" x="82"/>
        <item m="1" x="83"/>
        <item m="1" x="84"/>
        <item m="1" x="69"/>
        <item x="0"/>
        <item x="35"/>
        <item x="23"/>
        <item x="24"/>
        <item x="25"/>
        <item x="3"/>
        <item x="13"/>
        <item x="18"/>
        <item x="10"/>
        <item x="8"/>
        <item x="21"/>
        <item x="7"/>
        <item x="27"/>
        <item x="42"/>
        <item x="1"/>
        <item x="36"/>
        <item x="17"/>
        <item x="30"/>
        <item x="33"/>
        <item x="34"/>
        <item x="37"/>
        <item x="38"/>
        <item x="40"/>
        <item x="41"/>
        <item x="31"/>
        <item x="28"/>
        <item x="44"/>
        <item x="16"/>
        <item x="48"/>
        <item x="49"/>
        <item x="50"/>
        <item x="46"/>
        <item x="45"/>
        <item x="47"/>
        <item x="2"/>
        <item x="15"/>
        <item x="55"/>
        <item x="54"/>
        <item x="53"/>
        <item x="14"/>
        <item x="58"/>
        <item x="60"/>
        <item x="61"/>
        <item x="57"/>
        <item x="59"/>
        <item x="62"/>
        <item x="64"/>
        <item x="52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8"/>
  </rowFields>
  <rowItems count="26">
    <i>
      <x v="20"/>
      <x/>
    </i>
    <i r="1">
      <x v="14"/>
    </i>
    <i>
      <x v="21"/>
      <x/>
    </i>
    <i r="1">
      <x v="14"/>
    </i>
    <i>
      <x v="22"/>
      <x/>
    </i>
    <i r="1">
      <x v="14"/>
    </i>
    <i>
      <x v="27"/>
      <x/>
    </i>
    <i r="1">
      <x v="14"/>
    </i>
    <i>
      <x v="30"/>
      <x/>
    </i>
    <i r="1">
      <x v="14"/>
    </i>
    <i>
      <x v="32"/>
      <x/>
    </i>
    <i r="1">
      <x v="14"/>
    </i>
    <i>
      <x v="33"/>
      <x/>
    </i>
    <i r="1">
      <x v="14"/>
    </i>
    <i>
      <x v="34"/>
      <x/>
    </i>
    <i r="1">
      <x v="14"/>
    </i>
    <i>
      <x v="35"/>
      <x/>
    </i>
    <i r="1">
      <x v="14"/>
    </i>
    <i>
      <x v="36"/>
      <x/>
    </i>
    <i r="1">
      <x v="14"/>
    </i>
    <i>
      <x v="37"/>
      <x/>
    </i>
    <i r="1">
      <x v="14"/>
    </i>
    <i>
      <x v="38"/>
      <x/>
    </i>
    <i>
      <x v="39"/>
      <x/>
    </i>
    <i>
      <x v="40"/>
      <x/>
    </i>
    <i>
      <x v="41"/>
      <x/>
    </i>
  </rowItems>
  <colItems count="1">
    <i/>
  </colItems>
  <dataFields count="1">
    <dataField name="Soma de Valor" fld="12" baseField="3" baseItem="1" numFmtId="174"/>
  </dataFields>
  <formats count="3">
    <format dxfId="193">
      <pivotArea outline="0" collapsedLevelsAreSubtotals="1" fieldPosition="0"/>
    </format>
    <format dxfId="192">
      <pivotArea field="10" type="button" dataOnly="0" labelOnly="1" outline="0"/>
    </format>
    <format dxfId="191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NewerThanOrEqual" evalOrder="-1" id="1566">
      <autoFilter ref="A1">
        <filterColumn colId="0">
          <customFilters>
            <customFilter operator="greaterThanOrEqual" val="4501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C000000}" name="PivotFluxoDeCaixa" cacheId="81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compact="0" compactData="0" multipleFieldFilters="0" chartFormat="1">
  <location ref="BI2:BL518" firstHeaderRow="1" firstDataRow="1" firstDataCol="3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2"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25"/>
        <item m="1" x="18"/>
        <item m="1" x="35"/>
        <item m="1" x="37"/>
        <item m="1" x="19"/>
        <item m="1" x="15"/>
        <item m="1" x="20"/>
        <item m="1" x="24"/>
        <item m="1" x="21"/>
        <item m="1" x="22"/>
        <item m="1" x="16"/>
        <item x="0"/>
        <item x="1"/>
        <item x="3"/>
        <item m="1" x="40"/>
        <item m="1" x="23"/>
        <item m="1" x="36"/>
        <item m="1" x="17"/>
        <item x="2"/>
        <item m="1" x="38"/>
        <item m="1" x="39"/>
        <item x="4"/>
        <item m="1" x="41"/>
        <item x="6"/>
        <item x="5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x="11"/>
        <item m="1" x="20"/>
        <item x="1"/>
        <item x="4"/>
        <item x="2"/>
        <item x="7"/>
        <item x="3"/>
        <item x="0"/>
        <item m="1" x="44"/>
        <item m="1" x="47"/>
        <item x="14"/>
        <item m="1" x="53"/>
        <item m="1" x="54"/>
        <item m="1" x="40"/>
        <item m="1" x="55"/>
        <item m="1" x="48"/>
        <item m="1" x="34"/>
        <item m="1" x="27"/>
        <item m="1" x="18"/>
        <item m="1" x="19"/>
        <item m="1" x="60"/>
        <item m="1" x="35"/>
        <item m="1" x="57"/>
        <item m="1" x="56"/>
        <item x="9"/>
        <item m="1" x="51"/>
        <item m="1" x="45"/>
        <item m="1" x="25"/>
        <item x="5"/>
        <item m="1" x="58"/>
        <item m="1" x="39"/>
        <item m="1" x="52"/>
        <item m="1" x="37"/>
        <item m="1" x="28"/>
        <item m="1" x="26"/>
        <item m="1" x="41"/>
        <item m="1" x="43"/>
        <item x="6"/>
        <item m="1" x="59"/>
        <item m="1" x="36"/>
        <item m="1" x="42"/>
        <item m="1" x="33"/>
        <item m="1" x="50"/>
        <item m="1" x="49"/>
        <item m="1" x="38"/>
        <item m="1" x="46"/>
        <item m="1" x="29"/>
        <item m="1" x="30"/>
        <item m="1" x="31"/>
        <item m="1" x="32"/>
        <item m="1" x="21"/>
        <item m="1" x="22"/>
        <item x="17"/>
        <item m="1" x="23"/>
        <item m="1" x="24"/>
        <item x="10"/>
        <item x="8"/>
        <item x="12"/>
        <item x="13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4">
        <item x="22"/>
        <item m="1" x="70"/>
        <item x="29"/>
        <item x="20"/>
        <item x="4"/>
        <item x="19"/>
        <item x="5"/>
        <item m="1" x="71"/>
        <item x="39"/>
        <item x="6"/>
        <item x="9"/>
        <item m="1" x="72"/>
        <item m="1" x="67"/>
        <item x="43"/>
        <item m="1" x="68"/>
        <item m="1" x="103"/>
        <item m="1" x="115"/>
        <item m="1" x="109"/>
        <item m="1" x="88"/>
        <item m="1" x="97"/>
        <item m="1" x="100"/>
        <item m="1" x="116"/>
        <item m="1" x="121"/>
        <item m="1" x="92"/>
        <item m="1" x="94"/>
        <item m="1" x="106"/>
        <item m="1" x="123"/>
        <item x="32"/>
        <item m="1" x="119"/>
        <item m="1" x="99"/>
        <item m="1" x="105"/>
        <item m="1" x="113"/>
        <item m="1" x="107"/>
        <item m="1" x="118"/>
        <item m="1" x="90"/>
        <item x="26"/>
        <item m="1" x="96"/>
        <item m="1" x="114"/>
        <item x="11"/>
        <item m="1" x="89"/>
        <item m="1" x="102"/>
        <item x="12"/>
        <item m="1" x="110"/>
        <item m="1" x="98"/>
        <item m="1" x="112"/>
        <item m="1" x="122"/>
        <item m="1" x="85"/>
        <item x="56"/>
        <item m="1" x="120"/>
        <item m="1" x="108"/>
        <item x="63"/>
        <item m="1" x="101"/>
        <item m="1" x="86"/>
        <item x="51"/>
        <item m="1" x="95"/>
        <item m="1" x="93"/>
        <item m="1" x="111"/>
        <item m="1" x="91"/>
        <item m="1" x="104"/>
        <item m="1" x="117"/>
        <item m="1" x="87"/>
        <item m="1" x="74"/>
        <item m="1" x="75"/>
        <item m="1" x="76"/>
        <item m="1" x="77"/>
        <item m="1" x="78"/>
        <item m="1" x="79"/>
        <item m="1" x="73"/>
        <item m="1" x="80"/>
        <item m="1" x="81"/>
        <item m="1" x="82"/>
        <item m="1" x="83"/>
        <item m="1" x="84"/>
        <item m="1" x="69"/>
        <item x="0"/>
        <item x="35"/>
        <item x="23"/>
        <item x="24"/>
        <item x="25"/>
        <item x="3"/>
        <item x="13"/>
        <item x="18"/>
        <item x="10"/>
        <item x="8"/>
        <item x="21"/>
        <item x="7"/>
        <item x="27"/>
        <item x="42"/>
        <item x="1"/>
        <item x="36"/>
        <item x="17"/>
        <item x="30"/>
        <item x="33"/>
        <item x="34"/>
        <item x="37"/>
        <item x="38"/>
        <item x="40"/>
        <item x="41"/>
        <item x="31"/>
        <item x="28"/>
        <item x="44"/>
        <item x="16"/>
        <item x="48"/>
        <item x="49"/>
        <item x="50"/>
        <item x="46"/>
        <item x="45"/>
        <item x="47"/>
        <item x="2"/>
        <item x="15"/>
        <item x="55"/>
        <item x="54"/>
        <item x="53"/>
        <item x="14"/>
        <item x="58"/>
        <item x="60"/>
        <item x="61"/>
        <item x="57"/>
        <item x="59"/>
        <item x="62"/>
        <item x="64"/>
        <item x="52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9"/>
    <field x="10"/>
  </rowFields>
  <rowItems count="516">
    <i>
      <x v="20"/>
      <x/>
      <x v="98"/>
    </i>
    <i r="2">
      <x v="99"/>
    </i>
    <i r="1">
      <x v="2"/>
      <x v="76"/>
    </i>
    <i r="2">
      <x v="77"/>
    </i>
    <i r="2">
      <x v="88"/>
    </i>
    <i r="2">
      <x v="109"/>
    </i>
    <i r="1">
      <x v="3"/>
      <x v="2"/>
    </i>
    <i r="2">
      <x v="3"/>
    </i>
    <i r="2">
      <x v="4"/>
    </i>
    <i r="2">
      <x v="75"/>
    </i>
    <i r="2">
      <x v="78"/>
    </i>
    <i r="2">
      <x v="83"/>
    </i>
    <i r="2">
      <x v="95"/>
    </i>
    <i r="1">
      <x v="4"/>
      <x v="5"/>
    </i>
    <i r="2">
      <x v="6"/>
    </i>
    <i r="2">
      <x v="86"/>
    </i>
    <i r="2">
      <x v="87"/>
    </i>
    <i r="2">
      <x v="90"/>
    </i>
    <i r="2">
      <x v="92"/>
    </i>
    <i r="2">
      <x v="108"/>
    </i>
    <i r="1">
      <x v="5"/>
      <x v="8"/>
    </i>
    <i r="2">
      <x v="27"/>
    </i>
    <i r="2">
      <x v="80"/>
    </i>
    <i r="2">
      <x v="84"/>
    </i>
    <i r="2">
      <x v="91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1">
      <x v="24"/>
      <x/>
    </i>
    <i r="1">
      <x v="28"/>
      <x v="81"/>
    </i>
    <i r="2">
      <x v="82"/>
    </i>
    <i r="2">
      <x v="89"/>
    </i>
    <i r="1">
      <x v="37"/>
      <x v="38"/>
    </i>
    <i r="2">
      <x v="41"/>
    </i>
    <i r="2">
      <x v="101"/>
    </i>
    <i r="2">
      <x v="113"/>
    </i>
    <i r="1">
      <x v="55"/>
      <x v="35"/>
    </i>
    <i r="2">
      <x v="94"/>
    </i>
    <i r="1">
      <x v="56"/>
      <x/>
    </i>
    <i r="1">
      <x v="57"/>
      <x v="96"/>
    </i>
    <i r="2">
      <x v="97"/>
    </i>
    <i r="1">
      <x v="58"/>
      <x/>
    </i>
    <i>
      <x v="21"/>
      <x/>
      <x v="98"/>
    </i>
    <i r="2">
      <x v="99"/>
    </i>
    <i r="1">
      <x v="2"/>
      <x v="76"/>
    </i>
    <i r="2">
      <x v="77"/>
    </i>
    <i r="2">
      <x v="88"/>
    </i>
    <i r="2">
      <x v="109"/>
    </i>
    <i r="1">
      <x v="3"/>
      <x v="2"/>
    </i>
    <i r="2">
      <x v="3"/>
    </i>
    <i r="2">
      <x v="4"/>
    </i>
    <i r="2">
      <x v="78"/>
    </i>
    <i r="2">
      <x v="95"/>
    </i>
    <i r="2">
      <x v="104"/>
    </i>
    <i r="1">
      <x v="4"/>
      <x v="5"/>
    </i>
    <i r="2">
      <x v="6"/>
    </i>
    <i r="2">
      <x v="53"/>
    </i>
    <i r="2">
      <x v="86"/>
    </i>
    <i r="2">
      <x v="87"/>
    </i>
    <i r="2">
      <x v="90"/>
    </i>
    <i r="2">
      <x v="105"/>
    </i>
    <i r="1">
      <x v="5"/>
      <x v="8"/>
    </i>
    <i r="2">
      <x v="27"/>
    </i>
    <i r="2">
      <x v="80"/>
    </i>
    <i r="2">
      <x v="84"/>
    </i>
    <i r="2">
      <x v="91"/>
    </i>
    <i r="2">
      <x v="93"/>
    </i>
    <i r="2">
      <x v="102"/>
    </i>
    <i r="1">
      <x v="6"/>
      <x v="9"/>
    </i>
    <i r="2">
      <x v="10"/>
    </i>
    <i r="2">
      <x v="79"/>
    </i>
    <i r="2">
      <x v="85"/>
    </i>
    <i r="2">
      <x v="106"/>
    </i>
    <i r="1">
      <x v="7"/>
      <x v="74"/>
    </i>
    <i r="1">
      <x v="10"/>
      <x v="13"/>
    </i>
    <i r="1">
      <x v="24"/>
      <x/>
    </i>
    <i r="1">
      <x v="28"/>
      <x v="82"/>
    </i>
    <i r="2">
      <x v="89"/>
    </i>
    <i r="2">
      <x v="103"/>
    </i>
    <i r="2">
      <x v="121"/>
    </i>
    <i r="1">
      <x v="37"/>
      <x v="38"/>
    </i>
    <i r="2">
      <x v="41"/>
    </i>
    <i r="2">
      <x v="101"/>
    </i>
    <i r="1">
      <x v="55"/>
      <x v="35"/>
    </i>
    <i r="2">
      <x v="94"/>
    </i>
    <i r="2">
      <x v="100"/>
    </i>
    <i r="1">
      <x v="56"/>
      <x/>
    </i>
    <i r="1">
      <x v="57"/>
      <x v="96"/>
    </i>
    <i r="2">
      <x v="97"/>
    </i>
    <i r="1">
      <x v="59"/>
      <x v="107"/>
    </i>
    <i r="1">
      <x v="60"/>
      <x v="112"/>
    </i>
    <i>
      <x v="22"/>
      <x/>
      <x v="98"/>
    </i>
    <i r="2">
      <x v="99"/>
    </i>
    <i r="1">
      <x v="2"/>
      <x v="76"/>
    </i>
    <i r="2">
      <x v="77"/>
    </i>
    <i r="2">
      <x v="88"/>
    </i>
    <i r="2">
      <x v="109"/>
    </i>
    <i r="1">
      <x v="3"/>
      <x v="2"/>
    </i>
    <i r="2">
      <x v="3"/>
    </i>
    <i r="2">
      <x v="4"/>
    </i>
    <i r="2">
      <x v="83"/>
    </i>
    <i r="2">
      <x v="95"/>
    </i>
    <i r="1">
      <x v="4"/>
      <x v="5"/>
    </i>
    <i r="2">
      <x v="53"/>
    </i>
    <i r="2">
      <x v="86"/>
    </i>
    <i r="2">
      <x v="87"/>
    </i>
    <i r="2">
      <x v="90"/>
    </i>
    <i r="2">
      <x v="105"/>
    </i>
    <i r="2">
      <x v="108"/>
    </i>
    <i r="2">
      <x v="110"/>
    </i>
    <i r="2">
      <x v="115"/>
    </i>
    <i r="1">
      <x v="5"/>
      <x v="8"/>
    </i>
    <i r="2">
      <x v="27"/>
    </i>
    <i r="2">
      <x v="80"/>
    </i>
    <i r="2">
      <x v="84"/>
    </i>
    <i r="2">
      <x v="93"/>
    </i>
    <i r="1">
      <x v="6"/>
      <x v="9"/>
    </i>
    <i r="2">
      <x v="10"/>
    </i>
    <i r="2">
      <x v="79"/>
    </i>
    <i r="2">
      <x v="85"/>
    </i>
    <i r="2">
      <x v="118"/>
    </i>
    <i r="1">
      <x v="7"/>
      <x v="74"/>
    </i>
    <i r="1">
      <x v="24"/>
      <x/>
    </i>
    <i r="1">
      <x v="28"/>
      <x v="81"/>
    </i>
    <i r="2">
      <x v="82"/>
    </i>
    <i r="2">
      <x v="89"/>
    </i>
    <i r="2">
      <x v="103"/>
    </i>
    <i r="1">
      <x v="37"/>
      <x v="38"/>
    </i>
    <i r="2">
      <x v="41"/>
    </i>
    <i r="2">
      <x v="101"/>
    </i>
    <i r="2">
      <x v="113"/>
    </i>
    <i r="1">
      <x v="52"/>
      <x v="114"/>
    </i>
    <i r="2">
      <x v="116"/>
    </i>
    <i r="1">
      <x v="55"/>
      <x v="35"/>
    </i>
    <i r="2">
      <x v="47"/>
    </i>
    <i r="2">
      <x v="94"/>
    </i>
    <i r="2">
      <x v="100"/>
    </i>
    <i r="1">
      <x v="56"/>
      <x/>
    </i>
    <i r="1">
      <x v="57"/>
      <x v="96"/>
    </i>
    <i r="2">
      <x v="97"/>
    </i>
    <i r="1">
      <x v="59"/>
      <x v="111"/>
    </i>
    <i r="1">
      <x v="60"/>
      <x v="112"/>
    </i>
    <i>
      <x v="27"/>
      <x/>
      <x v="98"/>
    </i>
    <i r="2">
      <x v="99"/>
    </i>
    <i r="1">
      <x v="2"/>
      <x v="76"/>
    </i>
    <i r="2">
      <x v="77"/>
    </i>
    <i r="2">
      <x v="88"/>
    </i>
    <i r="2">
      <x v="109"/>
    </i>
    <i r="1">
      <x v="3"/>
      <x v="2"/>
    </i>
    <i r="2">
      <x v="3"/>
    </i>
    <i r="2">
      <x v="4"/>
    </i>
    <i r="2">
      <x v="75"/>
    </i>
    <i r="2">
      <x v="78"/>
    </i>
    <i r="2">
      <x v="83"/>
    </i>
    <i r="2">
      <x v="95"/>
    </i>
    <i r="1">
      <x v="4"/>
      <x v="5"/>
    </i>
    <i r="2">
      <x v="53"/>
    </i>
    <i r="2">
      <x v="86"/>
    </i>
    <i r="2">
      <x v="87"/>
    </i>
    <i r="2">
      <x v="90"/>
    </i>
    <i r="2">
      <x v="105"/>
    </i>
    <i r="2">
      <x v="108"/>
    </i>
    <i r="2">
      <x v="110"/>
    </i>
    <i r="2">
      <x v="117"/>
    </i>
    <i r="1">
      <x v="5"/>
      <x v="8"/>
    </i>
    <i r="2">
      <x v="27"/>
    </i>
    <i r="2">
      <x v="80"/>
    </i>
    <i r="2">
      <x v="84"/>
    </i>
    <i r="2">
      <x v="91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1">
      <x v="10"/>
      <x v="13"/>
    </i>
    <i r="1">
      <x v="24"/>
      <x/>
    </i>
    <i r="1">
      <x v="28"/>
      <x v="82"/>
    </i>
    <i r="2">
      <x v="89"/>
    </i>
    <i r="2">
      <x v="103"/>
    </i>
    <i r="2">
      <x v="121"/>
    </i>
    <i r="1">
      <x v="37"/>
      <x v="38"/>
    </i>
    <i r="2">
      <x v="41"/>
    </i>
    <i r="2">
      <x v="101"/>
    </i>
    <i r="2">
      <x v="113"/>
    </i>
    <i r="1">
      <x v="55"/>
      <x v="35"/>
    </i>
    <i r="2">
      <x v="47"/>
    </i>
    <i r="2">
      <x v="94"/>
    </i>
    <i r="2">
      <x v="100"/>
    </i>
    <i r="1">
      <x v="56"/>
      <x/>
    </i>
    <i r="1">
      <x v="57"/>
      <x v="96"/>
    </i>
    <i r="1">
      <x v="58"/>
      <x/>
    </i>
    <i r="1">
      <x v="59"/>
      <x v="107"/>
    </i>
    <i r="2">
      <x v="111"/>
    </i>
    <i r="1">
      <x v="60"/>
      <x v="112"/>
    </i>
    <i>
      <x v="30"/>
      <x/>
      <x v="98"/>
    </i>
    <i r="2">
      <x v="99"/>
    </i>
    <i r="1">
      <x v="2"/>
      <x v="76"/>
    </i>
    <i r="2">
      <x v="77"/>
    </i>
    <i r="2">
      <x v="88"/>
    </i>
    <i r="2">
      <x v="109"/>
    </i>
    <i r="2">
      <x v="119"/>
    </i>
    <i r="1">
      <x v="3"/>
      <x v="2"/>
    </i>
    <i r="2">
      <x v="3"/>
    </i>
    <i r="2">
      <x v="4"/>
    </i>
    <i r="2">
      <x v="50"/>
    </i>
    <i r="2">
      <x v="78"/>
    </i>
    <i r="2">
      <x v="95"/>
    </i>
    <i r="1">
      <x v="4"/>
      <x v="5"/>
    </i>
    <i r="2">
      <x v="6"/>
    </i>
    <i r="2">
      <x v="53"/>
    </i>
    <i r="2">
      <x v="86"/>
    </i>
    <i r="2">
      <x v="92"/>
    </i>
    <i r="2">
      <x v="105"/>
    </i>
    <i r="2">
      <x v="108"/>
    </i>
    <i r="2">
      <x v="110"/>
    </i>
    <i r="2">
      <x v="117"/>
    </i>
    <i r="1">
      <x v="5"/>
      <x v="8"/>
    </i>
    <i r="2">
      <x v="27"/>
    </i>
    <i r="2">
      <x v="80"/>
    </i>
    <i r="2">
      <x v="84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1">
      <x v="24"/>
      <x/>
    </i>
    <i r="1">
      <x v="28"/>
      <x v="81"/>
    </i>
    <i r="2">
      <x v="82"/>
    </i>
    <i r="2">
      <x v="121"/>
    </i>
    <i r="1">
      <x v="37"/>
      <x v="38"/>
    </i>
    <i r="2">
      <x v="41"/>
    </i>
    <i r="2">
      <x v="101"/>
    </i>
    <i r="2">
      <x v="113"/>
    </i>
    <i r="1">
      <x v="52"/>
      <x v="114"/>
    </i>
    <i r="1">
      <x v="55"/>
      <x v="35"/>
    </i>
    <i r="2">
      <x v="47"/>
    </i>
    <i r="2">
      <x v="94"/>
    </i>
    <i r="2">
      <x v="100"/>
    </i>
    <i r="1">
      <x v="56"/>
      <x/>
    </i>
    <i r="1">
      <x v="57"/>
      <x v="96"/>
    </i>
    <i r="2">
      <x v="97"/>
    </i>
    <i r="1">
      <x v="59"/>
      <x v="107"/>
    </i>
    <i r="2">
      <x v="111"/>
    </i>
    <i r="1">
      <x v="60"/>
      <x v="112"/>
    </i>
    <i>
      <x v="32"/>
      <x/>
      <x v="98"/>
    </i>
    <i r="2">
      <x v="99"/>
    </i>
    <i r="1">
      <x v="2"/>
      <x v="76"/>
    </i>
    <i r="2">
      <x v="77"/>
    </i>
    <i r="2">
      <x v="88"/>
    </i>
    <i r="2">
      <x v="119"/>
    </i>
    <i r="2">
      <x v="123"/>
    </i>
    <i r="1">
      <x v="3"/>
      <x v="2"/>
    </i>
    <i r="2">
      <x v="3"/>
    </i>
    <i r="2">
      <x v="4"/>
    </i>
    <i r="2">
      <x v="50"/>
    </i>
    <i r="2">
      <x v="78"/>
    </i>
    <i r="2">
      <x v="83"/>
    </i>
    <i r="2">
      <x v="95"/>
    </i>
    <i r="1">
      <x v="4"/>
      <x v="5"/>
    </i>
    <i r="2">
      <x v="6"/>
    </i>
    <i r="2">
      <x v="53"/>
    </i>
    <i r="2">
      <x v="86"/>
    </i>
    <i r="2">
      <x v="90"/>
    </i>
    <i r="2">
      <x v="92"/>
    </i>
    <i r="2">
      <x v="108"/>
    </i>
    <i r="2">
      <x v="110"/>
    </i>
    <i r="2">
      <x v="122"/>
    </i>
    <i r="1">
      <x v="5"/>
      <x v="8"/>
    </i>
    <i r="2">
      <x v="27"/>
    </i>
    <i r="2">
      <x v="80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2">
      <x v="120"/>
    </i>
    <i r="1">
      <x v="24"/>
      <x/>
    </i>
    <i r="1">
      <x v="28"/>
      <x v="82"/>
    </i>
    <i r="2">
      <x v="89"/>
    </i>
    <i r="1">
      <x v="37"/>
      <x v="38"/>
    </i>
    <i r="2">
      <x v="41"/>
    </i>
    <i r="2">
      <x v="101"/>
    </i>
    <i r="2">
      <x v="113"/>
    </i>
    <i r="1">
      <x v="55"/>
      <x v="47"/>
    </i>
    <i r="1">
      <x v="56"/>
      <x/>
    </i>
    <i r="1">
      <x v="57"/>
      <x v="96"/>
    </i>
    <i r="2">
      <x v="97"/>
    </i>
    <i r="1">
      <x v="59"/>
      <x v="107"/>
    </i>
    <i r="1">
      <x v="60"/>
      <x v="112"/>
    </i>
    <i>
      <x v="33"/>
      <x/>
      <x v="98"/>
    </i>
    <i r="2">
      <x v="99"/>
    </i>
    <i r="1">
      <x v="2"/>
      <x v="76"/>
    </i>
    <i r="2">
      <x v="77"/>
    </i>
    <i r="2">
      <x v="88"/>
    </i>
    <i r="2">
      <x v="109"/>
    </i>
    <i r="2">
      <x v="119"/>
    </i>
    <i r="1">
      <x v="3"/>
      <x v="2"/>
    </i>
    <i r="2">
      <x v="3"/>
    </i>
    <i r="2">
      <x v="4"/>
    </i>
    <i r="2">
      <x v="50"/>
    </i>
    <i r="2">
      <x v="78"/>
    </i>
    <i r="2">
      <x v="83"/>
    </i>
    <i r="2">
      <x v="95"/>
    </i>
    <i r="1">
      <x v="4"/>
      <x v="5"/>
    </i>
    <i r="2">
      <x v="53"/>
    </i>
    <i r="2">
      <x v="86"/>
    </i>
    <i r="2">
      <x v="92"/>
    </i>
    <i r="2">
      <x v="105"/>
    </i>
    <i r="2">
      <x v="108"/>
    </i>
    <i r="2">
      <x v="110"/>
    </i>
    <i r="1">
      <x v="5"/>
      <x v="8"/>
    </i>
    <i r="2">
      <x v="27"/>
    </i>
    <i r="2">
      <x v="80"/>
    </i>
    <i r="2">
      <x v="84"/>
    </i>
    <i r="2">
      <x v="93"/>
    </i>
    <i r="1">
      <x v="6"/>
      <x v="9"/>
    </i>
    <i r="2">
      <x v="10"/>
    </i>
    <i r="2">
      <x v="79"/>
    </i>
    <i r="1">
      <x v="7"/>
      <x v="74"/>
    </i>
    <i r="1">
      <x v="24"/>
      <x/>
    </i>
    <i r="1">
      <x v="28"/>
      <x v="81"/>
    </i>
    <i r="2">
      <x v="82"/>
    </i>
    <i r="2">
      <x v="89"/>
    </i>
    <i r="2">
      <x v="121"/>
    </i>
    <i r="1">
      <x v="37"/>
      <x v="38"/>
    </i>
    <i r="2">
      <x v="41"/>
    </i>
    <i r="2">
      <x v="101"/>
    </i>
    <i r="2">
      <x v="113"/>
    </i>
    <i r="1">
      <x v="52"/>
      <x v="114"/>
    </i>
    <i r="1">
      <x v="55"/>
      <x v="47"/>
    </i>
    <i r="1">
      <x v="56"/>
      <x/>
    </i>
    <i r="1">
      <x v="57"/>
      <x v="96"/>
    </i>
    <i r="2">
      <x v="97"/>
    </i>
    <i r="1">
      <x v="59"/>
      <x v="107"/>
    </i>
    <i r="1">
      <x v="60"/>
      <x v="112"/>
    </i>
    <i>
      <x v="34"/>
      <x/>
      <x v="98"/>
    </i>
    <i r="2">
      <x v="99"/>
    </i>
    <i r="1">
      <x v="2"/>
      <x v="76"/>
    </i>
    <i r="2">
      <x v="77"/>
    </i>
    <i r="2">
      <x v="88"/>
    </i>
    <i r="2">
      <x v="119"/>
    </i>
    <i r="2">
      <x v="123"/>
    </i>
    <i r="1">
      <x v="3"/>
      <x v="2"/>
    </i>
    <i r="2">
      <x v="3"/>
    </i>
    <i r="2">
      <x v="4"/>
    </i>
    <i r="2">
      <x v="50"/>
    </i>
    <i r="2">
      <x v="78"/>
    </i>
    <i r="2">
      <x v="95"/>
    </i>
    <i r="2">
      <x v="104"/>
    </i>
    <i r="1">
      <x v="4"/>
      <x v="5"/>
    </i>
    <i r="2">
      <x v="6"/>
    </i>
    <i r="2">
      <x v="53"/>
    </i>
    <i r="2">
      <x v="86"/>
    </i>
    <i r="2">
      <x v="90"/>
    </i>
    <i r="2">
      <x v="108"/>
    </i>
    <i r="2">
      <x v="110"/>
    </i>
    <i r="2">
      <x v="122"/>
    </i>
    <i r="1">
      <x v="5"/>
      <x v="8"/>
    </i>
    <i r="2">
      <x v="27"/>
    </i>
    <i r="2">
      <x v="80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2">
      <x v="120"/>
    </i>
    <i r="1">
      <x v="24"/>
      <x/>
    </i>
    <i r="1">
      <x v="28"/>
      <x v="82"/>
    </i>
    <i r="2">
      <x v="89"/>
    </i>
    <i r="2">
      <x v="121"/>
    </i>
    <i r="1">
      <x v="37"/>
      <x v="38"/>
    </i>
    <i r="2">
      <x v="41"/>
    </i>
    <i r="2">
      <x v="101"/>
    </i>
    <i r="2">
      <x v="113"/>
    </i>
    <i r="1">
      <x v="56"/>
      <x/>
    </i>
    <i r="1">
      <x v="57"/>
      <x v="96"/>
    </i>
    <i r="2">
      <x v="97"/>
    </i>
    <i r="1">
      <x v="58"/>
      <x/>
    </i>
    <i r="1">
      <x v="59"/>
      <x v="107"/>
    </i>
    <i r="2">
      <x v="111"/>
    </i>
    <i r="1">
      <x v="60"/>
      <x v="112"/>
    </i>
    <i>
      <x v="35"/>
      <x/>
      <x v="98"/>
    </i>
    <i r="2">
      <x v="99"/>
    </i>
    <i r="1">
      <x v="2"/>
      <x v="76"/>
    </i>
    <i r="2">
      <x v="77"/>
    </i>
    <i r="2">
      <x v="88"/>
    </i>
    <i r="2">
      <x v="109"/>
    </i>
    <i r="2">
      <x v="123"/>
    </i>
    <i r="1">
      <x v="3"/>
      <x v="2"/>
    </i>
    <i r="2">
      <x v="3"/>
    </i>
    <i r="2">
      <x v="4"/>
    </i>
    <i r="2">
      <x v="50"/>
    </i>
    <i r="2">
      <x v="78"/>
    </i>
    <i r="2">
      <x v="83"/>
    </i>
    <i r="2">
      <x v="95"/>
    </i>
    <i r="1">
      <x v="4"/>
      <x v="5"/>
    </i>
    <i r="2">
      <x v="6"/>
    </i>
    <i r="2">
      <x v="53"/>
    </i>
    <i r="2">
      <x v="86"/>
    </i>
    <i r="2">
      <x v="90"/>
    </i>
    <i r="2">
      <x v="105"/>
    </i>
    <i r="2">
      <x v="122"/>
    </i>
    <i r="1">
      <x v="5"/>
      <x v="8"/>
    </i>
    <i r="2">
      <x v="27"/>
    </i>
    <i r="2">
      <x v="80"/>
    </i>
    <i r="1">
      <x v="6"/>
      <x v="9"/>
    </i>
    <i r="2">
      <x v="10"/>
    </i>
    <i r="2">
      <x v="79"/>
    </i>
    <i r="2">
      <x v="85"/>
    </i>
    <i r="1">
      <x v="7"/>
      <x v="74"/>
    </i>
    <i r="2">
      <x v="120"/>
    </i>
    <i r="1">
      <x v="24"/>
      <x/>
    </i>
    <i r="1">
      <x v="28"/>
      <x v="81"/>
    </i>
    <i r="2">
      <x v="82"/>
    </i>
    <i r="2">
      <x v="89"/>
    </i>
    <i r="2">
      <x v="121"/>
    </i>
    <i r="1">
      <x v="37"/>
      <x v="38"/>
    </i>
    <i r="2">
      <x v="41"/>
    </i>
    <i r="2">
      <x v="101"/>
    </i>
    <i r="2">
      <x v="113"/>
    </i>
    <i r="1">
      <x v="56"/>
      <x/>
    </i>
    <i r="1">
      <x v="57"/>
      <x v="96"/>
    </i>
    <i r="2">
      <x v="97"/>
    </i>
    <i r="1">
      <x v="59"/>
      <x v="107"/>
    </i>
    <i r="1">
      <x v="60"/>
      <x v="112"/>
    </i>
    <i>
      <x v="36"/>
      <x/>
      <x v="98"/>
    </i>
    <i r="2">
      <x v="99"/>
    </i>
    <i r="1">
      <x v="2"/>
      <x v="76"/>
    </i>
    <i r="2">
      <x v="77"/>
    </i>
    <i r="2">
      <x v="88"/>
    </i>
    <i r="1">
      <x v="3"/>
      <x v="2"/>
    </i>
    <i r="2">
      <x v="3"/>
    </i>
    <i r="2">
      <x v="4"/>
    </i>
    <i r="2">
      <x v="50"/>
    </i>
    <i r="2">
      <x v="78"/>
    </i>
    <i r="2">
      <x v="95"/>
    </i>
    <i r="2">
      <x v="104"/>
    </i>
    <i r="1">
      <x v="4"/>
      <x v="5"/>
    </i>
    <i r="2">
      <x v="86"/>
    </i>
    <i r="2">
      <x v="90"/>
    </i>
    <i r="1">
      <x v="5"/>
      <x v="8"/>
    </i>
    <i r="2">
      <x v="27"/>
    </i>
    <i r="2">
      <x v="80"/>
    </i>
    <i r="2">
      <x v="93"/>
    </i>
    <i r="1">
      <x v="6"/>
      <x v="9"/>
    </i>
    <i r="2">
      <x v="10"/>
    </i>
    <i r="2">
      <x v="79"/>
    </i>
    <i r="2">
      <x v="85"/>
    </i>
    <i r="1">
      <x v="7"/>
      <x v="74"/>
    </i>
    <i r="2">
      <x v="120"/>
    </i>
    <i r="1">
      <x v="24"/>
      <x/>
    </i>
    <i r="1">
      <x v="28"/>
      <x v="81"/>
    </i>
    <i r="2">
      <x v="82"/>
    </i>
    <i r="2">
      <x v="89"/>
    </i>
    <i r="2">
      <x v="121"/>
    </i>
    <i r="1">
      <x v="37"/>
      <x v="38"/>
    </i>
    <i r="2">
      <x v="41"/>
    </i>
    <i r="2">
      <x v="101"/>
    </i>
    <i r="2">
      <x v="113"/>
    </i>
    <i r="1">
      <x v="52"/>
      <x v="116"/>
    </i>
    <i r="1">
      <x v="55"/>
      <x v="47"/>
    </i>
    <i r="1">
      <x v="56"/>
      <x/>
    </i>
    <i r="1">
      <x v="57"/>
      <x v="96"/>
    </i>
    <i r="2">
      <x v="97"/>
    </i>
    <i r="1">
      <x v="59"/>
      <x v="107"/>
    </i>
    <i r="1">
      <x v="60"/>
      <x v="112"/>
    </i>
    <i>
      <x v="37"/>
      <x/>
      <x v="98"/>
    </i>
    <i r="2">
      <x v="99"/>
    </i>
    <i r="1">
      <x v="2"/>
      <x v="76"/>
    </i>
    <i r="2">
      <x v="77"/>
    </i>
    <i r="2">
      <x v="88"/>
    </i>
    <i r="2">
      <x v="119"/>
    </i>
    <i r="1">
      <x v="3"/>
      <x v="50"/>
    </i>
    <i r="2">
      <x v="95"/>
    </i>
    <i r="1">
      <x v="4"/>
      <x v="5"/>
    </i>
    <i r="2">
      <x v="6"/>
    </i>
    <i r="2">
      <x v="86"/>
    </i>
    <i r="2">
      <x v="90"/>
    </i>
    <i r="2">
      <x v="105"/>
    </i>
    <i r="1">
      <x v="5"/>
      <x v="27"/>
    </i>
    <i r="2">
      <x v="80"/>
    </i>
    <i r="1">
      <x v="6"/>
      <x v="9"/>
    </i>
    <i r="2">
      <x v="10"/>
    </i>
    <i r="2">
      <x v="79"/>
    </i>
    <i r="2">
      <x v="85"/>
    </i>
    <i r="1">
      <x v="28"/>
      <x v="89"/>
    </i>
    <i r="1">
      <x v="37"/>
      <x v="38"/>
    </i>
    <i r="2">
      <x v="41"/>
    </i>
    <i r="2">
      <x v="101"/>
    </i>
    <i r="2">
      <x v="113"/>
    </i>
    <i r="1">
      <x v="52"/>
      <x v="114"/>
    </i>
    <i r="2">
      <x v="116"/>
    </i>
    <i r="1">
      <x v="56"/>
      <x/>
    </i>
    <i r="1">
      <x v="59"/>
      <x v="107"/>
    </i>
    <i r="2">
      <x v="111"/>
    </i>
    <i>
      <x v="38"/>
      <x/>
      <x v="98"/>
    </i>
    <i r="2">
      <x v="99"/>
    </i>
    <i r="1">
      <x v="2"/>
      <x v="77"/>
    </i>
    <i r="2">
      <x v="88"/>
    </i>
    <i r="1">
      <x v="3"/>
      <x v="50"/>
    </i>
    <i>
      <x v="39"/>
      <x v="2"/>
      <x v="77"/>
    </i>
    <i r="2">
      <x v="88"/>
    </i>
    <i r="1">
      <x v="5"/>
      <x v="27"/>
    </i>
    <i>
      <x v="40"/>
      <x/>
      <x v="98"/>
    </i>
    <i r="2">
      <x v="99"/>
    </i>
    <i r="1">
      <x v="2"/>
      <x v="77"/>
    </i>
    <i r="1">
      <x v="3"/>
      <x v="50"/>
    </i>
    <i r="1">
      <x v="5"/>
      <x v="27"/>
    </i>
    <i>
      <x v="41"/>
      <x v="3"/>
      <x v="50"/>
    </i>
  </rowItems>
  <colItems count="1">
    <i/>
  </colItems>
  <dataFields count="1">
    <dataField name="Soma de Valor" fld="12" baseField="3" baseItem="1" numFmtId="174"/>
  </dataFields>
  <formats count="3">
    <format dxfId="196">
      <pivotArea outline="0" collapsedLevelsAreSubtotals="1" fieldPosition="0"/>
    </format>
    <format dxfId="195">
      <pivotArea field="10" type="button" dataOnly="0" labelOnly="1" outline="0" axis="axisRow" fieldPosition="2"/>
    </format>
    <format dxfId="194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NewerThanOrEqual" evalOrder="-1" id="1570">
      <autoFilter ref="A1">
        <filterColumn colId="0">
          <customFilters>
            <customFilter operator="greaterThanOrEqual" val="4501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B000000}" name="AuxPivotRendAnual" cacheId="13" applyNumberFormats="0" applyBorderFormats="0" applyFontFormats="0" applyPatternFormats="0" applyAlignmentFormats="0" applyWidthHeightFormats="1" dataCaption="Valores" missingCaption="0" updatedVersion="8" minRefreshableVersion="3" rowGrandTotals="0" colGrandTotals="0" itemPrintTitles="1" createdVersion="8" indent="0" outline="1" outlineData="1" multipleFieldFilters="0" chartFormat="10">
  <location ref="AR3:AT5" firstHeaderRow="1" firstDataRow="2" firstDataCol="1"/>
  <pivotFields count="7">
    <pivotField showAll="0"/>
    <pivotField showAll="0">
      <items count="17">
        <item m="1" x="2"/>
        <item m="1" x="14"/>
        <item m="1" x="4"/>
        <item m="1" x="11"/>
        <item m="1" x="12"/>
        <item m="1" x="7"/>
        <item m="1" x="10"/>
        <item m="1" x="9"/>
        <item m="1" x="8"/>
        <item x="0"/>
        <item m="1" x="6"/>
        <item m="1" x="13"/>
        <item m="1" x="3"/>
        <item m="1" x="15"/>
        <item m="1" x="5"/>
        <item m="1" x="1"/>
        <item t="default"/>
      </items>
    </pivotField>
    <pivotField numFmtId="168" showAll="0"/>
    <pivotField axis="axisRow" showAll="0" sortType="ascending">
      <items count="4">
        <item m="1" x="1"/>
        <item m="1" x="2"/>
        <item x="0"/>
        <item t="default"/>
      </items>
    </pivotField>
    <pivotField axis="axisCol" showAll="0" sortType="descending">
      <items count="14">
        <item h="1" m="1" x="6"/>
        <item h="1" x="0"/>
        <item x="5"/>
        <item h="1" x="1"/>
        <item h="1" m="1" x="7"/>
        <item h="1" x="2"/>
        <item x="4"/>
        <item h="1" f="1" x="10"/>
        <item h="1" f="1" x="8"/>
        <item h="1" f="1" x="11"/>
        <item h="1" f="1" x="9"/>
        <item h="1" f="1" x="12"/>
        <item h="1" x="3"/>
        <item t="default"/>
      </items>
    </pivotField>
    <pivotField dataField="1" numFmtId="165" showAll="0"/>
    <pivotField showAll="0">
      <items count="12">
        <item m="1" x="5"/>
        <item m="1" x="2"/>
        <item m="1" x="8"/>
        <item m="1" x="7"/>
        <item m="1" x="6"/>
        <item m="1" x="3"/>
        <item m="1" x="4"/>
        <item m="1" x="9"/>
        <item m="1" x="10"/>
        <item x="0"/>
        <item m="1" x="1"/>
        <item t="default"/>
      </items>
    </pivotField>
  </pivotFields>
  <rowFields count="1">
    <field x="3"/>
  </rowFields>
  <rowItems count="1">
    <i>
      <x v="2"/>
    </i>
  </rowItems>
  <colFields count="1">
    <field x="4"/>
  </colFields>
  <colItems count="2">
    <i>
      <x v="2"/>
    </i>
    <i>
      <x v="6"/>
    </i>
  </colItems>
  <dataFields count="1">
    <dataField name="Summe von ValoresDinheiro" fld="5" baseField="3" baseItem="0" numFmtId="174"/>
  </dataFields>
  <formats count="3">
    <format dxfId="199">
      <pivotArea type="topRight" dataOnly="0" labelOnly="1" outline="0" fieldPosition="0"/>
    </format>
    <format dxfId="198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197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9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14000000}" name="PivotCategoriaAux" cacheId="81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compact="0" compactData="0" multipleFieldFilters="0" chartFormat="1">
  <location ref="BU3:BW179" firstHeaderRow="1" firstDataRow="1" firstDataCol="2"/>
  <pivotFields count="14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2"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25"/>
        <item m="1" x="18"/>
        <item m="1" x="35"/>
        <item m="1" x="37"/>
        <item m="1" x="19"/>
        <item m="1" x="15"/>
        <item m="1" x="20"/>
        <item m="1" x="24"/>
        <item m="1" x="21"/>
        <item m="1" x="22"/>
        <item m="1" x="16"/>
        <item x="0"/>
        <item x="1"/>
        <item x="3"/>
        <item m="1" x="40"/>
        <item m="1" x="23"/>
        <item m="1" x="36"/>
        <item m="1" x="17"/>
        <item x="2"/>
        <item m="1" x="38"/>
        <item m="1" x="39"/>
        <item x="4"/>
        <item m="1" x="41"/>
        <item x="6"/>
        <item x="5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1">
        <item x="11"/>
        <item m="1" x="20"/>
        <item x="1"/>
        <item x="4"/>
        <item x="2"/>
        <item x="7"/>
        <item x="3"/>
        <item x="0"/>
        <item m="1" x="44"/>
        <item m="1" x="47"/>
        <item x="14"/>
        <item m="1" x="53"/>
        <item m="1" x="54"/>
        <item m="1" x="40"/>
        <item m="1" x="55"/>
        <item m="1" x="48"/>
        <item m="1" x="34"/>
        <item m="1" x="27"/>
        <item m="1" x="18"/>
        <item m="1" x="19"/>
        <item m="1" x="60"/>
        <item m="1" x="35"/>
        <item m="1" x="57"/>
        <item m="1" x="56"/>
        <item x="9"/>
        <item m="1" x="51"/>
        <item m="1" x="45"/>
        <item m="1" x="25"/>
        <item x="5"/>
        <item m="1" x="58"/>
        <item m="1" x="39"/>
        <item m="1" x="52"/>
        <item m="1" x="37"/>
        <item m="1" x="28"/>
        <item m="1" x="26"/>
        <item m="1" x="41"/>
        <item m="1" x="43"/>
        <item x="6"/>
        <item m="1" x="59"/>
        <item m="1" x="36"/>
        <item m="1" x="42"/>
        <item m="1" x="33"/>
        <item m="1" x="50"/>
        <item m="1" x="49"/>
        <item m="1" x="38"/>
        <item m="1" x="46"/>
        <item m="1" x="29"/>
        <item m="1" x="30"/>
        <item m="1" x="31"/>
        <item m="1" x="32"/>
        <item m="1" x="21"/>
        <item m="1" x="22"/>
        <item x="17"/>
        <item m="1" x="23"/>
        <item m="1" x="24"/>
        <item x="10"/>
        <item x="8"/>
        <item x="12"/>
        <item x="13"/>
        <item x="15"/>
        <item x="1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4">
        <item x="22"/>
        <item m="1" x="70"/>
        <item x="29"/>
        <item x="20"/>
        <item x="4"/>
        <item x="19"/>
        <item x="5"/>
        <item m="1" x="71"/>
        <item x="39"/>
        <item x="6"/>
        <item x="9"/>
        <item m="1" x="72"/>
        <item m="1" x="67"/>
        <item x="43"/>
        <item m="1" x="68"/>
        <item m="1" x="103"/>
        <item m="1" x="115"/>
        <item m="1" x="109"/>
        <item m="1" x="88"/>
        <item m="1" x="97"/>
        <item m="1" x="100"/>
        <item m="1" x="116"/>
        <item m="1" x="121"/>
        <item m="1" x="92"/>
        <item m="1" x="94"/>
        <item m="1" x="106"/>
        <item m="1" x="123"/>
        <item x="32"/>
        <item m="1" x="119"/>
        <item m="1" x="99"/>
        <item m="1" x="105"/>
        <item m="1" x="113"/>
        <item m="1" x="107"/>
        <item m="1" x="118"/>
        <item m="1" x="90"/>
        <item x="26"/>
        <item m="1" x="96"/>
        <item m="1" x="114"/>
        <item x="11"/>
        <item m="1" x="89"/>
        <item m="1" x="102"/>
        <item x="12"/>
        <item m="1" x="110"/>
        <item m="1" x="98"/>
        <item m="1" x="112"/>
        <item m="1" x="122"/>
        <item m="1" x="85"/>
        <item x="56"/>
        <item m="1" x="120"/>
        <item m="1" x="108"/>
        <item x="63"/>
        <item m="1" x="101"/>
        <item m="1" x="86"/>
        <item x="51"/>
        <item m="1" x="95"/>
        <item m="1" x="93"/>
        <item m="1" x="111"/>
        <item m="1" x="91"/>
        <item m="1" x="104"/>
        <item m="1" x="117"/>
        <item m="1" x="87"/>
        <item m="1" x="74"/>
        <item m="1" x="75"/>
        <item m="1" x="76"/>
        <item m="1" x="77"/>
        <item m="1" x="78"/>
        <item m="1" x="79"/>
        <item m="1" x="73"/>
        <item m="1" x="80"/>
        <item m="1" x="81"/>
        <item m="1" x="82"/>
        <item m="1" x="83"/>
        <item m="1" x="84"/>
        <item m="1" x="69"/>
        <item x="0"/>
        <item x="35"/>
        <item x="23"/>
        <item x="24"/>
        <item x="25"/>
        <item x="3"/>
        <item x="13"/>
        <item x="18"/>
        <item x="10"/>
        <item x="8"/>
        <item x="21"/>
        <item x="7"/>
        <item x="27"/>
        <item x="42"/>
        <item x="1"/>
        <item x="36"/>
        <item x="17"/>
        <item x="30"/>
        <item x="33"/>
        <item x="34"/>
        <item x="37"/>
        <item x="38"/>
        <item x="40"/>
        <item x="41"/>
        <item x="31"/>
        <item x="28"/>
        <item x="44"/>
        <item x="16"/>
        <item x="48"/>
        <item x="49"/>
        <item x="50"/>
        <item x="46"/>
        <item x="45"/>
        <item x="47"/>
        <item x="2"/>
        <item x="15"/>
        <item x="55"/>
        <item x="54"/>
        <item x="53"/>
        <item x="14"/>
        <item x="58"/>
        <item x="60"/>
        <item x="61"/>
        <item x="57"/>
        <item x="59"/>
        <item x="62"/>
        <item x="64"/>
        <item x="52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9"/>
  </rowFields>
  <rowItems count="176">
    <i>
      <x v="20"/>
      <x/>
    </i>
    <i r="1">
      <x v="58"/>
    </i>
    <i r="1">
      <x v="5"/>
    </i>
    <i r="1">
      <x v="2"/>
    </i>
    <i r="1">
      <x v="37"/>
    </i>
    <i r="1">
      <x v="4"/>
    </i>
    <i r="1">
      <x v="24"/>
    </i>
    <i r="1">
      <x v="57"/>
    </i>
    <i r="1">
      <x v="3"/>
    </i>
    <i r="1">
      <x v="6"/>
    </i>
    <i r="1">
      <x v="28"/>
    </i>
    <i r="1">
      <x v="55"/>
    </i>
    <i r="1">
      <x v="56"/>
    </i>
    <i r="1">
      <x v="7"/>
    </i>
    <i>
      <x v="21"/>
      <x/>
    </i>
    <i r="1">
      <x v="10"/>
    </i>
    <i r="1">
      <x v="5"/>
    </i>
    <i r="1">
      <x v="2"/>
    </i>
    <i r="1">
      <x v="37"/>
    </i>
    <i r="1">
      <x v="4"/>
    </i>
    <i r="1">
      <x v="55"/>
    </i>
    <i r="1">
      <x v="24"/>
    </i>
    <i r="1">
      <x v="28"/>
    </i>
    <i r="1">
      <x v="3"/>
    </i>
    <i r="1">
      <x v="57"/>
    </i>
    <i r="1">
      <x v="7"/>
    </i>
    <i r="1">
      <x v="6"/>
    </i>
    <i r="1">
      <x v="56"/>
    </i>
    <i r="1">
      <x v="60"/>
    </i>
    <i r="1">
      <x v="59"/>
    </i>
    <i>
      <x v="22"/>
      <x/>
    </i>
    <i r="1">
      <x v="2"/>
    </i>
    <i r="1">
      <x v="5"/>
    </i>
    <i r="1">
      <x v="4"/>
    </i>
    <i r="1">
      <x v="37"/>
    </i>
    <i r="1">
      <x v="55"/>
    </i>
    <i r="1">
      <x v="24"/>
    </i>
    <i r="1">
      <x v="6"/>
    </i>
    <i r="1">
      <x v="57"/>
    </i>
    <i r="1">
      <x v="3"/>
    </i>
    <i r="1">
      <x v="28"/>
    </i>
    <i r="1">
      <x v="7"/>
    </i>
    <i r="1">
      <x v="56"/>
    </i>
    <i r="1">
      <x v="60"/>
    </i>
    <i r="1">
      <x v="59"/>
    </i>
    <i r="1">
      <x v="52"/>
    </i>
    <i>
      <x v="27"/>
      <x/>
    </i>
    <i r="1">
      <x v="10"/>
    </i>
    <i r="1">
      <x v="5"/>
    </i>
    <i r="1">
      <x v="2"/>
    </i>
    <i r="1">
      <x v="4"/>
    </i>
    <i r="1">
      <x v="58"/>
    </i>
    <i r="1">
      <x v="55"/>
    </i>
    <i r="1">
      <x v="37"/>
    </i>
    <i r="1">
      <x v="28"/>
    </i>
    <i r="1">
      <x v="3"/>
    </i>
    <i r="1">
      <x v="57"/>
    </i>
    <i r="1">
      <x v="56"/>
    </i>
    <i r="1">
      <x v="7"/>
    </i>
    <i r="1">
      <x v="6"/>
    </i>
    <i r="1">
      <x v="60"/>
    </i>
    <i r="1">
      <x v="24"/>
    </i>
    <i r="1">
      <x v="59"/>
    </i>
    <i>
      <x v="30"/>
      <x/>
    </i>
    <i r="1">
      <x v="5"/>
    </i>
    <i r="1">
      <x v="2"/>
    </i>
    <i r="1">
      <x v="37"/>
    </i>
    <i r="1">
      <x v="4"/>
    </i>
    <i r="1">
      <x v="55"/>
    </i>
    <i r="1">
      <x v="3"/>
    </i>
    <i r="1">
      <x v="24"/>
    </i>
    <i r="1">
      <x v="57"/>
    </i>
    <i r="1">
      <x v="6"/>
    </i>
    <i r="1">
      <x v="28"/>
    </i>
    <i r="1">
      <x v="56"/>
    </i>
    <i r="1">
      <x v="60"/>
    </i>
    <i r="1">
      <x v="7"/>
    </i>
    <i r="1">
      <x v="59"/>
    </i>
    <i r="1">
      <x v="52"/>
    </i>
    <i>
      <x v="32"/>
      <x/>
    </i>
    <i r="1">
      <x v="2"/>
    </i>
    <i r="1">
      <x v="5"/>
    </i>
    <i r="1">
      <x v="4"/>
    </i>
    <i r="1">
      <x v="7"/>
    </i>
    <i r="1">
      <x v="37"/>
    </i>
    <i r="1">
      <x v="3"/>
    </i>
    <i r="1">
      <x v="57"/>
    </i>
    <i r="1">
      <x v="24"/>
    </i>
    <i r="1">
      <x v="6"/>
    </i>
    <i r="1">
      <x v="56"/>
    </i>
    <i r="1">
      <x v="55"/>
    </i>
    <i r="1">
      <x v="60"/>
    </i>
    <i r="1">
      <x v="28"/>
    </i>
    <i r="1">
      <x v="59"/>
    </i>
    <i>
      <x v="33"/>
      <x/>
    </i>
    <i r="1">
      <x v="5"/>
    </i>
    <i r="1">
      <x v="2"/>
    </i>
    <i r="1">
      <x v="4"/>
    </i>
    <i r="1">
      <x v="3"/>
    </i>
    <i r="1">
      <x v="37"/>
    </i>
    <i r="1">
      <x v="24"/>
    </i>
    <i r="1">
      <x v="6"/>
    </i>
    <i r="1">
      <x v="57"/>
    </i>
    <i r="1">
      <x v="28"/>
    </i>
    <i r="1">
      <x v="7"/>
    </i>
    <i r="1">
      <x v="56"/>
    </i>
    <i r="1">
      <x v="60"/>
    </i>
    <i r="1">
      <x v="55"/>
    </i>
    <i r="1">
      <x v="59"/>
    </i>
    <i r="1">
      <x v="52"/>
    </i>
    <i>
      <x v="34"/>
      <x/>
    </i>
    <i r="1">
      <x v="5"/>
    </i>
    <i r="1">
      <x v="4"/>
    </i>
    <i r="1">
      <x v="2"/>
    </i>
    <i r="1">
      <x v="7"/>
    </i>
    <i r="1">
      <x v="58"/>
    </i>
    <i r="1">
      <x v="37"/>
    </i>
    <i r="1">
      <x v="3"/>
    </i>
    <i r="1">
      <x v="6"/>
    </i>
    <i r="1">
      <x v="24"/>
    </i>
    <i r="1">
      <x v="57"/>
    </i>
    <i r="1">
      <x v="28"/>
    </i>
    <i r="1">
      <x v="56"/>
    </i>
    <i r="1">
      <x v="60"/>
    </i>
    <i r="1">
      <x v="59"/>
    </i>
    <i>
      <x v="35"/>
      <x/>
    </i>
    <i r="1">
      <x v="2"/>
    </i>
    <i r="1">
      <x v="5"/>
    </i>
    <i r="1">
      <x v="7"/>
    </i>
    <i r="1">
      <x v="37"/>
    </i>
    <i r="1">
      <x v="4"/>
    </i>
    <i r="1">
      <x v="6"/>
    </i>
    <i r="1">
      <x v="3"/>
    </i>
    <i r="1">
      <x v="57"/>
    </i>
    <i r="1">
      <x v="28"/>
    </i>
    <i r="1">
      <x v="24"/>
    </i>
    <i r="1">
      <x v="56"/>
    </i>
    <i r="1">
      <x v="60"/>
    </i>
    <i r="1">
      <x v="59"/>
    </i>
    <i>
      <x v="36"/>
      <x/>
    </i>
    <i r="1">
      <x v="2"/>
    </i>
    <i r="1">
      <x v="5"/>
    </i>
    <i r="1">
      <x v="7"/>
    </i>
    <i r="1">
      <x v="37"/>
    </i>
    <i r="1">
      <x v="6"/>
    </i>
    <i r="1">
      <x v="3"/>
    </i>
    <i r="1">
      <x v="4"/>
    </i>
    <i r="1">
      <x v="57"/>
    </i>
    <i r="1">
      <x v="28"/>
    </i>
    <i r="1">
      <x v="56"/>
    </i>
    <i r="1">
      <x v="60"/>
    </i>
    <i r="1">
      <x v="24"/>
    </i>
    <i r="1">
      <x v="59"/>
    </i>
    <i r="1">
      <x v="52"/>
    </i>
    <i r="1">
      <x v="55"/>
    </i>
    <i>
      <x v="37"/>
      <x/>
    </i>
    <i r="1">
      <x v="2"/>
    </i>
    <i r="1">
      <x v="5"/>
    </i>
    <i r="1">
      <x v="37"/>
    </i>
    <i r="1">
      <x v="4"/>
    </i>
    <i r="1">
      <x v="6"/>
    </i>
    <i r="1">
      <x v="3"/>
    </i>
    <i r="1">
      <x v="59"/>
    </i>
    <i r="1">
      <x v="52"/>
    </i>
    <i r="1">
      <x v="28"/>
    </i>
    <i r="1">
      <x v="56"/>
    </i>
    <i>
      <x v="38"/>
      <x/>
    </i>
    <i r="1">
      <x v="2"/>
    </i>
    <i r="1">
      <x v="3"/>
    </i>
    <i>
      <x v="39"/>
      <x v="5"/>
    </i>
    <i r="1">
      <x v="2"/>
    </i>
    <i>
      <x v="40"/>
      <x/>
    </i>
    <i r="1">
      <x v="2"/>
    </i>
    <i r="1">
      <x v="5"/>
    </i>
    <i r="1">
      <x v="3"/>
    </i>
    <i>
      <x v="41"/>
      <x v="3"/>
    </i>
  </rowItems>
  <colItems count="1">
    <i/>
  </colItems>
  <dataFields count="1">
    <dataField name="Soma de Valor" fld="12" baseField="2" baseItem="3" numFmtId="174"/>
  </dataFields>
  <formats count="3">
    <format dxfId="202">
      <pivotArea outline="0" collapsedLevelsAreSubtotals="1" fieldPosition="0"/>
    </format>
    <format dxfId="201">
      <pivotArea field="10" type="button" dataOnly="0" labelOnly="1" outline="0"/>
    </format>
    <format dxfId="20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10000000}" name="AuxPivotInvestimentos" cacheId="13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9">
  <location ref="AB3:AC5" firstHeaderRow="1" firstDataRow="2" firstDataCol="1"/>
  <pivotFields count="7">
    <pivotField showAll="0"/>
    <pivotField showAll="0">
      <items count="17">
        <item m="1" x="2"/>
        <item m="1" x="14"/>
        <item m="1" x="4"/>
        <item m="1" x="11"/>
        <item m="1" x="12"/>
        <item m="1" x="7"/>
        <item m="1" x="10"/>
        <item m="1" x="9"/>
        <item m="1" x="8"/>
        <item x="0"/>
        <item m="1" x="6"/>
        <item m="1" x="13"/>
        <item m="1" x="3"/>
        <item m="1" x="15"/>
        <item m="1" x="5"/>
        <item m="1" x="1"/>
        <item t="default"/>
      </items>
    </pivotField>
    <pivotField axis="axisRow" numFmtId="168" showAll="0" sortType="ascending">
      <items count="31"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2"/>
        <item m="1" x="1"/>
        <item x="0"/>
        <item t="default"/>
      </items>
    </pivotField>
    <pivotField showAll="0"/>
    <pivotField axis="axisCol" showAll="0">
      <items count="14">
        <item h="1" f="1" x="10"/>
        <item h="1" f="1" x="8"/>
        <item h="1" f="1" x="12"/>
        <item h="1" f="1" x="11"/>
        <item h="1" f="1" x="9"/>
        <item h="1" x="0"/>
        <item h="1" x="1"/>
        <item x="2"/>
        <item h="1" x="3"/>
        <item h="1" x="4"/>
        <item h="1" x="5"/>
        <item h="1" m="1" x="6"/>
        <item h="1" m="1" x="7"/>
        <item t="default"/>
      </items>
    </pivotField>
    <pivotField dataField="1" showAll="0"/>
    <pivotField showAll="0">
      <items count="12">
        <item m="1" x="5"/>
        <item m="1" x="2"/>
        <item m="1" x="8"/>
        <item m="1" x="7"/>
        <item m="1" x="6"/>
        <item m="1" x="3"/>
        <item m="1" x="4"/>
        <item m="1" x="9"/>
        <item m="1" x="10"/>
        <item x="0"/>
        <item m="1" x="1"/>
        <item t="default"/>
      </items>
    </pivotField>
  </pivotFields>
  <rowFields count="1">
    <field x="2"/>
  </rowFields>
  <rowItems count="1">
    <i>
      <x v="29"/>
    </i>
  </rowItems>
  <colFields count="1">
    <field x="4"/>
  </colFields>
  <colItems count="1">
    <i>
      <x v="7"/>
    </i>
  </colItems>
  <dataFields count="1">
    <dataField name="Summe von ValoresDinheiro" fld="5" baseField="2" baseItem="0" numFmtId="174"/>
  </dataFields>
  <chartFormats count="6"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CAACB-ECAE-4AFC-A786-2BB851F51658}" name="PivotDespesasPlanejadas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DM3:DO18" firstHeaderRow="0" firstDataRow="1" firstDataCol="1" rowPageCount="1" colPageCount="1"/>
  <pivotFields count="3">
    <pivotField axis="axisRow" showAll="0" sortType="descending">
      <items count="29">
        <item x="2"/>
        <item x="3"/>
        <item x="0"/>
        <item m="1" x="18"/>
        <item x="4"/>
        <item x="5"/>
        <item x="11"/>
        <item h="1" m="1" x="14"/>
        <item x="1"/>
        <item m="1" x="25"/>
        <item m="1" x="26"/>
        <item m="1" x="27"/>
        <item m="1" x="23"/>
        <item m="1" x="22"/>
        <item m="1" x="24"/>
        <item m="1" x="21"/>
        <item m="1" x="20"/>
        <item m="1" x="19"/>
        <item m="1" x="15"/>
        <item x="6"/>
        <item m="1" x="17"/>
        <item x="7"/>
        <item m="1" x="16"/>
        <item x="8"/>
        <item x="9"/>
        <item x="10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dataField="1" showAll="0">
      <items count="51">
        <item x="12"/>
        <item m="1" x="42"/>
        <item m="1" x="43"/>
        <item m="1" x="44"/>
        <item m="1" x="45"/>
        <item m="1" x="46"/>
        <item m="1" x="47"/>
        <item m="1" x="48"/>
        <item m="1" x="49"/>
        <item m="1" x="34"/>
        <item m="1" x="35"/>
        <item m="1" x="36"/>
        <item m="1" x="37"/>
        <item m="1" x="38"/>
        <item m="1" x="39"/>
        <item m="1" x="40"/>
        <item m="1" x="41"/>
        <item m="1" x="29"/>
        <item m="1" x="30"/>
        <item m="1" x="33"/>
        <item m="1" x="27"/>
        <item m="1" x="32"/>
        <item m="1" x="24"/>
        <item m="1" x="15"/>
        <item x="6"/>
        <item x="7"/>
        <item x="8"/>
        <item m="1" x="31"/>
        <item x="10"/>
        <item x="11"/>
        <item x="3"/>
        <item m="1" x="26"/>
        <item x="9"/>
        <item m="1" x="18"/>
        <item m="1" x="28"/>
        <item m="1" x="25"/>
        <item m="1" x="23"/>
        <item m="1" x="21"/>
        <item x="4"/>
        <item x="13"/>
        <item m="1" x="22"/>
        <item m="1" x="19"/>
        <item m="1" x="20"/>
        <item m="1" x="16"/>
        <item x="1"/>
        <item m="1" x="17"/>
        <item m="1" x="14"/>
        <item x="0"/>
        <item x="5"/>
        <item x="2"/>
        <item t="default"/>
      </items>
    </pivotField>
    <pivotField dataField="1" showAll="0"/>
  </pivotFields>
  <rowFields count="1">
    <field x="0"/>
  </rowFields>
  <rowItems count="15">
    <i>
      <x v="1"/>
    </i>
    <i>
      <x v="5"/>
    </i>
    <i>
      <x/>
    </i>
    <i>
      <x v="8"/>
    </i>
    <i>
      <x v="2"/>
    </i>
    <i>
      <x v="19"/>
    </i>
    <i>
      <x v="23"/>
    </i>
    <i>
      <x v="24"/>
    </i>
    <i>
      <x v="21"/>
    </i>
    <i>
      <x v="4"/>
    </i>
    <i>
      <x v="27"/>
    </i>
    <i>
      <x v="25"/>
    </i>
    <i>
      <x v="6"/>
    </i>
    <i>
      <x v="2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a de Despesas" fld="1" baseField="0" baseItem="4" numFmtId="174"/>
    <dataField name=" % da Receita" fld="2" baseField="0" baseItem="0" numFmtId="10"/>
  </dataFields>
  <chartFormats count="4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E000000}" name="PivotRendAnual" cacheId="13" applyNumberFormats="0" applyBorderFormats="0" applyFontFormats="0" applyPatternFormats="0" applyAlignmentFormats="0" applyWidthHeightFormats="1" dataCaption="Valores" missingCaption="0" updatedVersion="8" minRefreshableVersion="3" rowGrandTotals="0" colGrandTotals="0" itemPrintTitles="1" createdVersion="8" indent="0" outline="1" outlineData="1" multipleFieldFilters="0" chartFormat="10">
  <location ref="AV3:AX5" firstHeaderRow="1" firstDataRow="2" firstDataCol="1"/>
  <pivotFields count="7">
    <pivotField showAll="0"/>
    <pivotField showAll="0">
      <items count="17">
        <item m="1" x="2"/>
        <item m="1" x="14"/>
        <item m="1" x="4"/>
        <item m="1" x="11"/>
        <item m="1" x="12"/>
        <item m="1" x="7"/>
        <item m="1" x="10"/>
        <item m="1" x="9"/>
        <item m="1" x="8"/>
        <item x="0"/>
        <item m="1" x="6"/>
        <item m="1" x="13"/>
        <item m="1" x="3"/>
        <item m="1" x="15"/>
        <item m="1" x="5"/>
        <item m="1" x="1"/>
        <item t="default"/>
      </items>
    </pivotField>
    <pivotField numFmtId="168" showAll="0"/>
    <pivotField axis="axisRow" showAll="0" sortType="ascending">
      <items count="4">
        <item m="1" x="1"/>
        <item m="1" x="2"/>
        <item x="0"/>
        <item t="default"/>
      </items>
    </pivotField>
    <pivotField axis="axisCol" showAll="0" sortType="descending">
      <items count="14">
        <item h="1" m="1" x="6"/>
        <item h="1" x="0"/>
        <item x="5"/>
        <item h="1" x="1"/>
        <item h="1" m="1" x="7"/>
        <item h="1" x="2"/>
        <item x="4"/>
        <item h="1" f="1" x="10"/>
        <item h="1" f="1" x="8"/>
        <item h="1" f="1" x="11"/>
        <item h="1" f="1" x="9"/>
        <item h="1" f="1" x="12"/>
        <item h="1" x="3"/>
        <item t="default"/>
      </items>
    </pivotField>
    <pivotField dataField="1" numFmtId="165" showAll="0"/>
    <pivotField showAll="0">
      <items count="12">
        <item m="1" x="5"/>
        <item m="1" x="2"/>
        <item m="1" x="8"/>
        <item m="1" x="7"/>
        <item m="1" x="6"/>
        <item m="1" x="3"/>
        <item m="1" x="4"/>
        <item m="1" x="9"/>
        <item m="1" x="10"/>
        <item x="0"/>
        <item m="1" x="1"/>
        <item t="default"/>
      </items>
    </pivotField>
  </pivotFields>
  <rowFields count="1">
    <field x="3"/>
  </rowFields>
  <rowItems count="1">
    <i>
      <x v="2"/>
    </i>
  </rowItems>
  <colFields count="1">
    <field x="4"/>
  </colFields>
  <colItems count="2">
    <i>
      <x v="2"/>
    </i>
    <i>
      <x v="6"/>
    </i>
  </colItems>
  <dataFields count="1">
    <dataField name="Summe von ValoresDinheiro" fld="5" baseField="3" baseItem="0" numFmtId="174"/>
  </dataFields>
  <formats count="3">
    <format dxfId="205">
      <pivotArea type="topRight" dataOnly="0" labelOnly="1" outline="0" fieldPosition="0"/>
    </format>
    <format dxfId="204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9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13000000}" name="PivotComposicaoCart" cacheId="7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outline="1" outlineData="1" multipleFieldFilters="0" chartFormat="46">
  <location ref="R3:S5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x="0"/>
        <item m="1"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15" item="2" hier="-1"/>
  </pageFields>
  <dataFields count="1">
    <dataField name="Soma de ValorTotalUltimoMes" fld="12" baseField="0" baseItem="0" numFmtId="174"/>
  </dataFields>
  <formats count="2">
    <format dxfId="207">
      <pivotArea outline="0" collapsedLevelsAreSubtotals="1" fieldPosition="0"/>
    </format>
    <format dxfId="20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11000000}" name="PivotInvestimentos" cacheId="13" applyNumberFormats="0" applyBorderFormats="0" applyFontFormats="0" applyPatternFormats="0" applyAlignmentFormats="0" applyWidthHeightFormats="1" dataCaption="Valores" missingCaption="0" updatedVersion="8" minRefreshableVersion="3" useAutoFormatting="1" rowGrandTotals="0" colGrandTotals="0" itemPrintTitles="1" createdVersion="8" indent="0" outline="1" outlineData="1" multipleFieldFilters="0" chartFormat="10">
  <location ref="AE3:AH5" firstHeaderRow="1" firstDataRow="2" firstDataCol="1"/>
  <pivotFields count="7">
    <pivotField showAll="0"/>
    <pivotField showAll="0">
      <items count="17">
        <item m="1" x="2"/>
        <item m="1" x="14"/>
        <item m="1" x="4"/>
        <item m="1" x="11"/>
        <item m="1" x="12"/>
        <item m="1" x="7"/>
        <item m="1" x="10"/>
        <item m="1" x="9"/>
        <item m="1" x="8"/>
        <item x="0"/>
        <item m="1" x="6"/>
        <item m="1" x="13"/>
        <item m="1" x="3"/>
        <item m="1" x="15"/>
        <item m="1" x="5"/>
        <item m="1" x="1"/>
        <item t="default"/>
      </items>
    </pivotField>
    <pivotField axis="axisRow" numFmtId="168" showAll="0" sortType="ascending">
      <items count="31"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2"/>
        <item m="1" x="1"/>
        <item x="0"/>
        <item t="default"/>
      </items>
    </pivotField>
    <pivotField showAll="0"/>
    <pivotField axis="axisCol" showAll="0">
      <items count="14">
        <item h="1" f="1" x="10"/>
        <item h="1" f="1" x="8"/>
        <item h="1" f="1" x="12"/>
        <item h="1" f="1" x="11"/>
        <item h="1" f="1" x="9"/>
        <item x="0"/>
        <item x="1"/>
        <item x="2"/>
        <item h="1" x="3"/>
        <item h="1" x="4"/>
        <item h="1" x="5"/>
        <item h="1" m="1" x="6"/>
        <item h="1" m="1" x="7"/>
        <item t="default"/>
      </items>
    </pivotField>
    <pivotField dataField="1" showAll="0"/>
    <pivotField showAll="0">
      <items count="12">
        <item m="1" x="5"/>
        <item m="1" x="2"/>
        <item m="1" x="8"/>
        <item m="1" x="7"/>
        <item m="1" x="6"/>
        <item m="1" x="3"/>
        <item m="1" x="4"/>
        <item m="1" x="9"/>
        <item m="1" x="10"/>
        <item x="0"/>
        <item m="1" x="1"/>
        <item t="default"/>
      </items>
    </pivotField>
  </pivotFields>
  <rowFields count="1">
    <field x="2"/>
  </rowFields>
  <rowItems count="1">
    <i>
      <x v="29"/>
    </i>
  </rowItems>
  <colFields count="1">
    <field x="4"/>
  </colFields>
  <colItems count="3">
    <i>
      <x v="5"/>
    </i>
    <i>
      <x v="6"/>
    </i>
    <i>
      <x v="7"/>
    </i>
  </colItems>
  <dataFields count="1">
    <dataField name="Summe von ValoresDinheiro" fld="5" baseField="2" baseItem="0" numFmtId="174"/>
  </dataFields>
  <chartFormats count="6"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D000000}" name="PivotCorretorasInvest" cacheId="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1">
  <location ref="Y3:Z5" firstHeaderRow="1" firstDataRow="1" firstDataCol="1" rowPageCount="1" colPageCount="1"/>
  <pivotFields count="19">
    <pivotField showAll="0"/>
    <pivotField axis="axisRow" showAll="0">
      <items count="11">
        <item m="1" x="7"/>
        <item x="0"/>
        <item m="1" x="8"/>
        <item m="1" x="4"/>
        <item m="1" x="2"/>
        <item m="1" x="9"/>
        <item m="1" x="6"/>
        <item m="1" x="5"/>
        <item m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">
    <i>
      <x v="1"/>
    </i>
    <i t="grand">
      <x/>
    </i>
  </rowItems>
  <colItems count="1">
    <i/>
  </colItems>
  <pageFields count="1">
    <pageField fld="15" item="2" hier="-1"/>
  </pageFields>
  <dataFields count="1">
    <dataField name="Soma de ValorInvestidoTotal" fld="11" baseField="0" baseItem="0" numFmtId="174"/>
  </dataFields>
  <formats count="2">
    <format dxfId="209">
      <pivotArea outline="0" collapsedLevelsAreSubtotals="1" fieldPosition="0"/>
    </format>
    <format dxfId="208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2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8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8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8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8" format="5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8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8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8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8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54564A-AD54-2042-A846-8A79699B89D4}" name="PivotAcumulado" cacheId="28" applyNumberFormats="0" applyBorderFormats="0" applyFontFormats="0" applyPatternFormats="0" applyAlignmentFormats="0" applyWidthHeightFormats="1" dataCaption="Werte" updatedVersion="8" minRefreshableVersion="3" itemPrintTitles="1" createdVersion="8" indent="0" outline="1" outlineData="1" multipleFieldFilters="0" chartFormat="2" rowHeaderCaption="INST. FIN. -- PARTIÇÃO -- PLANO">
  <location ref="F6:G10" firstHeaderRow="1" firstDataRow="1" firstDataCol="1" rowPageCount="1" colPageCount="1"/>
  <pivotFields count="27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numFmtId="164" showAll="0"/>
    <pivotField numFmtId="164" showAll="0"/>
    <pivotField showAll="0"/>
    <pivotField numFmtId="168" showAll="0"/>
    <pivotField numFmtId="168" showAll="0"/>
    <pivotField showAll="0"/>
    <pivotField showAll="0"/>
    <pivotField numFmtId="165" showAll="0"/>
    <pivotField numFmtId="174" showAll="0"/>
    <pivotField axis="axisPage" dataField="1" showAll="0">
      <items count="2">
        <item x="0"/>
        <item t="default"/>
      </items>
    </pivotField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3"/>
    <field x="1"/>
  </rowFields>
  <rowItems count="4">
    <i>
      <x/>
    </i>
    <i r="1">
      <x/>
    </i>
    <i r="2">
      <x/>
    </i>
    <i t="grand">
      <x/>
    </i>
  </rowItems>
  <colItems count="1">
    <i/>
  </colItems>
  <pageFields count="1">
    <pageField fld="13" hier="-1"/>
  </pageFields>
  <dataFields count="1">
    <dataField name="VALOR ACUMULADO" fld="13" baseField="2" baseItem="0" numFmtId="174"/>
  </dataFields>
  <formats count="22">
    <format dxfId="48">
      <pivotArea dataOnly="0" labelOnly="1" outline="0" axis="axisValues" fieldPosition="0"/>
    </format>
    <format dxfId="47">
      <pivotArea field="2" type="button" dataOnly="0" labelOnly="1" outline="0" axis="axisRow" fieldPosition="0"/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2" type="button" dataOnly="0" labelOnly="1" outline="0" axis="axisRow" fieldPosition="0"/>
    </format>
    <format dxfId="42">
      <pivotArea dataOnly="0" labelOnly="1" fieldPosition="0">
        <references count="1">
          <reference field="2" count="0"/>
        </references>
      </pivotArea>
    </format>
    <format dxfId="41">
      <pivotArea dataOnly="0" labelOnly="1" grandRow="1" outline="0" fieldPosition="0"/>
    </format>
    <format dxfId="40">
      <pivotArea field="2" type="button" dataOnly="0" labelOnly="1" outline="0" axis="axisRow" fieldPosition="0"/>
    </format>
    <format dxfId="39">
      <pivotArea field="2" type="button" dataOnly="0" labelOnly="1" outline="0" axis="axisRow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" type="button" dataOnly="0" labelOnly="1" outline="0" axis="axisRow" fieldPosition="0"/>
    </format>
    <format dxfId="34">
      <pivotArea dataOnly="0" labelOnly="1" fieldPosition="0">
        <references count="1">
          <reference field="2" count="0"/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2">
          <reference field="2" count="0" selected="0"/>
          <reference field="3" count="0"/>
        </references>
      </pivotArea>
    </format>
    <format dxfId="31">
      <pivotArea dataOnly="0" labelOnly="1" fieldPosition="0">
        <references count="3">
          <reference field="1" count="0"/>
          <reference field="2" count="0" selected="0"/>
          <reference field="3" count="0" selected="0"/>
        </references>
      </pivotArea>
    </format>
    <format dxfId="30">
      <pivotArea dataOnly="0" labelOnly="1" outline="0" axis="axisValues" fieldPosition="0"/>
    </format>
    <format dxfId="29">
      <pivotArea field="2" type="button" dataOnly="0" labelOnly="1" outline="0" axis="axisRow" fieldPosition="0"/>
    </format>
    <format dxfId="28">
      <pivotArea dataOnly="0" labelOnly="1" outline="0" axis="axisValues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C1F09-AC13-5447-8CEF-830366977158}" name="PivotParcelasAtuais" cacheId="34" applyNumberFormats="0" applyBorderFormats="0" applyFontFormats="0" applyPatternFormats="0" applyAlignmentFormats="0" applyWidthHeightFormats="1" dataCaption="Werte" updatedVersion="8" minRefreshableVersion="3" rowGrandTotals="0" colGrandTotals="0" itemPrintTitles="1" createdVersion="8" indent="0" outline="1" outlineData="1" multipleFieldFilters="0" chartFormat="3">
  <location ref="C6:D8" firstHeaderRow="1" firstDataRow="1" firstDataCol="1" rowPageCount="1" colPageCount="1"/>
  <pivotFields count="27">
    <pivotField showAll="0"/>
    <pivotField showAll="0"/>
    <pivotField name="INST. FINANCEIRA"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numFmtId="164" showAll="0"/>
    <pivotField numFmtId="164" showAll="0"/>
    <pivotField showAll="0"/>
    <pivotField numFmtId="168" showAll="0"/>
    <pivotField numFmtId="168" showAll="0"/>
    <pivotField showAll="0"/>
    <pivotField showAll="0"/>
    <pivotField numFmtId="165" showAll="0"/>
    <pivotField numFmtId="174" showAll="0"/>
    <pivotField showAll="0"/>
    <pivotField numFmtId="165" showAll="0"/>
    <pivotField showAll="0"/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2">
    <field x="2"/>
    <field x="3"/>
  </rowFields>
  <rowItems count="2">
    <i>
      <x/>
    </i>
    <i r="1">
      <x/>
    </i>
  </rowItems>
  <colItems count="1">
    <i/>
  </colItems>
  <pageFields count="1">
    <pageField fld="20" item="0" hier="-1"/>
  </pageFields>
  <dataFields count="1">
    <dataField name="MONTANTE A QUITAR" fld="21" baseField="2" baseItem="1" numFmtId="182"/>
  </dataFields>
  <formats count="126">
    <format dxfId="174">
      <pivotArea dataOnly="0" labelOnly="1" outline="0" axis="axisValues" fieldPosition="0"/>
    </format>
    <format dxfId="173">
      <pivotArea dataOnly="0" labelOnly="1" outline="0" axis="axisValues" fieldPosition="0"/>
    </format>
    <format dxfId="172">
      <pivotArea field="2" type="button" dataOnly="0" labelOnly="1" outline="0" axis="axisRow" fieldPosition="0"/>
    </format>
    <format dxfId="171">
      <pivotArea field="3" type="button" dataOnly="0" labelOnly="1" outline="0" axis="axisRow" fieldPosition="1"/>
    </format>
    <format dxfId="170">
      <pivotArea dataOnly="0" labelOnly="1" outline="0" axis="axisValues" fieldPosition="0"/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2" type="button" dataOnly="0" labelOnly="1" outline="0" axis="axisRow" fieldPosition="0"/>
    </format>
    <format dxfId="166">
      <pivotArea field="3" type="button" dataOnly="0" labelOnly="1" outline="0" axis="axisRow" fieldPosition="1"/>
    </format>
    <format dxfId="165">
      <pivotArea dataOnly="0" labelOnly="1" outline="0" fieldPosition="0">
        <references count="1">
          <reference field="2" count="0"/>
        </references>
      </pivotArea>
    </format>
    <format dxfId="164">
      <pivotArea dataOnly="0" labelOnly="1" grandRow="1" outline="0" fieldPosition="0"/>
    </format>
    <format dxfId="163">
      <pivotArea field="2" type="button" dataOnly="0" labelOnly="1" outline="0" axis="axisRow" fieldPosition="0"/>
    </format>
    <format dxfId="162">
      <pivotArea field="2" type="button" dataOnly="0" labelOnly="1" outline="0" axis="axisRow" fieldPosition="0"/>
    </format>
    <format dxfId="161">
      <pivotArea field="2" type="button" dataOnly="0" labelOnly="1" outline="0" axis="axisRow" fieldPosition="0"/>
    </format>
    <format dxfId="160">
      <pivotArea dataOnly="0" labelOnly="1" outline="0" axis="axisValues" fieldPosition="0"/>
    </format>
    <format dxfId="159">
      <pivotArea field="2" type="button" dataOnly="0" labelOnly="1" outline="0" axis="axisRow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2" type="button" dataOnly="0" labelOnly="1" outline="0" axis="axisRow" fieldPosition="0"/>
    </format>
    <format dxfId="155">
      <pivotArea dataOnly="0" labelOnly="1" fieldPosition="0">
        <references count="1">
          <reference field="2" count="0"/>
        </references>
      </pivotArea>
    </format>
    <format dxfId="154">
      <pivotArea dataOnly="0" labelOnly="1" fieldPosition="0">
        <references count="2">
          <reference field="2" count="0" selected="0"/>
          <reference field="3" count="0"/>
        </references>
      </pivotArea>
    </format>
    <format dxfId="153">
      <pivotArea dataOnly="0" labelOnly="1" outline="0" axis="axisValues" fieldPosition="0"/>
    </format>
    <format dxfId="152">
      <pivotArea field="2" type="button" dataOnly="0" labelOnly="1" outline="0" axis="axisRow" fieldPosition="0"/>
    </format>
    <format dxfId="151">
      <pivotArea field="2" type="button" dataOnly="0" labelOnly="1" outline="0" axis="axisRow" fieldPosition="0"/>
    </format>
    <format dxfId="150">
      <pivotArea field="2" type="button" dataOnly="0" labelOnly="1" outline="0" axis="axisRow" fieldPosition="0"/>
    </format>
    <format dxfId="149">
      <pivotArea field="2" type="button" dataOnly="0" labelOnly="1" outline="0" axis="axisRow" fieldPosition="0"/>
    </format>
    <format dxfId="148">
      <pivotArea field="2" type="button" dataOnly="0" labelOnly="1" outline="0" axis="axisRow" fieldPosition="0"/>
    </format>
    <format dxfId="147">
      <pivotArea field="2" type="button" dataOnly="0" labelOnly="1" outline="0" axis="axisRow" fieldPosition="0"/>
    </format>
    <format dxfId="146">
      <pivotArea field="2" type="button" dataOnly="0" labelOnly="1" outline="0" axis="axisRow" fieldPosition="0"/>
    </format>
    <format dxfId="145">
      <pivotArea field="2" type="button" dataOnly="0" labelOnly="1" outline="0" axis="axisRow" fieldPosition="0"/>
    </format>
    <format dxfId="144">
      <pivotArea field="2" type="button" dataOnly="0" labelOnly="1" outline="0" axis="axisRow" fieldPosition="0"/>
    </format>
    <format dxfId="143">
      <pivotArea field="2" type="button" dataOnly="0" labelOnly="1" outline="0" axis="axisRow" fieldPosition="0"/>
    </format>
    <format dxfId="142">
      <pivotArea field="2" type="button" dataOnly="0" labelOnly="1" outline="0" axis="axisRow" fieldPosition="0"/>
    </format>
    <format dxfId="141">
      <pivotArea field="2" type="button" dataOnly="0" labelOnly="1" outline="0" axis="axisRow" fieldPosition="0"/>
    </format>
    <format dxfId="140">
      <pivotArea field="2" type="button" dataOnly="0" labelOnly="1" outline="0" axis="axisRow" fieldPosition="0"/>
    </format>
    <format dxfId="139">
      <pivotArea field="2" type="button" dataOnly="0" labelOnly="1" outline="0" axis="axisRow" fieldPosition="0"/>
    </format>
    <format dxfId="138">
      <pivotArea field="2" type="button" dataOnly="0" labelOnly="1" outline="0" axis="axisRow" fieldPosition="0"/>
    </format>
    <format dxfId="137">
      <pivotArea field="2" type="button" dataOnly="0" labelOnly="1" outline="0" axis="axisRow" fieldPosition="0"/>
    </format>
    <format dxfId="136">
      <pivotArea field="2" type="button" dataOnly="0" labelOnly="1" outline="0" axis="axisRow" fieldPosition="0"/>
    </format>
    <format dxfId="135">
      <pivotArea field="2" type="button" dataOnly="0" labelOnly="1" outline="0" axis="axisRow" fieldPosition="0"/>
    </format>
    <format dxfId="134">
      <pivotArea field="2" type="button" dataOnly="0" labelOnly="1" outline="0" axis="axisRow" fieldPosition="0"/>
    </format>
    <format dxfId="133">
      <pivotArea field="2" type="button" dataOnly="0" labelOnly="1" outline="0" axis="axisRow" fieldPosition="0"/>
    </format>
    <format dxfId="132">
      <pivotArea field="2" type="button" dataOnly="0" labelOnly="1" outline="0" axis="axisRow" fieldPosition="0"/>
    </format>
    <format dxfId="131">
      <pivotArea field="2" type="button" dataOnly="0" labelOnly="1" outline="0" axis="axisRow" fieldPosition="0"/>
    </format>
    <format dxfId="130">
      <pivotArea field="2" type="button" dataOnly="0" labelOnly="1" outline="0" axis="axisRow" fieldPosition="0"/>
    </format>
    <format dxfId="129">
      <pivotArea field="2" type="button" dataOnly="0" labelOnly="1" outline="0" axis="axisRow" fieldPosition="0"/>
    </format>
    <format dxfId="128">
      <pivotArea field="2" type="button" dataOnly="0" labelOnly="1" outline="0" axis="axisRow" fieldPosition="0"/>
    </format>
    <format dxfId="127">
      <pivotArea field="2" type="button" dataOnly="0" labelOnly="1" outline="0" axis="axisRow" fieldPosition="0"/>
    </format>
    <format dxfId="126">
      <pivotArea field="2" type="button" dataOnly="0" labelOnly="1" outline="0" axis="axisRow" fieldPosition="0"/>
    </format>
    <format dxfId="125">
      <pivotArea field="2" type="button" dataOnly="0" labelOnly="1" outline="0" axis="axisRow" fieldPosition="0"/>
    </format>
    <format dxfId="124">
      <pivotArea field="2" type="button" dataOnly="0" labelOnly="1" outline="0" axis="axisRow" fieldPosition="0"/>
    </format>
    <format dxfId="123">
      <pivotArea field="2" type="button" dataOnly="0" labelOnly="1" outline="0" axis="axisRow" fieldPosition="0"/>
    </format>
    <format dxfId="122">
      <pivotArea field="2" type="button" dataOnly="0" labelOnly="1" outline="0" axis="axisRow" fieldPosition="0"/>
    </format>
    <format dxfId="121">
      <pivotArea field="2" type="button" dataOnly="0" labelOnly="1" outline="0" axis="axisRow" fieldPosition="0"/>
    </format>
    <format dxfId="120">
      <pivotArea field="2" type="button" dataOnly="0" labelOnly="1" outline="0" axis="axisRow" fieldPosition="0"/>
    </format>
    <format dxfId="119">
      <pivotArea field="2" type="button" dataOnly="0" labelOnly="1" outline="0" axis="axisRow" fieldPosition="0"/>
    </format>
    <format dxfId="118">
      <pivotArea field="2" type="button" dataOnly="0" labelOnly="1" outline="0" axis="axisRow" fieldPosition="0"/>
    </format>
    <format dxfId="117">
      <pivotArea field="2" type="button" dataOnly="0" labelOnly="1" outline="0" axis="axisRow" fieldPosition="0"/>
    </format>
    <format dxfId="116">
      <pivotArea field="2" type="button" dataOnly="0" labelOnly="1" outline="0" axis="axisRow" fieldPosition="0"/>
    </format>
    <format dxfId="115">
      <pivotArea field="2" type="button" dataOnly="0" labelOnly="1" outline="0" axis="axisRow" fieldPosition="0"/>
    </format>
    <format dxfId="114">
      <pivotArea field="2" type="button" dataOnly="0" labelOnly="1" outline="0" axis="axisRow" fieldPosition="0"/>
    </format>
    <format dxfId="113">
      <pivotArea field="2" type="button" dataOnly="0" labelOnly="1" outline="0" axis="axisRow" fieldPosition="0"/>
    </format>
    <format dxfId="112">
      <pivotArea field="2" type="button" dataOnly="0" labelOnly="1" outline="0" axis="axisRow" fieldPosition="0"/>
    </format>
    <format dxfId="111">
      <pivotArea field="2" type="button" dataOnly="0" labelOnly="1" outline="0" axis="axisRow" fieldPosition="0"/>
    </format>
    <format dxfId="110">
      <pivotArea field="2" type="button" dataOnly="0" labelOnly="1" outline="0" axis="axisRow" fieldPosition="0"/>
    </format>
    <format dxfId="109">
      <pivotArea field="2" type="button" dataOnly="0" labelOnly="1" outline="0" axis="axisRow" fieldPosition="0"/>
    </format>
    <format dxfId="108">
      <pivotArea field="2" type="button" dataOnly="0" labelOnly="1" outline="0" axis="axisRow" fieldPosition="0"/>
    </format>
    <format dxfId="107">
      <pivotArea field="2" type="button" dataOnly="0" labelOnly="1" outline="0" axis="axisRow" fieldPosition="0"/>
    </format>
    <format dxfId="106">
      <pivotArea field="2" type="button" dataOnly="0" labelOnly="1" outline="0" axis="axisRow" fieldPosition="0"/>
    </format>
    <format dxfId="105">
      <pivotArea field="2" type="button" dataOnly="0" labelOnly="1" outline="0" axis="axisRow" fieldPosition="0"/>
    </format>
    <format dxfId="104">
      <pivotArea field="2" type="button" dataOnly="0" labelOnly="1" outline="0" axis="axisRow" fieldPosition="0"/>
    </format>
    <format dxfId="103">
      <pivotArea field="2" type="button" dataOnly="0" labelOnly="1" outline="0" axis="axisRow" fieldPosition="0"/>
    </format>
    <format dxfId="102">
      <pivotArea field="2" type="button" dataOnly="0" labelOnly="1" outline="0" axis="axisRow" fieldPosition="0"/>
    </format>
    <format dxfId="101">
      <pivotArea field="2" type="button" dataOnly="0" labelOnly="1" outline="0" axis="axisRow" fieldPosition="0"/>
    </format>
    <format dxfId="100">
      <pivotArea field="2" type="button" dataOnly="0" labelOnly="1" outline="0" axis="axisRow" fieldPosition="0"/>
    </format>
    <format dxfId="99">
      <pivotArea field="2" type="button" dataOnly="0" labelOnly="1" outline="0" axis="axisRow" fieldPosition="0"/>
    </format>
    <format dxfId="98">
      <pivotArea field="2" type="button" dataOnly="0" labelOnly="1" outline="0" axis="axisRow" fieldPosition="0"/>
    </format>
    <format dxfId="97">
      <pivotArea field="2" type="button" dataOnly="0" labelOnly="1" outline="0" axis="axisRow" fieldPosition="0"/>
    </format>
    <format dxfId="96">
      <pivotArea field="2" type="button" dataOnly="0" labelOnly="1" outline="0" axis="axisRow" fieldPosition="0"/>
    </format>
    <format dxfId="95">
      <pivotArea field="2" type="button" dataOnly="0" labelOnly="1" outline="0" axis="axisRow" fieldPosition="0"/>
    </format>
    <format dxfId="94">
      <pivotArea field="2" type="button" dataOnly="0" labelOnly="1" outline="0" axis="axisRow" fieldPosition="0"/>
    </format>
    <format dxfId="93">
      <pivotArea field="2" type="button" dataOnly="0" labelOnly="1" outline="0" axis="axisRow" fieldPosition="0"/>
    </format>
    <format dxfId="92">
      <pivotArea field="2" type="button" dataOnly="0" labelOnly="1" outline="0" axis="axisRow" fieldPosition="0"/>
    </format>
    <format dxfId="91">
      <pivotArea field="2" type="button" dataOnly="0" labelOnly="1" outline="0" axis="axisRow" fieldPosition="0"/>
    </format>
    <format dxfId="90">
      <pivotArea field="2" type="button" dataOnly="0" labelOnly="1" outline="0" axis="axisRow" fieldPosition="0"/>
    </format>
    <format dxfId="89">
      <pivotArea field="2" type="button" dataOnly="0" labelOnly="1" outline="0" axis="axisRow" fieldPosition="0"/>
    </format>
    <format dxfId="88">
      <pivotArea field="2" type="button" dataOnly="0" labelOnly="1" outline="0" axis="axisRow" fieldPosition="0"/>
    </format>
    <format dxfId="87">
      <pivotArea field="2" type="button" dataOnly="0" labelOnly="1" outline="0" axis="axisRow" fieldPosition="0"/>
    </format>
    <format dxfId="86">
      <pivotArea field="2" type="button" dataOnly="0" labelOnly="1" outline="0" axis="axisRow" fieldPosition="0"/>
    </format>
    <format dxfId="85">
      <pivotArea field="2" type="button" dataOnly="0" labelOnly="1" outline="0" axis="axisRow" fieldPosition="0"/>
    </format>
    <format dxfId="84">
      <pivotArea field="2" type="button" dataOnly="0" labelOnly="1" outline="0" axis="axisRow" fieldPosition="0"/>
    </format>
    <format dxfId="83">
      <pivotArea field="2" type="button" dataOnly="0" labelOnly="1" outline="0" axis="axisRow" fieldPosition="0"/>
    </format>
    <format dxfId="82">
      <pivotArea field="2" type="button" dataOnly="0" labelOnly="1" outline="0" axis="axisRow" fieldPosition="0"/>
    </format>
    <format dxfId="81">
      <pivotArea field="2" type="button" dataOnly="0" labelOnly="1" outline="0" axis="axisRow" fieldPosition="0"/>
    </format>
    <format dxfId="80">
      <pivotArea field="2" type="button" dataOnly="0" labelOnly="1" outline="0" axis="axisRow" fieldPosition="0"/>
    </format>
    <format dxfId="79">
      <pivotArea field="2" type="button" dataOnly="0" labelOnly="1" outline="0" axis="axisRow" fieldPosition="0"/>
    </format>
    <format dxfId="78">
      <pivotArea field="2" type="button" dataOnly="0" labelOnly="1" outline="0" axis="axisRow" fieldPosition="0"/>
    </format>
    <format dxfId="77">
      <pivotArea field="2" type="button" dataOnly="0" labelOnly="1" outline="0" axis="axisRow" fieldPosition="0"/>
    </format>
    <format dxfId="76">
      <pivotArea field="2" type="button" dataOnly="0" labelOnly="1" outline="0" axis="axisRow" fieldPosition="0"/>
    </format>
    <format dxfId="75">
      <pivotArea field="2" type="button" dataOnly="0" labelOnly="1" outline="0" axis="axisRow" fieldPosition="0"/>
    </format>
    <format dxfId="74">
      <pivotArea field="2" type="button" dataOnly="0" labelOnly="1" outline="0" axis="axisRow" fieldPosition="0"/>
    </format>
    <format dxfId="73">
      <pivotArea field="2" type="button" dataOnly="0" labelOnly="1" outline="0" axis="axisRow" fieldPosition="0"/>
    </format>
    <format dxfId="72">
      <pivotArea field="2" type="button" dataOnly="0" labelOnly="1" outline="0" axis="axisRow" fieldPosition="0"/>
    </format>
    <format dxfId="71">
      <pivotArea field="2" type="button" dataOnly="0" labelOnly="1" outline="0" axis="axisRow" fieldPosition="0"/>
    </format>
    <format dxfId="70">
      <pivotArea field="2" type="button" dataOnly="0" labelOnly="1" outline="0" axis="axisRow" fieldPosition="0"/>
    </format>
    <format dxfId="69">
      <pivotArea field="2" type="button" dataOnly="0" labelOnly="1" outline="0" axis="axisRow" fieldPosition="0"/>
    </format>
    <format dxfId="68">
      <pivotArea field="2" type="button" dataOnly="0" labelOnly="1" outline="0" axis="axisRow" fieldPosition="0"/>
    </format>
    <format dxfId="67">
      <pivotArea field="2" type="button" dataOnly="0" labelOnly="1" outline="0" axis="axisRow" fieldPosition="0"/>
    </format>
    <format dxfId="66">
      <pivotArea field="2" type="button" dataOnly="0" labelOnly="1" outline="0" axis="axisRow" fieldPosition="0"/>
    </format>
    <format dxfId="65">
      <pivotArea field="2" type="button" dataOnly="0" labelOnly="1" outline="0" axis="axisRow" fieldPosition="0"/>
    </format>
    <format dxfId="64">
      <pivotArea field="2" type="button" dataOnly="0" labelOnly="1" outline="0" axis="axisRow" fieldPosition="0"/>
    </format>
    <format dxfId="63">
      <pivotArea field="2" type="button" dataOnly="0" labelOnly="1" outline="0" axis="axisRow" fieldPosition="0"/>
    </format>
    <format dxfId="62">
      <pivotArea field="2" type="button" dataOnly="0" labelOnly="1" outline="0" axis="axisRow" fieldPosition="0"/>
    </format>
    <format dxfId="61">
      <pivotArea field="2" type="button" dataOnly="0" labelOnly="1" outline="0" axis="axisRow" fieldPosition="0"/>
    </format>
    <format dxfId="60">
      <pivotArea field="2" type="button" dataOnly="0" labelOnly="1" outline="0" axis="axisRow" fieldPosition="0"/>
    </format>
    <format dxfId="59">
      <pivotArea field="2" type="button" dataOnly="0" labelOnly="1" outline="0" axis="axisRow" fieldPosition="0"/>
    </format>
    <format dxfId="58">
      <pivotArea field="2" type="button" dataOnly="0" labelOnly="1" outline="0" axis="axisRow" fieldPosition="0"/>
    </format>
    <format dxfId="57">
      <pivotArea field="2" type="button" dataOnly="0" labelOnly="1" outline="0" axis="axisRow" fieldPosition="0"/>
    </format>
    <format dxfId="56">
      <pivotArea field="2" type="button" dataOnly="0" labelOnly="1" outline="0" axis="axisRow" fieldPosition="0"/>
    </format>
    <format dxfId="55">
      <pivotArea field="2" type="button" dataOnly="0" labelOnly="1" outline="0" axis="axisRow" fieldPosition="0"/>
    </format>
    <format dxfId="54">
      <pivotArea field="2" type="button" dataOnly="0" labelOnly="1" outline="0" axis="axisRow" fieldPosition="0"/>
    </format>
    <format dxfId="53">
      <pivotArea field="2" type="button" dataOnly="0" labelOnly="1" outline="0" axis="axisRow" fieldPosition="0"/>
    </format>
    <format dxfId="52">
      <pivotArea field="2" type="button" dataOnly="0" labelOnly="1" outline="0" axis="axisRow" fieldPosition="0"/>
    </format>
    <format dxfId="51">
      <pivotArea dataOnly="0" labelOnly="1" outline="0" axis="axisValues" fieldPosition="0"/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field="2" type="button" dataOnly="0" labelOnly="1" outline="0" axis="axisRow" fieldPosition="0"/>
    </format>
  </formats>
  <pivotTableStyleInfo name="PivotStyleVerd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estimento" xr10:uid="{00000000-0013-0000-FFFF-FFFF01000000}" sourceName="Investimento">
  <pivotTables>
    <pivotTable tabId="13" name="PivotRendAnual"/>
    <pivotTable tabId="13" name="PivotInvestimentos"/>
    <pivotTable tabId="13" name="AuxPivotInvestimentos"/>
    <pivotTable tabId="13" name="AuxPivotRendAnual"/>
  </pivotTables>
  <data>
    <tabular pivotCacheId="161813382">
      <items count="16">
        <i x="0" s="1"/>
        <i x="2" s="1" nd="1"/>
        <i x="14" s="1" nd="1"/>
        <i x="4" s="1" nd="1"/>
        <i x="11" s="1" nd="1"/>
        <i x="12" s="1" nd="1"/>
        <i x="7" s="1" nd="1"/>
        <i x="10" s="1" nd="1"/>
        <i x="9" s="1" nd="1"/>
        <i x="8" s="1" nd="1"/>
        <i x="6" s="1" nd="1"/>
        <i x="13" s="1" nd="1"/>
        <i x="3" s="1" nd="1"/>
        <i x="15" s="1" nd="1"/>
        <i x="5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Produto" xr10:uid="{00000000-0013-0000-FFFF-FFFF02000000}" sourceName="Tipo de Produto">
  <pivotTables>
    <pivotTable tabId="13" name="PivotRendAnual"/>
    <pivotTable tabId="13" name="PivotInvestimentos"/>
    <pivotTable tabId="13" name="AuxPivotInvestimentos"/>
    <pivotTable tabId="13" name="AuxPivotRendAnual"/>
  </pivotTables>
  <data>
    <tabular pivotCacheId="161813382">
      <items count="11">
        <i x="0" s="1"/>
        <i x="5" s="1" nd="1"/>
        <i x="2" s="1" nd="1"/>
        <i x="8" s="1" nd="1"/>
        <i x="7" s="1" nd="1"/>
        <i x="6" s="1" nd="1"/>
        <i x="3" s="1" nd="1"/>
        <i x="4" s="1" nd="1"/>
        <i x="9" s="1" nd="1"/>
        <i x="10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00000000-0013-0000-FFFF-FFFF03000000}" sourceName="Categoria">
  <pivotTables>
    <pivotTable tabId="53" name="TDResumoGeralFCMeses"/>
  </pivotTables>
  <data>
    <tabular pivotCacheId="795293995">
      <items count="21">
        <i x="6" s="1"/>
        <i x="10" s="1"/>
        <i x="8" s="1"/>
        <i x="1" s="1"/>
        <i x="3" s="1"/>
        <i x="5" s="1"/>
        <i x="9" s="1"/>
        <i x="15" s="1"/>
        <i x="16" s="1"/>
        <i x="17" s="1"/>
        <i x="4" s="1"/>
        <i x="0" s="1"/>
        <i x="11" s="1"/>
        <i x="7" s="1"/>
        <i x="12" s="1"/>
        <i x="2" s="1"/>
        <i x="13" s="1"/>
        <i x="20" s="1" nd="1"/>
        <i x="18" s="1" nd="1"/>
        <i x="14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_Categoria" xr10:uid="{00000000-0013-0000-FFFF-FFFF04000000}" sourceName="Sub Categoria">
  <pivotTables>
    <pivotTable tabId="53" name="TDResumoGeralFCMeses"/>
  </pivotTables>
  <data>
    <tabular pivotCacheId="795293995">
      <items count="69">
        <i x="22" s="1"/>
        <i x="39" s="1"/>
        <i x="42" s="1"/>
        <i x="20" s="1"/>
        <i x="37" s="1"/>
        <i x="5" s="1"/>
        <i x="18" s="1"/>
        <i x="64" s="1"/>
        <i x="59" s="1"/>
        <i x="36" s="1"/>
        <i x="9" s="1"/>
        <i x="26" s="1"/>
        <i x="52" s="1"/>
        <i x="49" s="1"/>
        <i x="23" s="1"/>
        <i x="34" s="1"/>
        <i x="0" s="1"/>
        <i x="14" s="1"/>
        <i x="29" s="1"/>
        <i x="24" s="1"/>
        <i x="46" s="1"/>
        <i x="66" s="1"/>
        <i x="13" s="1"/>
        <i x="45" s="1"/>
        <i x="58" s="1"/>
        <i x="30" s="1"/>
        <i x="50" s="1"/>
        <i x="19" s="1"/>
        <i x="54" s="1"/>
        <i x="2" s="1"/>
        <i x="33" s="1"/>
        <i x="4" s="1"/>
        <i x="63" s="1"/>
        <i x="3" s="1"/>
        <i x="57" s="1"/>
        <i x="25" s="1"/>
        <i x="1" s="1"/>
        <i x="56" s="1"/>
        <i x="27" s="1"/>
        <i x="48" s="1"/>
        <i x="62" s="1"/>
        <i x="60" s="1"/>
        <i x="11" s="1"/>
        <i x="15" s="1"/>
        <i x="17" s="1"/>
        <i x="65" s="1"/>
        <i x="61" s="1"/>
        <i x="51" s="1"/>
        <i x="32" s="1"/>
        <i x="7" s="1"/>
        <i x="8" s="1"/>
        <i x="41" s="1"/>
        <i x="6" s="1"/>
        <i x="16" s="1"/>
        <i x="28" s="1"/>
        <i x="31" s="1"/>
        <i x="35" s="1"/>
        <i x="55" s="1"/>
        <i x="47" s="1"/>
        <i x="12" s="1"/>
        <i x="44" s="1"/>
        <i x="38" s="1"/>
        <i x="53" s="1"/>
        <i x="21" s="1"/>
        <i x="10" s="1"/>
        <i x="40" s="1"/>
        <i x="68" s="1" nd="1"/>
        <i x="67" s="1" nd="1"/>
        <i x="4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rtão_de_Crédito" xr10:uid="{00000000-0013-0000-FFFF-FFFF05000000}" sourceName="Cartão de Crédito">
  <pivotTables>
    <pivotTable tabId="54" name="PivotPendenciasFaturas"/>
  </pivotTables>
  <data>
    <tabular pivotCacheId="795293995">
      <items count="2">
        <i x="1" s="1"/>
        <i x="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Data_de_Efetivação" xr10:uid="{00000000-0013-0000-FFFF-FFFF06000000}" sourceName="Anos (Data de Efetivação)">
  <pivotTables>
    <pivotTable tabId="54" name="PivotPendenciasFaturas"/>
    <pivotTable tabId="53" name="TDResumoGeralFC"/>
    <pivotTable tabId="53" name="TDResumoGeralFCDespesas"/>
    <pivotTable tabId="53" name="TDResumoGeralFCMeses"/>
    <pivotTable tabId="53" name="TDResumoGeralFCReceitas"/>
    <pivotTable tabId="53" name="TDResumoGeralFCSaldoTotal"/>
    <pivotTable tabId="54" name="TDPendenciasCategoria"/>
  </pivotTables>
  <data>
    <tabular pivotCacheId="795293995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Data_de_Efetivação" xr10:uid="{00000000-0013-0000-FFFF-FFFF07000000}" sourceName="Meses (Data de Efetivação)">
  <pivotTables>
    <pivotTable tabId="54" name="PivotPendenciasFaturas"/>
    <pivotTable tabId="53" name="TDResumoGeralFCDespesas"/>
    <pivotTable tabId="53" name="TDResumoGeralFCReceitas"/>
    <pivotTable tabId="53" name="TDResumoGeralFCMeses"/>
    <pivotTable tabId="54" name="TDPendenciasCategoria"/>
  </pivotTables>
  <data>
    <tabular pivotCacheId="795293995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Categoria1" xr10:uid="{00000000-0014-0000-FFFF-FFFF01000000}" cache="SegmentaçãodeDados_Categoria" caption="Categoria" style="SlicerStyleVerde" rowHeight="234000"/>
  <slicer name="SlicerSubCategoria1" xr10:uid="{00000000-0014-0000-FFFF-FFFF02000000}" cache="SegmentaçãodeDados_Sub_Categoria" caption="Sub Categoria" style="SlicerStyleVerde" rowHeight="234000"/>
  <slicer name="SlicerAno1" xr10:uid="{00000000-0014-0000-FFFF-FFFF03000000}" cache="SegmentaçãodeDados_Anos__Data_de_Efetivação" caption="Anos" columnCount="3" style="SlicerStyleVerde" rowHeight="234000"/>
  <slicer name="SlicerMes1" xr10:uid="{00000000-0014-0000-FFFF-FFFF04000000}" cache="SegmentaçãodeDados_Meses__Data_de_Efetivação" caption="Meses" columnCount="4" style="SlicerStyleVerde" rowHeight="23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Cartao" xr10:uid="{00000000-0014-0000-FFFF-FFFF05000000}" cache="SegmentaçãodeDados_Cartão_de_Crédito" caption="Cartão de Crédito" style="SlicerStyleVerde" rowHeight="234950"/>
  <slicer name="SlicerAno2" xr10:uid="{00000000-0014-0000-FFFF-FFFF06000000}" cache="SegmentaçãodeDados_Anos__Data_de_Efetivação" caption="Anos" columnCount="3" style="SlicerStyleVerde" rowHeight="234000"/>
  <slicer name="SlicerMes2" xr10:uid="{00000000-0014-0000-FFFF-FFFF07000000}" cache="SegmentaçãodeDados_Meses__Data_de_Efetivação" caption="Meses" columnCount="4" style="SlicerStyleVerde" rowHeight="23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vestimento1" xr10:uid="{00000000-0014-0000-FFFF-FFFF08000000}" cache="SegmentaçãodeDados_Investimento" caption="Investimento" style="SlicerStyleVerde" rowHeight="241300"/>
  <slicer name="TipodeProduto1" xr10:uid="{00000000-0014-0000-FFFF-FFFF09000000}" cache="SegmentaçãodeDados_Tipo_de_Produto" caption="Tipo de Produto" style="SlicerStyleVerd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vestimento2" xr10:uid="{00000000-0014-0000-FFFF-FFFF0A000000}" cache="SegmentaçãodeDados_Investimento" caption="Investimento" style="SlicerStyleVerde" rowHeight="241300"/>
  <slicer name="TipodeProduto2" xr10:uid="{00000000-0014-0000-FFFF-FFFF0B000000}" cache="SegmentaçãodeDados_Tipo_de_Produto" caption="Tipo de Produto" style="SlicerStyleVerd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FluxoDeCaixa" displayName="TabelaFluxoDeCaixa" ref="C6:P1890" totalsRowShown="0" headerRowDxfId="242" dataDxfId="240" headerRowBorderDxfId="241" tableBorderDxfId="239">
  <autoFilter ref="C6:P1890" xr:uid="{00000000-0009-0000-0100-000001000000}"/>
  <sortState xmlns:xlrd2="http://schemas.microsoft.com/office/spreadsheetml/2017/richdata2" ref="C7:P1805">
    <sortCondition ref="I6:I1805"/>
  </sortState>
  <tableColumns count="14">
    <tableColumn id="6" xr3:uid="{00000000-0010-0000-0000-000006000000}" name="PrimeiroItemSubCat" dataDxfId="238"/>
    <tableColumn id="14" xr3:uid="{00000000-0010-0000-0000-00000E000000}" name="PlanGastoPago" dataDxfId="237"/>
    <tableColumn id="8" xr3:uid="{00000000-0010-0000-0000-000008000000}" name="VerificaCat" dataDxfId="236">
      <calculatedColumnFormula>COUNTIF(CFCategoriasBD,TabelaFluxoDeCaixa[[#This Row],[Categoria]])</calculatedColumnFormula>
    </tableColumn>
    <tableColumn id="9" xr3:uid="{00000000-0010-0000-0000-000009000000}" name="VerificaSub" dataDxfId="235">
      <calculatedColumnFormula>IFERROR(COUNTIF(INDIRECT("BDNameToFC" &amp; SUBSTITUTE(TabelaFluxoDeCaixa[[#This Row],[Categoria]], " ", "_")),TabelaFluxoDeCaixa[[#This Row],[Sub Categoria]]),0)</calculatedColumnFormula>
    </tableColumn>
    <tableColumn id="7" xr3:uid="{00000000-0010-0000-0000-000007000000}" name="Dataaux" dataDxfId="234">
      <calculatedColumnFormula>DATE(YEAR(TabelaFluxoDeCaixa[[#This Row],[Data de Efetivação]]),MONTH(TabelaFluxoDeCaixa[[#This Row],[Data de Efetivação]]),1)</calculatedColumnFormula>
    </tableColumn>
    <tableColumn id="1" xr3:uid="{00000000-0010-0000-0000-000001000000}" name="Data do Evento" dataDxfId="233"/>
    <tableColumn id="11" xr3:uid="{00000000-0010-0000-0000-00000B000000}" name="Data de Efetivação" dataDxfId="232"/>
    <tableColumn id="13" xr3:uid="{00000000-0010-0000-0000-00000D000000}" name="Instituição Financeira" dataDxfId="231"/>
    <tableColumn id="10" xr3:uid="{00000000-0010-0000-0000-00000A000000}" name="Cartão de Crédito" dataDxfId="230"/>
    <tableColumn id="5" xr3:uid="{00000000-0010-0000-0000-000005000000}" name="Categoria" dataDxfId="229"/>
    <tableColumn id="2" xr3:uid="{00000000-0010-0000-0000-000002000000}" name="Sub Categoria" dataDxfId="228"/>
    <tableColumn id="3" xr3:uid="{00000000-0010-0000-0000-000003000000}" name="Descrição" dataDxfId="227"/>
    <tableColumn id="4" xr3:uid="{00000000-0010-0000-0000-000004000000}" name="Valor" dataDxfId="226"/>
    <tableColumn id="12" xr3:uid="{00000000-0010-0000-0000-00000C000000}" name="Status" dataDxfId="22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InvValoresGlobal" displayName="TabelaInvValoresGlobal" ref="A9:G15" totalsRowShown="0" headerRowDxfId="6">
  <autoFilter ref="A9:G15" xr:uid="{00000000-0009-0000-0100-000004000000}"/>
  <tableColumns count="7">
    <tableColumn id="1" xr3:uid="{00000000-0010-0000-0100-000001000000}" name="InvestimentoCode"/>
    <tableColumn id="2" xr3:uid="{00000000-0010-0000-0100-000002000000}" name="Investimento"/>
    <tableColumn id="3" xr3:uid="{00000000-0010-0000-0100-000003000000}" name="Mes" dataDxfId="5"/>
    <tableColumn id="4" xr3:uid="{00000000-0010-0000-0100-000004000000}" name="Ano" dataDxfId="4"/>
    <tableColumn id="5" xr3:uid="{00000000-0010-0000-0100-000005000000}" name="Legenda"/>
    <tableColumn id="6" xr3:uid="{00000000-0010-0000-0100-000006000000}" name="ValoresDinheiro" dataDxfId="3"/>
    <tableColumn id="7" xr3:uid="{00000000-0010-0000-0100-000007000000}" name="Tipo de Produto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580"/>
      </a:accent1>
      <a:accent2>
        <a:srgbClr val="FCA311"/>
      </a:accent2>
      <a:accent3>
        <a:srgbClr val="A5A5A5"/>
      </a:accent3>
      <a:accent4>
        <a:srgbClr val="496FC3"/>
      </a:accent4>
      <a:accent5>
        <a:srgbClr val="FDBA4D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14213D"/>
    </a:accent1>
    <a:accent2>
      <a:srgbClr val="FCA311"/>
    </a:accent2>
    <a:accent3>
      <a:srgbClr val="A5A5A5"/>
    </a:accent3>
    <a:accent4>
      <a:srgbClr val="496FC3"/>
    </a:accent4>
    <a:accent5>
      <a:srgbClr val="FDBA4D"/>
    </a:accent5>
    <a:accent6>
      <a:srgbClr val="F2F2F2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14213D"/>
    </a:accent1>
    <a:accent2>
      <a:srgbClr val="FCA311"/>
    </a:accent2>
    <a:accent3>
      <a:srgbClr val="A5A5A5"/>
    </a:accent3>
    <a:accent4>
      <a:srgbClr val="496FC3"/>
    </a:accent4>
    <a:accent5>
      <a:srgbClr val="FDBA4D"/>
    </a:accent5>
    <a:accent6>
      <a:srgbClr val="F2F2F2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14213D"/>
    </a:accent1>
    <a:accent2>
      <a:srgbClr val="FCA311"/>
    </a:accent2>
    <a:accent3>
      <a:srgbClr val="A5A5A5"/>
    </a:accent3>
    <a:accent4>
      <a:srgbClr val="496FC3"/>
    </a:accent4>
    <a:accent5>
      <a:srgbClr val="FDBA4D"/>
    </a:accent5>
    <a:accent6>
      <a:srgbClr val="F2F2F2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Personalizada 1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14213D"/>
    </a:accent1>
    <a:accent2>
      <a:srgbClr val="FCA311"/>
    </a:accent2>
    <a:accent3>
      <a:srgbClr val="A5A5A5"/>
    </a:accent3>
    <a:accent4>
      <a:srgbClr val="496FC3"/>
    </a:accent4>
    <a:accent5>
      <a:srgbClr val="FDBA4D"/>
    </a:accent5>
    <a:accent6>
      <a:srgbClr val="F2F2F2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www.bcb.gov.br/" TargetMode="Externa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9.xml"/><Relationship Id="rId3" Type="http://schemas.openxmlformats.org/officeDocument/2006/relationships/pivotTable" Target="../pivotTables/pivotTable14.xml"/><Relationship Id="rId7" Type="http://schemas.openxmlformats.org/officeDocument/2006/relationships/pivotTable" Target="../pivotTables/pivotTable18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11" Type="http://schemas.openxmlformats.org/officeDocument/2006/relationships/printerSettings" Target="../printerSettings/printerSettings11.bin"/><Relationship Id="rId5" Type="http://schemas.openxmlformats.org/officeDocument/2006/relationships/pivotTable" Target="../pivotTables/pivotTable16.xml"/><Relationship Id="rId10" Type="http://schemas.openxmlformats.org/officeDocument/2006/relationships/pivotTable" Target="../pivotTables/pivotTable21.xml"/><Relationship Id="rId4" Type="http://schemas.openxmlformats.org/officeDocument/2006/relationships/pivotTable" Target="../pivotTables/pivotTable15.xml"/><Relationship Id="rId9" Type="http://schemas.openxmlformats.org/officeDocument/2006/relationships/pivotTable" Target="../pivotTables/pivotTable2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theme="9" tint="-0.249977111117893"/>
  </sheetPr>
  <dimension ref="A1:AK65"/>
  <sheetViews>
    <sheetView showRowColHeaders="0" zoomScaleNormal="100" workbookViewId="0">
      <selection activeCell="A2" sqref="A2"/>
    </sheetView>
  </sheetViews>
  <sheetFormatPr baseColWidth="10" defaultColWidth="0" defaultRowHeight="15" zeroHeight="1" x14ac:dyDescent="0.2"/>
  <cols>
    <col min="1" max="1" width="9" customWidth="1"/>
    <col min="2" max="2" width="94.33203125" customWidth="1"/>
    <col min="3" max="3" width="9" customWidth="1"/>
    <col min="4" max="4" width="28" customWidth="1"/>
    <col min="5" max="14" width="9" customWidth="1"/>
    <col min="15" max="15" width="28" customWidth="1"/>
    <col min="16" max="35" width="9" customWidth="1"/>
    <col min="36" max="37" width="0" hidden="1" customWidth="1"/>
    <col min="38" max="16384" width="9" hidden="1"/>
  </cols>
  <sheetData>
    <row r="1" spans="1:35" ht="103" customHeight="1" x14ac:dyDescent="0.2">
      <c r="A1" s="422" t="s">
        <v>714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</row>
    <row r="2" spans="1:35" x14ac:dyDescent="0.2">
      <c r="A2" s="265"/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</row>
    <row r="3" spans="1:35" ht="51" x14ac:dyDescent="0.65">
      <c r="A3" s="265"/>
      <c r="B3" s="265"/>
      <c r="C3" s="403" t="s">
        <v>0</v>
      </c>
      <c r="D3" s="265"/>
      <c r="E3" s="265"/>
      <c r="F3" s="265"/>
      <c r="G3" s="402"/>
      <c r="H3" s="266"/>
      <c r="I3" s="266"/>
      <c r="J3" s="266"/>
      <c r="K3" s="266"/>
      <c r="L3" s="266"/>
      <c r="M3" s="266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265"/>
      <c r="AB3" s="265"/>
      <c r="AC3" s="265"/>
      <c r="AD3" s="265"/>
      <c r="AE3" s="265"/>
      <c r="AF3" s="265"/>
      <c r="AG3" s="265"/>
      <c r="AH3" s="265"/>
      <c r="AI3" s="265"/>
    </row>
    <row r="4" spans="1:35" x14ac:dyDescent="0.2">
      <c r="A4" s="265"/>
      <c r="B4" s="265"/>
      <c r="C4" s="265"/>
      <c r="D4" s="265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D4" s="265"/>
      <c r="AE4" s="265"/>
      <c r="AF4" s="265"/>
      <c r="AG4" s="265"/>
      <c r="AH4" s="265"/>
      <c r="AI4" s="265"/>
    </row>
    <row r="5" spans="1:35" x14ac:dyDescent="0.2">
      <c r="A5" s="265"/>
      <c r="B5" s="265"/>
      <c r="C5" s="265"/>
      <c r="D5" s="265"/>
      <c r="E5" s="265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</row>
    <row r="6" spans="1:35" x14ac:dyDescent="0.2">
      <c r="A6" s="265"/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</row>
    <row r="7" spans="1:35" x14ac:dyDescent="0.2">
      <c r="A7" s="265"/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</row>
    <row r="8" spans="1:35" x14ac:dyDescent="0.2">
      <c r="A8" s="265"/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</row>
    <row r="9" spans="1:35" x14ac:dyDescent="0.2">
      <c r="A9" s="265"/>
      <c r="B9" s="265"/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5"/>
      <c r="Z9" s="265"/>
      <c r="AA9" s="265"/>
      <c r="AB9" s="265"/>
      <c r="AC9" s="265"/>
      <c r="AD9" s="265"/>
      <c r="AE9" s="265"/>
      <c r="AF9" s="265"/>
      <c r="AG9" s="265"/>
      <c r="AH9" s="265"/>
      <c r="AI9" s="265"/>
    </row>
    <row r="10" spans="1:35" x14ac:dyDescent="0.2">
      <c r="A10" s="265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G10" s="265"/>
      <c r="AH10" s="265"/>
      <c r="AI10" s="265"/>
    </row>
    <row r="11" spans="1:35" x14ac:dyDescent="0.2">
      <c r="A11" s="265"/>
      <c r="B11" s="265"/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265"/>
      <c r="Y11" s="265"/>
      <c r="Z11" s="265"/>
      <c r="AA11" s="265"/>
      <c r="AB11" s="265"/>
      <c r="AC11" s="265"/>
      <c r="AD11" s="265"/>
      <c r="AE11" s="265"/>
      <c r="AF11" s="265"/>
      <c r="AG11" s="265"/>
      <c r="AH11" s="265"/>
      <c r="AI11" s="265"/>
    </row>
    <row r="12" spans="1:35" x14ac:dyDescent="0.2">
      <c r="A12" s="265"/>
      <c r="B12" s="265"/>
      <c r="C12" s="265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265"/>
      <c r="Y12" s="265"/>
      <c r="Z12" s="265"/>
      <c r="AA12" s="265"/>
      <c r="AB12" s="265"/>
      <c r="AC12" s="265"/>
      <c r="AD12" s="265"/>
      <c r="AE12" s="265"/>
      <c r="AF12" s="265"/>
      <c r="AG12" s="265"/>
      <c r="AH12" s="265"/>
      <c r="AI12" s="265"/>
    </row>
    <row r="13" spans="1:35" x14ac:dyDescent="0.2">
      <c r="A13" s="265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5"/>
      <c r="AH13" s="265"/>
      <c r="AI13" s="265"/>
    </row>
    <row r="14" spans="1:35" x14ac:dyDescent="0.2">
      <c r="A14" s="265"/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265"/>
      <c r="Z14" s="265"/>
      <c r="AA14" s="265"/>
      <c r="AB14" s="265"/>
      <c r="AC14" s="265"/>
      <c r="AD14" s="265"/>
      <c r="AE14" s="265"/>
      <c r="AF14" s="265"/>
      <c r="AG14" s="265"/>
      <c r="AH14" s="265"/>
      <c r="AI14" s="265"/>
    </row>
    <row r="15" spans="1:35" x14ac:dyDescent="0.2">
      <c r="A15" s="265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65"/>
      <c r="AC15" s="265"/>
      <c r="AD15" s="265"/>
      <c r="AE15" s="265"/>
      <c r="AF15" s="265"/>
      <c r="AG15" s="265"/>
      <c r="AH15" s="265"/>
      <c r="AI15" s="265"/>
    </row>
    <row r="16" spans="1:35" x14ac:dyDescent="0.2">
      <c r="A16" s="265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  <c r="V16" s="265"/>
      <c r="W16" s="265"/>
      <c r="X16" s="265"/>
      <c r="Y16" s="265"/>
      <c r="Z16" s="265"/>
      <c r="AA16" s="265"/>
      <c r="AB16" s="265"/>
      <c r="AC16" s="265"/>
      <c r="AD16" s="265"/>
      <c r="AE16" s="265"/>
      <c r="AF16" s="265"/>
      <c r="AG16" s="265"/>
      <c r="AH16" s="265"/>
      <c r="AI16" s="265"/>
    </row>
    <row r="17" spans="1:35" x14ac:dyDescent="0.2">
      <c r="A17" s="265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  <c r="V17" s="265"/>
      <c r="W17" s="265"/>
      <c r="X17" s="265"/>
      <c r="Y17" s="265"/>
      <c r="Z17" s="265"/>
      <c r="AA17" s="265"/>
      <c r="AB17" s="265"/>
      <c r="AC17" s="265"/>
      <c r="AD17" s="265"/>
      <c r="AE17" s="265"/>
      <c r="AF17" s="265"/>
      <c r="AG17" s="265"/>
      <c r="AH17" s="265"/>
      <c r="AI17" s="265"/>
    </row>
    <row r="18" spans="1:35" x14ac:dyDescent="0.2">
      <c r="A18" s="265"/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  <c r="V18" s="265"/>
      <c r="W18" s="265"/>
      <c r="X18" s="265"/>
      <c r="Y18" s="265"/>
      <c r="Z18" s="265"/>
      <c r="AA18" s="265"/>
      <c r="AB18" s="265"/>
      <c r="AC18" s="265"/>
      <c r="AD18" s="265"/>
      <c r="AE18" s="265"/>
      <c r="AF18" s="265"/>
      <c r="AG18" s="265"/>
      <c r="AH18" s="265"/>
      <c r="AI18" s="265"/>
    </row>
    <row r="19" spans="1:35" x14ac:dyDescent="0.2">
      <c r="A19" s="265"/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</row>
    <row r="20" spans="1:35" x14ac:dyDescent="0.2">
      <c r="A20" s="265"/>
      <c r="B20" s="265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265"/>
      <c r="Z20" s="265"/>
      <c r="AA20" s="265"/>
      <c r="AB20" s="265"/>
      <c r="AC20" s="265"/>
      <c r="AD20" s="265"/>
      <c r="AE20" s="265"/>
      <c r="AF20" s="265"/>
      <c r="AG20" s="265"/>
      <c r="AH20" s="265"/>
      <c r="AI20" s="265"/>
    </row>
    <row r="21" spans="1:35" x14ac:dyDescent="0.2">
      <c r="A21" s="265"/>
      <c r="B21" s="265"/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265"/>
      <c r="Y21" s="265"/>
      <c r="Z21" s="265"/>
      <c r="AA21" s="265"/>
      <c r="AB21" s="265"/>
      <c r="AC21" s="265"/>
      <c r="AD21" s="265"/>
      <c r="AE21" s="265"/>
      <c r="AF21" s="265"/>
      <c r="AG21" s="265"/>
      <c r="AH21" s="265"/>
      <c r="AI21" s="265"/>
    </row>
    <row r="22" spans="1:35" x14ac:dyDescent="0.2">
      <c r="A22" s="265"/>
      <c r="B22" s="265"/>
      <c r="C22" s="265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265"/>
      <c r="Y22" s="265"/>
      <c r="Z22" s="265"/>
      <c r="AA22" s="265"/>
      <c r="AB22" s="265"/>
      <c r="AC22" s="265"/>
      <c r="AD22" s="265"/>
      <c r="AE22" s="265"/>
      <c r="AF22" s="265"/>
      <c r="AG22" s="265"/>
      <c r="AH22" s="265"/>
      <c r="AI22" s="265"/>
    </row>
    <row r="23" spans="1:35" x14ac:dyDescent="0.2">
      <c r="A23" s="265"/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  <c r="Z23" s="265"/>
      <c r="AA23" s="265"/>
      <c r="AB23" s="265"/>
      <c r="AC23" s="265"/>
      <c r="AD23" s="265"/>
      <c r="AE23" s="265"/>
      <c r="AF23" s="265"/>
      <c r="AG23" s="265"/>
      <c r="AH23" s="265"/>
      <c r="AI23" s="265"/>
    </row>
    <row r="24" spans="1:35" x14ac:dyDescent="0.2">
      <c r="A24" s="265"/>
      <c r="B24" s="265"/>
      <c r="C24" s="265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265"/>
      <c r="Y24" s="265"/>
      <c r="Z24" s="265"/>
      <c r="AA24" s="265"/>
      <c r="AB24" s="265"/>
      <c r="AC24" s="265"/>
      <c r="AD24" s="265"/>
      <c r="AE24" s="265"/>
      <c r="AF24" s="265"/>
      <c r="AG24" s="265"/>
      <c r="AH24" s="265"/>
      <c r="AI24" s="265"/>
    </row>
    <row r="25" spans="1:35" x14ac:dyDescent="0.2">
      <c r="A25" s="265"/>
      <c r="B25" s="265"/>
      <c r="C25" s="265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265"/>
      <c r="Y25" s="265"/>
      <c r="Z25" s="265"/>
      <c r="AA25" s="265"/>
      <c r="AB25" s="265"/>
      <c r="AC25" s="265"/>
      <c r="AD25" s="265"/>
      <c r="AE25" s="265"/>
      <c r="AF25" s="265"/>
      <c r="AG25" s="265"/>
      <c r="AH25" s="265"/>
      <c r="AI25" s="265"/>
    </row>
    <row r="26" spans="1:35" x14ac:dyDescent="0.2">
      <c r="A26" s="265"/>
      <c r="B26" s="265"/>
      <c r="C26" s="265"/>
      <c r="D26" s="265"/>
      <c r="E26" s="265"/>
      <c r="F26" s="267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65"/>
      <c r="AC26" s="265"/>
      <c r="AD26" s="265"/>
      <c r="AE26" s="265"/>
      <c r="AF26" s="265"/>
      <c r="AG26" s="265"/>
      <c r="AH26" s="265"/>
      <c r="AI26" s="265"/>
    </row>
    <row r="27" spans="1:35" x14ac:dyDescent="0.2">
      <c r="A27" s="265"/>
      <c r="B27" s="265"/>
      <c r="C27" s="265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</row>
    <row r="28" spans="1:35" x14ac:dyDescent="0.2">
      <c r="A28" s="265"/>
      <c r="B28" s="265"/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65"/>
      <c r="AC28" s="265"/>
      <c r="AD28" s="265"/>
      <c r="AE28" s="265"/>
      <c r="AF28" s="265"/>
      <c r="AG28" s="265"/>
      <c r="AH28" s="265"/>
      <c r="AI28" s="265"/>
    </row>
    <row r="29" spans="1:35" x14ac:dyDescent="0.2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65"/>
      <c r="AC29" s="265"/>
      <c r="AD29" s="265"/>
      <c r="AE29" s="265"/>
      <c r="AF29" s="265"/>
      <c r="AG29" s="265"/>
      <c r="AH29" s="265"/>
      <c r="AI29" s="265"/>
    </row>
    <row r="30" spans="1:35" x14ac:dyDescent="0.2">
      <c r="A30" s="265"/>
      <c r="B30" s="265"/>
      <c r="C30" s="265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  <c r="AG30" s="265"/>
      <c r="AH30" s="265"/>
      <c r="AI30" s="265"/>
    </row>
    <row r="31" spans="1:35" x14ac:dyDescent="0.2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  <c r="AG31" s="265"/>
      <c r="AH31" s="265"/>
      <c r="AI31" s="265"/>
    </row>
    <row r="32" spans="1:35" x14ac:dyDescent="0.2">
      <c r="A32" s="265"/>
      <c r="B32" s="265"/>
      <c r="C32" s="265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</row>
    <row r="33" spans="1:35" x14ac:dyDescent="0.2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  <c r="AG33" s="265"/>
      <c r="AH33" s="265"/>
      <c r="AI33" s="265"/>
    </row>
    <row r="34" spans="1:35" x14ac:dyDescent="0.2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  <c r="AG34" s="265"/>
      <c r="AH34" s="265"/>
      <c r="AI34" s="265"/>
    </row>
    <row r="35" spans="1:35" x14ac:dyDescent="0.2">
      <c r="A35" s="265"/>
      <c r="B35" s="265"/>
      <c r="C35" s="265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</row>
    <row r="36" spans="1:35" x14ac:dyDescent="0.2">
      <c r="A36" s="265"/>
      <c r="B36" s="265"/>
      <c r="C36" s="265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265"/>
      <c r="Y36" s="265"/>
      <c r="Z36" s="265"/>
      <c r="AA36" s="265"/>
      <c r="AB36" s="265"/>
      <c r="AC36" s="265"/>
      <c r="AD36" s="265"/>
      <c r="AE36" s="265"/>
      <c r="AF36" s="265"/>
      <c r="AG36" s="265"/>
      <c r="AH36" s="265"/>
      <c r="AI36" s="265"/>
    </row>
    <row r="37" spans="1:35" x14ac:dyDescent="0.2">
      <c r="A37" s="265"/>
      <c r="B37" s="265"/>
      <c r="C37" s="265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</row>
    <row r="38" spans="1:35" x14ac:dyDescent="0.2">
      <c r="A38" s="265"/>
      <c r="B38" s="265"/>
      <c r="C38" s="265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  <c r="V38" s="265"/>
      <c r="W38" s="265"/>
      <c r="X38" s="265"/>
      <c r="Y38" s="265"/>
      <c r="Z38" s="265"/>
      <c r="AA38" s="265"/>
      <c r="AB38" s="265"/>
      <c r="AC38" s="265"/>
      <c r="AD38" s="265"/>
      <c r="AE38" s="265"/>
      <c r="AF38" s="265"/>
      <c r="AG38" s="265"/>
      <c r="AH38" s="265"/>
      <c r="AI38" s="265"/>
    </row>
    <row r="39" spans="1:35" x14ac:dyDescent="0.2">
      <c r="A39" s="265"/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65"/>
      <c r="AH39" s="265"/>
      <c r="AI39" s="265"/>
    </row>
    <row r="40" spans="1:35" x14ac:dyDescent="0.2">
      <c r="A40" s="265"/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265"/>
    </row>
    <row r="41" spans="1:35" x14ac:dyDescent="0.2">
      <c r="A41" s="265"/>
      <c r="B41" s="265"/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  <c r="AD41" s="265"/>
      <c r="AE41" s="265"/>
      <c r="AF41" s="265"/>
      <c r="AG41" s="265"/>
      <c r="AH41" s="265"/>
      <c r="AI41" s="265"/>
    </row>
    <row r="42" spans="1:35" x14ac:dyDescent="0.2">
      <c r="A42" s="265"/>
      <c r="B42" s="265"/>
      <c r="C42" s="265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5"/>
      <c r="AB42" s="265"/>
      <c r="AC42" s="265"/>
      <c r="AD42" s="265"/>
      <c r="AE42" s="265"/>
      <c r="AF42" s="265"/>
      <c r="AG42" s="265"/>
      <c r="AH42" s="265"/>
      <c r="AI42" s="265"/>
    </row>
    <row r="43" spans="1:35" x14ac:dyDescent="0.2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265"/>
    </row>
    <row r="44" spans="1:35" x14ac:dyDescent="0.2">
      <c r="A44" s="265"/>
      <c r="B44" s="265"/>
      <c r="C44" s="265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265"/>
      <c r="Y44" s="265"/>
      <c r="Z44" s="265"/>
      <c r="AA44" s="265"/>
      <c r="AB44" s="265"/>
      <c r="AC44" s="265"/>
      <c r="AD44" s="265"/>
      <c r="AE44" s="265"/>
      <c r="AF44" s="265"/>
      <c r="AG44" s="265"/>
      <c r="AH44" s="265"/>
      <c r="AI44" s="265"/>
    </row>
    <row r="45" spans="1:35" x14ac:dyDescent="0.2">
      <c r="A45" s="265"/>
      <c r="B45" s="265"/>
      <c r="C45" s="265"/>
      <c r="D45" s="265"/>
      <c r="E45" s="265"/>
      <c r="F45" s="265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265"/>
      <c r="R45" s="265"/>
      <c r="S45" s="265"/>
      <c r="T45" s="265"/>
      <c r="U45" s="265"/>
      <c r="V45" s="265"/>
      <c r="W45" s="265"/>
      <c r="X45" s="265"/>
      <c r="Y45" s="265"/>
      <c r="Z45" s="265"/>
      <c r="AA45" s="265"/>
      <c r="AB45" s="265"/>
      <c r="AC45" s="265"/>
      <c r="AD45" s="265"/>
      <c r="AE45" s="265"/>
      <c r="AF45" s="265"/>
      <c r="AG45" s="265"/>
      <c r="AH45" s="265"/>
      <c r="AI45" s="265"/>
    </row>
    <row r="46" spans="1:35" x14ac:dyDescent="0.2">
      <c r="A46" s="265"/>
      <c r="B46" s="265"/>
      <c r="C46" s="265"/>
      <c r="D46" s="265"/>
      <c r="E46" s="265"/>
      <c r="F46" s="265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265"/>
      <c r="R46" s="265"/>
      <c r="S46" s="265"/>
      <c r="T46" s="265"/>
      <c r="U46" s="265"/>
      <c r="V46" s="265"/>
      <c r="W46" s="265"/>
      <c r="X46" s="265"/>
      <c r="Y46" s="265"/>
      <c r="Z46" s="265"/>
      <c r="AA46" s="265"/>
      <c r="AB46" s="265"/>
      <c r="AC46" s="265"/>
      <c r="AD46" s="265"/>
      <c r="AE46" s="265"/>
      <c r="AF46" s="265"/>
      <c r="AG46" s="265"/>
      <c r="AH46" s="265"/>
      <c r="AI46" s="265"/>
    </row>
    <row r="47" spans="1:35" x14ac:dyDescent="0.2">
      <c r="A47" s="265"/>
      <c r="B47" s="265"/>
      <c r="C47" s="265"/>
      <c r="D47" s="265"/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265"/>
    </row>
    <row r="48" spans="1:35" x14ac:dyDescent="0.2">
      <c r="A48" s="265"/>
      <c r="B48" s="265"/>
      <c r="C48" s="265"/>
      <c r="D48" s="265"/>
      <c r="E48" s="265"/>
      <c r="F48" s="265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265"/>
      <c r="R48" s="265"/>
      <c r="S48" s="265"/>
      <c r="T48" s="265"/>
      <c r="U48" s="265"/>
      <c r="V48" s="265"/>
      <c r="W48" s="265"/>
      <c r="X48" s="265"/>
      <c r="Y48" s="265"/>
      <c r="Z48" s="265"/>
      <c r="AA48" s="265"/>
      <c r="AB48" s="265"/>
      <c r="AC48" s="265"/>
      <c r="AD48" s="265"/>
      <c r="AE48" s="265"/>
      <c r="AF48" s="265"/>
      <c r="AG48" s="265"/>
      <c r="AH48" s="265"/>
      <c r="AI48" s="265"/>
    </row>
    <row r="49" spans="1:35" x14ac:dyDescent="0.2">
      <c r="A49" s="265"/>
      <c r="B49" s="265"/>
      <c r="C49" s="265"/>
      <c r="D49" s="265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265"/>
      <c r="Y49" s="265"/>
      <c r="Z49" s="265"/>
      <c r="AA49" s="265"/>
      <c r="AB49" s="265"/>
      <c r="AC49" s="265"/>
      <c r="AD49" s="265"/>
      <c r="AE49" s="265"/>
      <c r="AF49" s="265"/>
      <c r="AG49" s="265"/>
      <c r="AH49" s="265"/>
      <c r="AI49" s="265"/>
    </row>
    <row r="50" spans="1:35" x14ac:dyDescent="0.2">
      <c r="A50" s="265"/>
      <c r="B50" s="265"/>
      <c r="C50" s="265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265"/>
      <c r="Y50" s="265"/>
      <c r="Z50" s="265"/>
      <c r="AA50" s="265"/>
      <c r="AB50" s="265"/>
      <c r="AC50" s="265"/>
      <c r="AD50" s="265"/>
      <c r="AE50" s="265"/>
      <c r="AF50" s="265"/>
      <c r="AG50" s="265"/>
      <c r="AH50" s="265"/>
      <c r="AI50" s="265"/>
    </row>
    <row r="51" spans="1:35" x14ac:dyDescent="0.2">
      <c r="A51" s="265"/>
      <c r="B51" s="265"/>
      <c r="C51" s="265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</row>
    <row r="52" spans="1:35" x14ac:dyDescent="0.2">
      <c r="A52" s="265"/>
      <c r="B52" s="265"/>
      <c r="C52" s="265"/>
      <c r="D52" s="265"/>
      <c r="E52" s="265"/>
      <c r="F52" s="265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265"/>
      <c r="Y52" s="265"/>
      <c r="Z52" s="265"/>
      <c r="AA52" s="265"/>
      <c r="AB52" s="265"/>
      <c r="AC52" s="265"/>
      <c r="AD52" s="265"/>
      <c r="AE52" s="265"/>
      <c r="AF52" s="265"/>
      <c r="AG52" s="265"/>
      <c r="AH52" s="265"/>
      <c r="AI52" s="265"/>
    </row>
    <row r="53" spans="1:35" x14ac:dyDescent="0.2">
      <c r="A53" s="265"/>
      <c r="B53" s="265"/>
      <c r="C53" s="265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</row>
    <row r="54" spans="1:35" x14ac:dyDescent="0.2">
      <c r="A54" s="265"/>
      <c r="B54" s="265"/>
      <c r="C54" s="265"/>
      <c r="D54" s="265"/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265"/>
      <c r="Y54" s="265"/>
      <c r="Z54" s="265"/>
      <c r="AA54" s="265"/>
      <c r="AB54" s="265"/>
      <c r="AC54" s="265"/>
      <c r="AD54" s="265"/>
      <c r="AE54" s="265"/>
      <c r="AF54" s="265"/>
      <c r="AG54" s="265"/>
      <c r="AH54" s="265"/>
      <c r="AI54" s="265"/>
    </row>
    <row r="55" spans="1:35" x14ac:dyDescent="0.2">
      <c r="A55" s="265"/>
      <c r="B55" s="265"/>
      <c r="C55" s="265"/>
      <c r="D55" s="265"/>
      <c r="E55" s="265"/>
      <c r="F55" s="265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265"/>
      <c r="Y55" s="265"/>
      <c r="Z55" s="265"/>
      <c r="AA55" s="265"/>
      <c r="AB55" s="265"/>
      <c r="AC55" s="265"/>
      <c r="AD55" s="265"/>
      <c r="AE55" s="265"/>
      <c r="AF55" s="265"/>
      <c r="AG55" s="265"/>
      <c r="AH55" s="265"/>
      <c r="AI55" s="265"/>
    </row>
    <row r="56" spans="1:35" x14ac:dyDescent="0.2">
      <c r="A56" s="265"/>
      <c r="B56" s="265"/>
      <c r="C56" s="265"/>
      <c r="D56" s="265"/>
      <c r="E56" s="265"/>
      <c r="F56" s="265"/>
      <c r="G56" s="265"/>
      <c r="H56" s="265"/>
      <c r="I56" s="265"/>
      <c r="J56" s="265"/>
      <c r="K56" s="265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265"/>
    </row>
    <row r="57" spans="1:35" x14ac:dyDescent="0.2">
      <c r="A57" s="265"/>
      <c r="B57" s="265"/>
      <c r="C57" s="265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5"/>
      <c r="AB57" s="265"/>
      <c r="AC57" s="265"/>
      <c r="AD57" s="265"/>
      <c r="AE57" s="265"/>
      <c r="AF57" s="265"/>
      <c r="AG57" s="265"/>
      <c r="AH57" s="265"/>
      <c r="AI57" s="265"/>
    </row>
    <row r="58" spans="1:35" x14ac:dyDescent="0.2">
      <c r="A58" s="265"/>
      <c r="B58" s="265"/>
      <c r="C58" s="265"/>
      <c r="D58" s="265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265"/>
      <c r="Y58" s="265"/>
      <c r="Z58" s="265"/>
      <c r="AA58" s="265"/>
      <c r="AB58" s="265"/>
      <c r="AC58" s="265"/>
      <c r="AD58" s="265"/>
      <c r="AE58" s="265"/>
      <c r="AF58" s="265"/>
      <c r="AG58" s="265"/>
      <c r="AH58" s="265"/>
      <c r="AI58" s="265"/>
    </row>
    <row r="59" spans="1:35" x14ac:dyDescent="0.2">
      <c r="A59" s="265"/>
      <c r="B59" s="265"/>
      <c r="C59" s="265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  <c r="O59" s="265"/>
      <c r="P59" s="265"/>
      <c r="Q59" s="265"/>
      <c r="R59" s="265"/>
      <c r="S59" s="265"/>
      <c r="T59" s="265"/>
      <c r="U59" s="265"/>
      <c r="V59" s="265"/>
      <c r="W59" s="265"/>
      <c r="X59" s="265"/>
      <c r="Y59" s="265"/>
      <c r="Z59" s="265"/>
      <c r="AA59" s="265"/>
      <c r="AB59" s="265"/>
      <c r="AC59" s="265"/>
      <c r="AD59" s="265"/>
      <c r="AE59" s="265"/>
      <c r="AF59" s="265"/>
      <c r="AG59" s="265"/>
      <c r="AH59" s="265"/>
      <c r="AI59" s="265"/>
    </row>
    <row r="60" spans="1:35" x14ac:dyDescent="0.2">
      <c r="A60" s="265"/>
      <c r="B60" s="265"/>
      <c r="C60" s="265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</row>
    <row r="61" spans="1:35" x14ac:dyDescent="0.2">
      <c r="A61" s="265"/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5"/>
      <c r="S61" s="265"/>
      <c r="T61" s="265"/>
      <c r="U61" s="265"/>
      <c r="V61" s="265"/>
      <c r="W61" s="265"/>
      <c r="X61" s="265"/>
      <c r="Y61" s="265"/>
      <c r="Z61" s="265"/>
      <c r="AA61" s="265"/>
      <c r="AB61" s="265"/>
      <c r="AC61" s="265"/>
      <c r="AD61" s="265"/>
      <c r="AE61" s="265"/>
      <c r="AF61" s="265"/>
      <c r="AG61" s="265"/>
      <c r="AH61" s="265"/>
      <c r="AI61" s="265"/>
    </row>
    <row r="62" spans="1:35" x14ac:dyDescent="0.2">
      <c r="A62" s="265"/>
      <c r="B62" s="265"/>
      <c r="C62" s="265"/>
      <c r="D62" s="265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265"/>
    </row>
    <row r="63" spans="1:35" x14ac:dyDescent="0.2">
      <c r="A63" s="265"/>
      <c r="B63" s="265"/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</row>
    <row r="64" spans="1:35" x14ac:dyDescent="0.2">
      <c r="A64" s="265"/>
      <c r="B64" s="265"/>
      <c r="C64" s="265"/>
      <c r="D64" s="265"/>
      <c r="E64" s="265"/>
      <c r="F64" s="265"/>
      <c r="G64" s="265"/>
      <c r="H64" s="265"/>
      <c r="I64" s="265"/>
      <c r="J64" s="265"/>
      <c r="K64" s="265"/>
      <c r="L64" s="265"/>
      <c r="M64" s="265"/>
      <c r="N64" s="265"/>
      <c r="O64" s="265"/>
      <c r="P64" s="265"/>
      <c r="Q64" s="265"/>
      <c r="R64" s="265"/>
      <c r="S64" s="265"/>
      <c r="T64" s="265"/>
      <c r="U64" s="265"/>
      <c r="V64" s="265"/>
      <c r="W64" s="265"/>
      <c r="X64" s="265"/>
      <c r="Y64" s="265"/>
      <c r="Z64" s="265"/>
      <c r="AA64" s="265"/>
      <c r="AB64" s="265"/>
      <c r="AC64" s="265"/>
      <c r="AD64" s="265"/>
      <c r="AE64" s="265"/>
      <c r="AF64" s="265"/>
      <c r="AG64" s="265"/>
      <c r="AH64" s="265"/>
      <c r="AI64" s="265"/>
    </row>
    <row r="65" spans="1:35" x14ac:dyDescent="0.2">
      <c r="A65" s="265"/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5"/>
      <c r="AB65" s="265"/>
      <c r="AC65" s="265"/>
      <c r="AD65" s="265"/>
      <c r="AE65" s="265"/>
      <c r="AF65" s="265"/>
      <c r="AG65" s="265"/>
      <c r="AH65" s="265"/>
      <c r="AI65" s="26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tabColor theme="5" tint="-0.249977111117893"/>
  </sheetPr>
  <dimension ref="A1"/>
  <sheetViews>
    <sheetView showRowColHeaders="0" workbookViewId="0">
      <selection activeCell="P9" sqref="P9"/>
    </sheetView>
  </sheetViews>
  <sheetFormatPr baseColWidth="10" defaultColWidth="9" defaultRowHeight="15" x14ac:dyDescent="0.2"/>
  <cols>
    <col min="1" max="1" width="1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>
    <tabColor theme="9" tint="-0.249977111117893"/>
  </sheetPr>
  <dimension ref="A1:Z102"/>
  <sheetViews>
    <sheetView showGridLines="0" showRowColHeaders="0" tabSelected="1" zoomScale="130" zoomScaleNormal="130" workbookViewId="0"/>
  </sheetViews>
  <sheetFormatPr baseColWidth="10" defaultColWidth="0" defaultRowHeight="15.75" customHeight="1" zeroHeight="1" x14ac:dyDescent="0.2"/>
  <cols>
    <col min="1" max="1" width="7" style="119" customWidth="1"/>
    <col min="2" max="2" width="18.5" style="119" customWidth="1"/>
    <col min="3" max="3" width="2" style="155" customWidth="1"/>
    <col min="4" max="4" width="5" style="155" customWidth="1"/>
    <col min="5" max="5" width="42" style="155" customWidth="1"/>
    <col min="6" max="6" width="34" style="155" customWidth="1"/>
    <col min="7" max="7" width="5" style="155" customWidth="1"/>
    <col min="8" max="8" width="2" style="155" customWidth="1"/>
    <col min="9" max="9" width="5" style="155" customWidth="1"/>
    <col min="10" max="10" width="42" style="155" customWidth="1"/>
    <col min="11" max="11" width="34" style="155" customWidth="1"/>
    <col min="12" max="12" width="5" style="155" customWidth="1"/>
    <col min="13" max="13" width="2" style="155" customWidth="1"/>
    <col min="14" max="15" width="20" style="155" customWidth="1"/>
    <col min="16" max="20" width="19.5" style="155" customWidth="1"/>
    <col min="21" max="26" width="20" style="41" hidden="1" customWidth="1"/>
    <col min="27" max="16384" width="0" style="41" hidden="1"/>
  </cols>
  <sheetData>
    <row r="1" spans="1:20" customFormat="1" ht="8.25" customHeight="1" x14ac:dyDescent="0.2">
      <c r="A1" s="119"/>
      <c r="B1" s="119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81"/>
      <c r="S1" s="155"/>
      <c r="T1" s="188" t="s">
        <v>716</v>
      </c>
    </row>
    <row r="2" spans="1:20" customFormat="1" ht="9" customHeight="1" x14ac:dyDescent="0.2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</row>
    <row r="3" spans="1:20" customFormat="1" ht="38.25" customHeight="1" x14ac:dyDescent="0.2">
      <c r="A3" s="119"/>
      <c r="B3" s="119"/>
      <c r="C3" s="155"/>
      <c r="D3" s="155"/>
      <c r="E3" s="458"/>
      <c r="F3" s="458"/>
      <c r="G3" s="458"/>
      <c r="H3" s="458"/>
      <c r="I3" s="458"/>
      <c r="J3" s="458"/>
      <c r="K3" s="458"/>
      <c r="L3" s="155"/>
      <c r="M3" s="155"/>
      <c r="N3" s="155"/>
      <c r="O3" s="155"/>
      <c r="P3" s="155"/>
      <c r="Q3" s="155"/>
      <c r="R3" s="155"/>
      <c r="S3" s="155"/>
      <c r="T3" s="155"/>
    </row>
    <row r="4" spans="1:20" customFormat="1" ht="15.75" customHeight="1" x14ac:dyDescent="0.2">
      <c r="A4" s="119"/>
      <c r="B4" s="119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</row>
    <row r="5" spans="1:20" customFormat="1" ht="15.75" customHeight="1" x14ac:dyDescent="0.2">
      <c r="A5" s="119"/>
      <c r="B5" s="119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</row>
    <row r="6" spans="1:20" customFormat="1" ht="15.75" customHeight="1" x14ac:dyDescent="0.2">
      <c r="A6" s="119"/>
      <c r="B6" s="119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</row>
    <row r="7" spans="1:20" customFormat="1" ht="15.75" customHeight="1" x14ac:dyDescent="0.2">
      <c r="A7" s="119"/>
      <c r="B7" s="119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</row>
    <row r="8" spans="1:20" customFormat="1" ht="15.75" customHeight="1" x14ac:dyDescent="0.2">
      <c r="A8" s="119"/>
      <c r="B8" s="119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</row>
    <row r="9" spans="1:20" customFormat="1" ht="15.75" customHeight="1" x14ac:dyDescent="0.2">
      <c r="A9" s="119"/>
      <c r="B9" s="119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</row>
    <row r="10" spans="1:20" customFormat="1" ht="15.75" customHeight="1" x14ac:dyDescent="0.2">
      <c r="A10" s="119"/>
      <c r="B10" s="119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</row>
    <row r="11" spans="1:20" customFormat="1" ht="15.75" customHeight="1" x14ac:dyDescent="0.2">
      <c r="A11" s="119"/>
      <c r="B11" s="119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</row>
    <row r="12" spans="1:20" customFormat="1" ht="15.75" customHeight="1" x14ac:dyDescent="0.2">
      <c r="A12" s="119"/>
      <c r="B12" s="119"/>
      <c r="C12" s="155"/>
      <c r="D12" s="155"/>
      <c r="E12" s="155"/>
      <c r="F12" s="155"/>
      <c r="G12" s="155"/>
      <c r="H12" s="155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</row>
    <row r="13" spans="1:20" customFormat="1" ht="15.75" customHeight="1" x14ac:dyDescent="0.2">
      <c r="A13" s="119"/>
      <c r="B13" s="119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</row>
    <row r="14" spans="1:20" customFormat="1" ht="15.75" customHeight="1" x14ac:dyDescent="0.2">
      <c r="A14" s="119"/>
      <c r="B14" s="119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</row>
    <row r="15" spans="1:20" customFormat="1" ht="15.75" customHeight="1" x14ac:dyDescent="0.2">
      <c r="A15" s="119"/>
      <c r="B15" s="119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</row>
    <row r="16" spans="1:20" customFormat="1" ht="15.75" customHeight="1" x14ac:dyDescent="0.2">
      <c r="A16" s="119"/>
      <c r="B16" s="119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</row>
    <row r="17" spans="1:20" customFormat="1" ht="15.75" customHeight="1" x14ac:dyDescent="0.2">
      <c r="A17" s="119"/>
      <c r="B17" s="119"/>
      <c r="C17" s="155"/>
      <c r="D17" s="155"/>
      <c r="E17" s="155"/>
      <c r="F17" s="155"/>
      <c r="G17" s="155"/>
      <c r="H17" s="155"/>
      <c r="I17" s="155"/>
      <c r="J17" s="155"/>
      <c r="K17" s="208" t="s">
        <v>1</v>
      </c>
      <c r="L17" s="155"/>
      <c r="M17" s="155"/>
      <c r="N17" s="155"/>
      <c r="O17" s="155"/>
      <c r="P17" s="155"/>
      <c r="Q17" s="155"/>
      <c r="R17" s="155"/>
      <c r="S17" s="155"/>
      <c r="T17" s="155"/>
    </row>
    <row r="18" spans="1:20" customFormat="1" ht="15.75" customHeight="1" x14ac:dyDescent="0.2">
      <c r="A18" s="119"/>
      <c r="B18" s="119"/>
      <c r="C18" s="155"/>
      <c r="D18" s="155"/>
      <c r="E18" s="155"/>
      <c r="F18" s="155"/>
      <c r="G18" s="155"/>
      <c r="H18" s="155"/>
      <c r="I18" s="155"/>
      <c r="J18" s="155"/>
      <c r="K18" s="206">
        <v>45809</v>
      </c>
      <c r="L18" s="155"/>
      <c r="M18" s="155"/>
      <c r="N18" s="155"/>
      <c r="O18" s="155"/>
      <c r="P18" s="155"/>
      <c r="Q18" s="155"/>
      <c r="R18" s="155"/>
      <c r="S18" s="155"/>
      <c r="T18" s="155"/>
    </row>
    <row r="19" spans="1:20" customFormat="1" ht="15.75" customHeight="1" x14ac:dyDescent="0.2">
      <c r="A19" s="119"/>
      <c r="B19" s="11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</row>
    <row r="20" spans="1:20" customFormat="1" ht="15.75" customHeight="1" x14ac:dyDescent="0.2">
      <c r="A20" s="119"/>
      <c r="B20" s="119"/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</row>
    <row r="21" spans="1:20" customFormat="1" ht="15.75" customHeight="1" x14ac:dyDescent="0.25">
      <c r="A21" s="119"/>
      <c r="B21" s="119"/>
      <c r="C21" s="155"/>
      <c r="D21" s="155"/>
      <c r="E21" s="186" t="str">
        <f>"% de gastos em relação às receitas no mês"</f>
        <v>% de gastos em relação às receitas no mês</v>
      </c>
      <c r="F21" s="183"/>
      <c r="G21" s="183"/>
      <c r="H21" s="183"/>
      <c r="I21" s="183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</row>
    <row r="22" spans="1:20" customFormat="1" ht="19" x14ac:dyDescent="0.25">
      <c r="A22" s="119"/>
      <c r="B22" s="119"/>
      <c r="C22" s="183"/>
      <c r="D22" s="183"/>
      <c r="E22" s="155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</row>
    <row r="23" spans="1:20" customFormat="1" ht="19" x14ac:dyDescent="0.25">
      <c r="A23" s="119"/>
      <c r="B23" s="119"/>
      <c r="C23" s="183"/>
      <c r="D23" s="183"/>
      <c r="E23" s="183"/>
      <c r="F23" s="183"/>
      <c r="G23" s="183"/>
      <c r="H23" s="155"/>
      <c r="I23" s="207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</row>
    <row r="24" spans="1:20" customFormat="1" ht="15" x14ac:dyDescent="0.2">
      <c r="A24" s="119"/>
      <c r="B24" s="119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</row>
    <row r="25" spans="1:20" customFormat="1" ht="22.5" customHeight="1" x14ac:dyDescent="0.2">
      <c r="A25" s="119"/>
      <c r="B25" s="119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</row>
    <row r="26" spans="1:20" customFormat="1" ht="22.5" customHeight="1" x14ac:dyDescent="0.2">
      <c r="A26" s="119"/>
      <c r="B26" s="119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</row>
    <row r="27" spans="1:20" customFormat="1" ht="15" x14ac:dyDescent="0.2">
      <c r="A27" s="119"/>
      <c r="B27" s="119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8" spans="1:20" customFormat="1" ht="15" x14ac:dyDescent="0.2">
      <c r="A28" s="119"/>
      <c r="B28" s="119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</row>
    <row r="29" spans="1:20" customFormat="1" ht="15" x14ac:dyDescent="0.2">
      <c r="A29" s="119"/>
      <c r="B29" s="119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</row>
    <row r="30" spans="1:20" customFormat="1" ht="15" x14ac:dyDescent="0.2">
      <c r="A30" s="119"/>
      <c r="B30" s="119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</row>
    <row r="31" spans="1:20" customFormat="1" ht="15" x14ac:dyDescent="0.2">
      <c r="A31" s="119"/>
      <c r="B31" s="119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</row>
    <row r="32" spans="1:20" customFormat="1" ht="15" x14ac:dyDescent="0.2">
      <c r="A32" s="119"/>
      <c r="B32" s="119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</row>
    <row r="33" spans="1:20" customFormat="1" ht="15" x14ac:dyDescent="0.2">
      <c r="A33" s="119"/>
      <c r="B33" s="119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</row>
    <row r="34" spans="1:20" customFormat="1" ht="15" x14ac:dyDescent="0.2">
      <c r="A34" s="119"/>
      <c r="B34" s="119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</row>
    <row r="35" spans="1:20" customFormat="1" ht="15" x14ac:dyDescent="0.2">
      <c r="A35" s="119"/>
      <c r="B35" s="119"/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</row>
    <row r="36" spans="1:20" customFormat="1" ht="15" x14ac:dyDescent="0.2">
      <c r="A36" s="119"/>
      <c r="B36" s="119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</row>
    <row r="37" spans="1:20" customFormat="1" ht="15.75" customHeight="1" x14ac:dyDescent="0.2">
      <c r="A37" s="119"/>
      <c r="B37" s="119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</row>
    <row r="38" spans="1:20" customFormat="1" ht="15.75" customHeight="1" x14ac:dyDescent="0.2">
      <c r="A38" s="119"/>
      <c r="B38" s="119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</row>
    <row r="39" spans="1:20" customFormat="1" ht="15.75" customHeight="1" x14ac:dyDescent="0.2">
      <c r="A39" s="119"/>
      <c r="B39" s="119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</row>
    <row r="40" spans="1:20" customFormat="1" ht="15.75" customHeight="1" x14ac:dyDescent="0.2">
      <c r="A40" s="119"/>
      <c r="B40" s="119"/>
      <c r="C40" s="155"/>
      <c r="D40" s="155"/>
      <c r="E40" s="119"/>
      <c r="F40" s="119"/>
      <c r="G40" s="119"/>
      <c r="H40" s="119"/>
      <c r="I40" s="119"/>
      <c r="J40" s="119"/>
      <c r="K40" s="155"/>
      <c r="L40" s="155"/>
      <c r="M40" s="155"/>
      <c r="N40" s="155"/>
      <c r="O40" s="155"/>
      <c r="P40" s="155"/>
      <c r="Q40" s="155"/>
      <c r="R40" s="155"/>
      <c r="S40" s="155"/>
      <c r="T40" s="155"/>
    </row>
    <row r="41" spans="1:20" customFormat="1" ht="15.75" customHeight="1" x14ac:dyDescent="0.2">
      <c r="A41" s="119"/>
      <c r="B41" s="119"/>
      <c r="C41" s="155"/>
      <c r="D41" s="155"/>
      <c r="E41" s="119"/>
      <c r="F41" s="119"/>
      <c r="G41" s="119"/>
      <c r="H41" s="119"/>
      <c r="I41" s="119"/>
      <c r="J41" s="155"/>
      <c r="K41" s="155"/>
      <c r="L41" s="155"/>
      <c r="M41" s="155"/>
      <c r="N41" s="155"/>
      <c r="O41" s="155"/>
      <c r="P41" s="155"/>
      <c r="Q41" s="155"/>
      <c r="R41" s="155"/>
      <c r="S41" s="155"/>
      <c r="T41" s="155"/>
    </row>
    <row r="42" spans="1:20" customFormat="1" ht="15.75" customHeight="1" x14ac:dyDescent="0.2">
      <c r="A42" s="119"/>
      <c r="B42" s="119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</row>
    <row r="43" spans="1:20" customFormat="1" ht="15.75" customHeight="1" x14ac:dyDescent="0.2">
      <c r="A43" s="119"/>
      <c r="B43" s="119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</row>
    <row r="44" spans="1:20" customFormat="1" ht="15.75" customHeight="1" x14ac:dyDescent="0.2">
      <c r="A44" s="119"/>
      <c r="B44" s="119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</row>
    <row r="45" spans="1:20" customFormat="1" ht="15.75" customHeight="1" x14ac:dyDescent="0.2">
      <c r="A45" s="119"/>
      <c r="B45" s="119"/>
      <c r="C45" s="155"/>
      <c r="D45" s="155"/>
      <c r="E45" s="155"/>
      <c r="F45" s="155"/>
      <c r="G45" s="155"/>
      <c r="H45" s="155"/>
      <c r="I45" s="155"/>
      <c r="J45" s="119"/>
      <c r="K45" s="119"/>
      <c r="L45" s="155"/>
      <c r="M45" s="155"/>
      <c r="N45" s="155"/>
      <c r="O45" s="155"/>
      <c r="P45" s="155"/>
      <c r="Q45" s="155"/>
      <c r="R45" s="155"/>
      <c r="S45" s="155"/>
      <c r="T45" s="155"/>
    </row>
    <row r="46" spans="1:20" customFormat="1" ht="15.75" customHeight="1" x14ac:dyDescent="0.2">
      <c r="A46" s="119"/>
      <c r="B46" s="119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</row>
    <row r="47" spans="1:20" customFormat="1" ht="15.75" customHeight="1" x14ac:dyDescent="0.2">
      <c r="A47" s="119"/>
      <c r="B47" s="119"/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S47" s="155"/>
      <c r="T47" s="155"/>
    </row>
    <row r="48" spans="1:20" customFormat="1" ht="15.75" customHeight="1" x14ac:dyDescent="0.2">
      <c r="A48" s="119"/>
      <c r="B48" s="119"/>
      <c r="C48" s="155"/>
      <c r="D48" s="155"/>
      <c r="E48" s="155"/>
      <c r="F48" s="155"/>
      <c r="G48" s="185"/>
      <c r="H48" s="155"/>
      <c r="I48" s="155"/>
      <c r="J48" s="155"/>
      <c r="K48" s="155"/>
      <c r="L48" s="155"/>
      <c r="M48" s="155"/>
      <c r="N48" s="155"/>
      <c r="O48" s="155"/>
      <c r="P48" s="155"/>
      <c r="Q48" s="155"/>
      <c r="R48" s="155"/>
      <c r="S48" s="155"/>
      <c r="T48" s="155"/>
    </row>
    <row r="49" spans="1:20" customFormat="1" ht="15.75" customHeight="1" x14ac:dyDescent="0.2">
      <c r="A49" s="119"/>
      <c r="B49" s="119"/>
      <c r="C49" s="155"/>
      <c r="D49" s="155"/>
      <c r="E49" s="155"/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</row>
    <row r="50" spans="1:20" customFormat="1" ht="15.75" customHeight="1" x14ac:dyDescent="0.2">
      <c r="A50" s="119"/>
      <c r="B50" s="119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/>
      <c r="N50" s="155"/>
      <c r="O50" s="155"/>
      <c r="P50" s="155"/>
      <c r="Q50" s="155"/>
      <c r="R50" s="155"/>
      <c r="S50" s="155"/>
      <c r="T50" s="155"/>
    </row>
    <row r="51" spans="1:20" customFormat="1" ht="15.75" customHeight="1" x14ac:dyDescent="0.2">
      <c r="A51" s="119"/>
      <c r="B51" s="119"/>
      <c r="C51" s="155"/>
      <c r="D51" s="155"/>
      <c r="E51" s="119"/>
      <c r="F51" s="119"/>
      <c r="G51" s="119"/>
      <c r="H51" s="155"/>
      <c r="I51" s="155"/>
      <c r="J51" s="155"/>
      <c r="K51" s="155"/>
      <c r="L51" s="155"/>
      <c r="M51" s="155"/>
      <c r="N51" s="155"/>
      <c r="O51" s="155"/>
      <c r="P51" s="155"/>
      <c r="Q51" s="155"/>
      <c r="R51" s="155"/>
      <c r="S51" s="155"/>
      <c r="T51" s="155"/>
    </row>
    <row r="52" spans="1:20" customFormat="1" ht="15.75" customHeight="1" x14ac:dyDescent="0.2">
      <c r="A52" s="119"/>
      <c r="B52" s="119"/>
      <c r="C52" s="155"/>
      <c r="D52" s="155"/>
      <c r="E52" s="119"/>
      <c r="F52" s="119"/>
      <c r="G52" s="119"/>
      <c r="H52" s="155"/>
      <c r="I52" s="155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</row>
    <row r="53" spans="1:20" customFormat="1" ht="15.75" customHeight="1" x14ac:dyDescent="0.2">
      <c r="A53" s="119"/>
      <c r="B53" s="119"/>
      <c r="C53" s="155"/>
      <c r="D53" s="155"/>
      <c r="E53" s="119"/>
      <c r="F53" s="119"/>
      <c r="G53" s="119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</row>
    <row r="54" spans="1:20" customFormat="1" ht="15.75" customHeight="1" x14ac:dyDescent="0.2">
      <c r="A54" s="119"/>
      <c r="B54" s="119"/>
      <c r="C54" s="155"/>
      <c r="D54" s="155"/>
      <c r="E54" s="119"/>
      <c r="F54" s="119"/>
      <c r="G54" s="119"/>
      <c r="H54" s="155"/>
      <c r="I54" s="155"/>
      <c r="J54" s="155"/>
      <c r="K54" s="155"/>
      <c r="L54" s="155"/>
      <c r="M54" s="155"/>
      <c r="N54" s="155"/>
      <c r="O54" s="155"/>
      <c r="P54" s="155"/>
      <c r="Q54" s="155"/>
      <c r="R54" s="155"/>
      <c r="S54" s="155"/>
      <c r="T54" s="155"/>
    </row>
    <row r="55" spans="1:20" customFormat="1" ht="15.75" customHeight="1" x14ac:dyDescent="0.2">
      <c r="A55" s="119"/>
      <c r="B55" s="119"/>
      <c r="C55" s="155"/>
      <c r="D55" s="155"/>
      <c r="E55" s="119"/>
      <c r="F55" s="119"/>
      <c r="G55" s="119"/>
      <c r="H55" s="155"/>
      <c r="I55" s="155"/>
      <c r="J55" s="155"/>
      <c r="K55" s="155"/>
      <c r="L55" s="155"/>
      <c r="M55" s="155"/>
      <c r="N55" s="155"/>
      <c r="O55" s="155"/>
      <c r="P55" s="155"/>
      <c r="Q55" s="155"/>
      <c r="R55" s="155"/>
      <c r="S55" s="155"/>
      <c r="T55" s="155"/>
    </row>
    <row r="56" spans="1:20" customFormat="1" ht="15.75" customHeight="1" x14ac:dyDescent="0.2">
      <c r="A56" s="119"/>
      <c r="B56" s="119"/>
      <c r="C56" s="155"/>
      <c r="D56" s="155"/>
      <c r="E56" s="119"/>
      <c r="F56" s="119"/>
      <c r="G56" s="119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</row>
    <row r="57" spans="1:20" customFormat="1" ht="15.75" customHeight="1" x14ac:dyDescent="0.2">
      <c r="A57" s="119"/>
      <c r="B57" s="119"/>
      <c r="C57" s="155"/>
      <c r="D57" s="155"/>
      <c r="E57" s="119"/>
      <c r="F57" s="119"/>
      <c r="G57" s="119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5"/>
    </row>
    <row r="58" spans="1:20" customFormat="1" ht="15.75" customHeight="1" x14ac:dyDescent="0.2">
      <c r="A58" s="119"/>
      <c r="B58" s="119"/>
      <c r="C58" s="155"/>
      <c r="D58" s="155"/>
      <c r="E58" s="119"/>
      <c r="F58" s="119"/>
      <c r="G58" s="119"/>
      <c r="H58" s="155"/>
      <c r="I58" s="155"/>
      <c r="J58" s="155"/>
      <c r="K58" s="155"/>
      <c r="L58" s="155"/>
      <c r="M58" s="155"/>
      <c r="N58" s="155"/>
      <c r="O58" s="155"/>
      <c r="P58" s="155"/>
      <c r="Q58" s="155"/>
      <c r="R58" s="155"/>
      <c r="S58" s="155"/>
      <c r="T58" s="155"/>
    </row>
    <row r="59" spans="1:20" customFormat="1" ht="15.75" customHeight="1" x14ac:dyDescent="0.2">
      <c r="A59" s="119"/>
      <c r="B59" s="119"/>
      <c r="C59" s="155"/>
      <c r="D59" s="155"/>
      <c r="E59" s="119"/>
      <c r="F59" s="119"/>
      <c r="G59" s="119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5"/>
      <c r="S59" s="155"/>
      <c r="T59" s="155"/>
    </row>
    <row r="60" spans="1:20" customFormat="1" ht="15.75" customHeight="1" x14ac:dyDescent="0.2">
      <c r="A60" s="119"/>
      <c r="B60" s="119"/>
      <c r="C60" s="155"/>
      <c r="D60" s="155"/>
      <c r="E60" s="119"/>
      <c r="F60" s="119"/>
      <c r="G60" s="119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/>
      <c r="S60" s="155"/>
      <c r="T60" s="155"/>
    </row>
    <row r="61" spans="1:20" customFormat="1" ht="15.75" customHeight="1" x14ac:dyDescent="0.2">
      <c r="A61" s="119"/>
      <c r="B61" s="119"/>
      <c r="C61" s="155"/>
      <c r="D61" s="155"/>
      <c r="E61" s="119"/>
      <c r="F61" s="119"/>
      <c r="G61" s="119"/>
      <c r="H61" s="155"/>
      <c r="I61" s="155"/>
      <c r="J61" s="155"/>
      <c r="K61" s="155"/>
      <c r="L61" s="155"/>
      <c r="M61" s="155"/>
      <c r="N61" s="155"/>
      <c r="O61" s="155"/>
      <c r="P61" s="155"/>
      <c r="Q61" s="155"/>
      <c r="R61" s="155"/>
      <c r="S61" s="155"/>
      <c r="T61" s="155"/>
    </row>
    <row r="62" spans="1:20" customFormat="1" ht="15.75" customHeight="1" x14ac:dyDescent="0.2">
      <c r="A62" s="119"/>
      <c r="B62" s="119"/>
      <c r="C62" s="155"/>
      <c r="D62" s="155"/>
      <c r="E62" s="119"/>
      <c r="F62" s="119"/>
      <c r="G62" s="119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</row>
    <row r="63" spans="1:20" customFormat="1" ht="15.75" customHeight="1" x14ac:dyDescent="0.2">
      <c r="A63" s="119"/>
      <c r="B63" s="119"/>
      <c r="C63" s="155"/>
      <c r="D63" s="155"/>
      <c r="E63" s="119"/>
      <c r="F63" s="119"/>
      <c r="G63" s="119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</row>
    <row r="64" spans="1:20" customFormat="1" ht="15.75" customHeight="1" x14ac:dyDescent="0.2">
      <c r="A64" s="119"/>
      <c r="B64" s="119"/>
      <c r="C64" s="155"/>
      <c r="D64" s="155"/>
      <c r="E64" s="119"/>
      <c r="F64" s="119"/>
      <c r="G64" s="119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5"/>
      <c r="S64" s="155"/>
      <c r="T64" s="155"/>
    </row>
    <row r="65" spans="1:20" customFormat="1" ht="15.75" customHeight="1" x14ac:dyDescent="0.2">
      <c r="A65" s="119"/>
      <c r="B65" s="119"/>
      <c r="C65" s="155"/>
      <c r="D65" s="155"/>
      <c r="E65" s="119"/>
      <c r="F65" s="119"/>
      <c r="G65" s="119"/>
      <c r="H65" s="155"/>
      <c r="I65" s="155"/>
      <c r="J65" s="155"/>
      <c r="K65" s="155"/>
      <c r="L65" s="155"/>
      <c r="M65" s="155"/>
      <c r="N65" s="155"/>
      <c r="O65" s="155"/>
      <c r="P65" s="155"/>
      <c r="Q65" s="155"/>
      <c r="R65" s="155"/>
      <c r="S65" s="155"/>
      <c r="T65" s="155"/>
    </row>
    <row r="66" spans="1:20" customFormat="1" ht="15.75" customHeight="1" x14ac:dyDescent="0.2">
      <c r="A66" s="119"/>
      <c r="B66" s="119"/>
      <c r="C66" s="155"/>
      <c r="D66" s="155"/>
      <c r="E66" s="119"/>
      <c r="F66" s="119"/>
      <c r="G66" s="119"/>
      <c r="H66" s="155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</row>
    <row r="67" spans="1:20" customFormat="1" ht="15.75" customHeight="1" x14ac:dyDescent="0.2">
      <c r="A67" s="119"/>
      <c r="B67" s="119"/>
      <c r="C67" s="155"/>
      <c r="D67" s="155"/>
      <c r="E67" s="119"/>
      <c r="F67" s="119"/>
      <c r="G67" s="119"/>
      <c r="H67" s="155"/>
      <c r="I67" s="155"/>
      <c r="J67" s="155"/>
      <c r="K67" s="155"/>
      <c r="L67" s="155"/>
      <c r="M67" s="155"/>
      <c r="N67" s="155"/>
      <c r="O67" s="155"/>
      <c r="P67" s="155"/>
      <c r="Q67" s="155"/>
      <c r="R67" s="155"/>
      <c r="S67" s="155"/>
      <c r="T67" s="155"/>
    </row>
    <row r="68" spans="1:20" customFormat="1" ht="15.75" customHeight="1" x14ac:dyDescent="0.2">
      <c r="A68" s="119"/>
      <c r="B68" s="119"/>
      <c r="C68" s="155"/>
      <c r="D68" s="155"/>
      <c r="E68" s="119"/>
      <c r="F68" s="119"/>
      <c r="G68" s="119"/>
      <c r="H68" s="155"/>
      <c r="I68" s="155"/>
      <c r="J68" s="155"/>
      <c r="K68" s="155"/>
      <c r="L68" s="155"/>
      <c r="M68" s="155"/>
      <c r="N68" s="155"/>
      <c r="O68" s="155"/>
      <c r="P68" s="155"/>
      <c r="Q68" s="155"/>
      <c r="R68" s="155"/>
      <c r="S68" s="155"/>
      <c r="T68" s="155"/>
    </row>
    <row r="69" spans="1:20" customFormat="1" ht="15.75" customHeight="1" x14ac:dyDescent="0.2">
      <c r="A69" s="119"/>
      <c r="B69" s="119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55"/>
      <c r="R69" s="155"/>
      <c r="S69" s="155"/>
      <c r="T69" s="155"/>
    </row>
    <row r="70" spans="1:20" customFormat="1" ht="15.75" customHeight="1" x14ac:dyDescent="0.2">
      <c r="A70" s="119"/>
      <c r="B70" s="119"/>
      <c r="C70" s="155"/>
      <c r="D70" s="155"/>
      <c r="E70" s="155"/>
      <c r="F70" s="155"/>
      <c r="G70" s="155"/>
      <c r="H70" s="155"/>
      <c r="I70" s="155"/>
      <c r="J70" s="155"/>
      <c r="K70" s="155"/>
      <c r="L70" s="155"/>
      <c r="M70" s="155"/>
      <c r="N70" s="155"/>
      <c r="O70" s="155"/>
      <c r="P70" s="155"/>
      <c r="Q70" s="155"/>
      <c r="R70" s="155"/>
      <c r="S70" s="155"/>
      <c r="T70" s="155"/>
    </row>
    <row r="71" spans="1:20" customFormat="1" ht="15.75" customHeight="1" x14ac:dyDescent="0.2">
      <c r="A71" s="119"/>
      <c r="B71" s="119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R71" s="155"/>
      <c r="S71" s="155"/>
      <c r="T71" s="155"/>
    </row>
    <row r="72" spans="1:20" customFormat="1" ht="15.75" customHeight="1" x14ac:dyDescent="0.2">
      <c r="A72" s="119"/>
      <c r="B72" s="119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</row>
    <row r="73" spans="1:20" customFormat="1" ht="15.75" customHeight="1" x14ac:dyDescent="0.2">
      <c r="A73" s="119"/>
      <c r="B73" s="119"/>
      <c r="C73" s="155"/>
      <c r="D73" s="155"/>
      <c r="E73" s="155"/>
      <c r="F73" s="155"/>
      <c r="G73" s="155"/>
      <c r="H73" s="155"/>
      <c r="I73" s="155"/>
      <c r="J73" s="155"/>
      <c r="K73" s="155"/>
      <c r="L73" s="155"/>
      <c r="M73" s="155"/>
      <c r="N73" s="155"/>
      <c r="O73" s="155"/>
      <c r="P73" s="155"/>
      <c r="Q73" s="155"/>
      <c r="R73" s="155"/>
      <c r="S73" s="155"/>
      <c r="T73" s="155"/>
    </row>
    <row r="74" spans="1:20" customFormat="1" ht="15.75" customHeight="1" x14ac:dyDescent="0.2">
      <c r="A74" s="119"/>
      <c r="B74" s="119"/>
      <c r="C74" s="155"/>
      <c r="D74" s="155"/>
      <c r="E74" s="155"/>
      <c r="F74" s="155"/>
      <c r="G74" s="155"/>
      <c r="H74" s="155"/>
      <c r="I74" s="155"/>
      <c r="J74" s="155"/>
      <c r="K74" s="155"/>
      <c r="L74" s="155"/>
      <c r="M74" s="155"/>
      <c r="N74" s="155"/>
      <c r="O74" s="155"/>
      <c r="P74" s="155"/>
      <c r="Q74" s="155"/>
      <c r="R74" s="155"/>
      <c r="S74" s="155"/>
      <c r="T74" s="155"/>
    </row>
    <row r="75" spans="1:20" customFormat="1" ht="15.75" customHeight="1" x14ac:dyDescent="0.2">
      <c r="A75" s="119"/>
      <c r="B75" s="119"/>
      <c r="C75" s="155"/>
      <c r="D75" s="155"/>
      <c r="E75" s="155"/>
      <c r="F75" s="155"/>
      <c r="G75" s="155"/>
      <c r="H75" s="155"/>
      <c r="I75" s="155"/>
      <c r="J75" s="155"/>
      <c r="K75" s="155"/>
      <c r="L75" s="155"/>
      <c r="M75" s="155"/>
      <c r="N75" s="155"/>
      <c r="O75" s="155"/>
      <c r="P75" s="155"/>
      <c r="Q75" s="155"/>
      <c r="R75" s="155"/>
      <c r="S75" s="155"/>
      <c r="T75" s="155"/>
    </row>
    <row r="76" spans="1:20" customFormat="1" ht="15.75" customHeight="1" x14ac:dyDescent="0.2">
      <c r="A76" s="119"/>
      <c r="B76" s="119"/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</row>
    <row r="77" spans="1:20" customFormat="1" ht="15.75" customHeight="1" x14ac:dyDescent="0.2">
      <c r="A77" s="119"/>
      <c r="B77" s="119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5"/>
      <c r="O77" s="155"/>
      <c r="P77" s="155"/>
      <c r="Q77" s="155"/>
      <c r="R77" s="155"/>
      <c r="S77" s="155"/>
      <c r="T77" s="155"/>
    </row>
    <row r="78" spans="1:20" customFormat="1" ht="15.75" customHeight="1" x14ac:dyDescent="0.2">
      <c r="A78" s="119"/>
      <c r="B78" s="119"/>
      <c r="C78" s="155"/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155"/>
      <c r="O78" s="155"/>
      <c r="P78" s="155"/>
      <c r="Q78" s="155"/>
      <c r="R78" s="155"/>
      <c r="S78" s="155"/>
      <c r="T78" s="155"/>
    </row>
    <row r="79" spans="1:20" customFormat="1" ht="14.25" customHeight="1" x14ac:dyDescent="0.2">
      <c r="A79" s="119"/>
      <c r="B79" s="119"/>
      <c r="C79" s="155"/>
      <c r="D79" s="155"/>
      <c r="E79" s="155"/>
      <c r="F79" s="155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5"/>
      <c r="R79" s="155"/>
      <c r="S79" s="155"/>
      <c r="T79" s="155"/>
    </row>
    <row r="80" spans="1:20" customFormat="1" ht="15.75" customHeight="1" x14ac:dyDescent="0.2">
      <c r="A80" s="119"/>
      <c r="B80" s="119"/>
      <c r="C80" s="155"/>
      <c r="D80" s="155"/>
      <c r="E80" s="155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</row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</sheetData>
  <sheetProtection algorithmName="SHA-512" hashValue="XpO4LCQIsCn16CZMSM51xMdAoBEi1wFDZv7drIsk1lJub7XAG17NxQDpBpCHI4N5h6iQaIAEb39Jvistqwk9eg==" saltValue="xIDID9LYBDeCZm9hOOb28A==" spinCount="100000" sheet="1" objects="1" scenarios="1" selectLockedCells="1"/>
  <mergeCells count="1">
    <mergeCell ref="E3:K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8"/>
  <dimension ref="A1:Z79"/>
  <sheetViews>
    <sheetView showRowColHeaders="0" topLeftCell="A34" zoomScale="85" zoomScaleNormal="85" workbookViewId="0">
      <selection activeCell="Y86" sqref="Y86"/>
    </sheetView>
  </sheetViews>
  <sheetFormatPr baseColWidth="10" defaultColWidth="9" defaultRowHeight="15" x14ac:dyDescent="0.2"/>
  <cols>
    <col min="1" max="1" width="22" bestFit="1" customWidth="1"/>
    <col min="26" max="26" width="11.5" bestFit="1" customWidth="1"/>
  </cols>
  <sheetData>
    <row r="1" spans="1:1" x14ac:dyDescent="0.2">
      <c r="A1" t="s">
        <v>715</v>
      </c>
    </row>
    <row r="2" spans="1:1" x14ac:dyDescent="0.2">
      <c r="A2" t="s">
        <v>2</v>
      </c>
    </row>
    <row r="77" spans="26:26" x14ac:dyDescent="0.2">
      <c r="Z77" t="s">
        <v>3</v>
      </c>
    </row>
    <row r="78" spans="26:26" x14ac:dyDescent="0.2">
      <c r="Z78" s="63">
        <v>45594</v>
      </c>
    </row>
    <row r="79" spans="26:26" x14ac:dyDescent="0.2">
      <c r="Z79">
        <v>1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2">
    <tabColor theme="9" tint="-0.249977111117893"/>
  </sheetPr>
  <dimension ref="A1:AA104"/>
  <sheetViews>
    <sheetView showGridLines="0" showRowColHeaders="0" zoomScaleNormal="100" workbookViewId="0"/>
  </sheetViews>
  <sheetFormatPr baseColWidth="10" defaultColWidth="0" defaultRowHeight="15.75" customHeight="1" zeroHeight="1" x14ac:dyDescent="0.2"/>
  <cols>
    <col min="1" max="1" width="7" style="41" customWidth="1"/>
    <col min="2" max="2" width="18.5" style="41" customWidth="1"/>
    <col min="3" max="3" width="2" style="42" customWidth="1"/>
    <col min="4" max="4" width="5" style="42" customWidth="1"/>
    <col min="5" max="5" width="42" style="42" customWidth="1"/>
    <col min="6" max="6" width="34" style="42" customWidth="1"/>
    <col min="7" max="7" width="5" style="42" customWidth="1"/>
    <col min="8" max="8" width="2" style="42" customWidth="1"/>
    <col min="9" max="9" width="5" style="42" customWidth="1"/>
    <col min="10" max="10" width="42" style="42" customWidth="1"/>
    <col min="11" max="11" width="34" style="42" customWidth="1"/>
    <col min="12" max="12" width="5" style="42" customWidth="1"/>
    <col min="13" max="13" width="2" style="42" customWidth="1"/>
    <col min="14" max="15" width="20" style="42" customWidth="1"/>
    <col min="16" max="20" width="19.5" style="42" customWidth="1"/>
    <col min="21" max="27" width="8.5" style="41" hidden="1" customWidth="1"/>
    <col min="28" max="28" width="0" style="41" hidden="1" customWidth="1"/>
    <col min="29" max="16384" width="0" style="41" hidden="1"/>
  </cols>
  <sheetData>
    <row r="1" spans="1:20" customFormat="1" ht="8.25" customHeight="1" x14ac:dyDescent="0.2">
      <c r="A1" s="41"/>
      <c r="B1" s="41"/>
      <c r="C1" s="42"/>
      <c r="D1" s="42"/>
      <c r="E1" s="42"/>
      <c r="F1" s="42"/>
      <c r="G1" s="42"/>
      <c r="H1" s="42"/>
      <c r="I1" s="42"/>
      <c r="J1" s="42"/>
      <c r="K1" s="42"/>
      <c r="L1" s="42"/>
      <c r="M1" s="103"/>
      <c r="N1" s="42"/>
      <c r="O1" s="42"/>
      <c r="P1" s="42"/>
      <c r="Q1" s="42"/>
      <c r="R1" s="42"/>
      <c r="S1" s="42"/>
      <c r="T1" s="42"/>
    </row>
    <row r="2" spans="1:20" customFormat="1" ht="9" customHeight="1" x14ac:dyDescent="0.2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 customFormat="1" ht="38.25" customHeight="1" x14ac:dyDescent="0.2">
      <c r="A3" s="41"/>
      <c r="B3" s="41"/>
      <c r="C3" s="42"/>
      <c r="D3" s="42"/>
      <c r="E3" s="459"/>
      <c r="F3" s="459"/>
      <c r="G3" s="459"/>
      <c r="H3" s="22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</row>
    <row r="4" spans="1:20" customFormat="1" ht="15.75" customHeight="1" x14ac:dyDescent="0.2">
      <c r="A4" s="41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customFormat="1" ht="15.75" customHeight="1" x14ac:dyDescent="0.2">
      <c r="A5" s="41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customFormat="1" ht="15.75" customHeight="1" x14ac:dyDescent="0.2">
      <c r="A6" s="41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customFormat="1" ht="15.75" customHeight="1" x14ac:dyDescent="0.2">
      <c r="A7" s="41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customFormat="1" ht="15.75" customHeight="1" x14ac:dyDescent="0.2">
      <c r="A8" s="41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customFormat="1" ht="15.75" customHeight="1" x14ac:dyDescent="0.2">
      <c r="A9" s="41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customFormat="1" ht="15.75" customHeight="1" x14ac:dyDescent="0.2">
      <c r="A10" s="41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customFormat="1" ht="15.75" customHeight="1" x14ac:dyDescent="0.2">
      <c r="A11" s="41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customFormat="1" ht="15.75" customHeight="1" x14ac:dyDescent="0.2">
      <c r="A12" s="41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customFormat="1" ht="15.75" customHeight="1" x14ac:dyDescent="0.2">
      <c r="A13" s="41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customFormat="1" ht="15.75" customHeight="1" x14ac:dyDescent="0.2">
      <c r="A14" s="41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customFormat="1" ht="15.75" customHeight="1" x14ac:dyDescent="0.2">
      <c r="A15" s="41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223"/>
      <c r="Q15" s="42"/>
      <c r="R15" s="42"/>
      <c r="S15" s="42"/>
      <c r="T15" s="42"/>
    </row>
    <row r="16" spans="1:20" customFormat="1" ht="15.75" customHeight="1" x14ac:dyDescent="0.2">
      <c r="A16" s="41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customFormat="1" ht="15.75" customHeight="1" x14ac:dyDescent="0.2">
      <c r="A17" s="41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customFormat="1" ht="15.75" customHeight="1" x14ac:dyDescent="0.2">
      <c r="A18" s="41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customFormat="1" ht="15.75" customHeight="1" x14ac:dyDescent="0.2">
      <c r="A19" s="41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customFormat="1" ht="11.25" customHeight="1" x14ac:dyDescent="0.2">
      <c r="A20" s="41"/>
      <c r="B20" s="41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customFormat="1" ht="15.75" customHeight="1" x14ac:dyDescent="0.2">
      <c r="A21" s="41"/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customFormat="1" ht="19" x14ac:dyDescent="0.25">
      <c r="A22" s="41"/>
      <c r="B22" s="41"/>
      <c r="C22" s="56"/>
      <c r="D22" s="56"/>
      <c r="E22" s="42"/>
      <c r="F22" s="42"/>
      <c r="G22" s="42"/>
      <c r="H22" s="4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customFormat="1" ht="19" hidden="1" customHeight="1" x14ac:dyDescent="0.25">
      <c r="A23" s="41"/>
      <c r="B23" s="41"/>
      <c r="C23" s="56"/>
      <c r="D23" s="56"/>
      <c r="E23" s="42"/>
      <c r="F23" s="42"/>
      <c r="G23" s="42"/>
      <c r="H23" s="42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customFormat="1" ht="19" hidden="1" customHeight="1" x14ac:dyDescent="0.25">
      <c r="A24" s="41"/>
      <c r="B24" s="41"/>
      <c r="C24" s="42"/>
      <c r="D24" s="42"/>
      <c r="E24" s="42"/>
      <c r="F24" s="42"/>
      <c r="G24" s="42"/>
      <c r="H24" s="42"/>
      <c r="I24" s="42"/>
      <c r="J24" s="42"/>
      <c r="K24" s="42"/>
      <c r="L24" s="56"/>
      <c r="M24" s="42"/>
      <c r="N24" s="42"/>
      <c r="O24" s="42"/>
      <c r="P24" s="42"/>
      <c r="Q24" s="42"/>
      <c r="R24" s="42"/>
      <c r="S24" s="42"/>
      <c r="T24" s="42"/>
    </row>
    <row r="25" spans="1:20" customFormat="1" ht="19" hidden="1" customHeight="1" x14ac:dyDescent="0.25">
      <c r="A25" s="41"/>
      <c r="B25" s="41"/>
      <c r="C25" s="42"/>
      <c r="D25" s="42"/>
      <c r="E25" s="42"/>
      <c r="F25" s="42"/>
      <c r="G25" s="42"/>
      <c r="H25" s="42"/>
      <c r="I25" s="42"/>
      <c r="J25" s="42"/>
      <c r="K25" s="42"/>
      <c r="L25" s="56"/>
      <c r="M25" s="42"/>
      <c r="N25" s="42"/>
      <c r="O25" s="42"/>
      <c r="P25" s="42"/>
      <c r="Q25" s="42"/>
      <c r="R25" s="42"/>
      <c r="S25" s="42"/>
      <c r="T25" s="42"/>
    </row>
    <row r="26" spans="1:20" customFormat="1" ht="19" hidden="1" x14ac:dyDescent="0.25">
      <c r="A26" s="41"/>
      <c r="B26" s="41"/>
      <c r="C26" s="42"/>
      <c r="D26" s="42"/>
      <c r="E26" s="499" t="s">
        <v>4</v>
      </c>
      <c r="F26" s="499" t="s">
        <v>951</v>
      </c>
      <c r="G26" s="42"/>
      <c r="H26" s="42"/>
      <c r="I26" s="42"/>
      <c r="J26" s="501" t="s">
        <v>5</v>
      </c>
      <c r="K26" s="502">
        <v>260000</v>
      </c>
      <c r="L26" s="56"/>
      <c r="M26" s="42"/>
      <c r="N26" s="42"/>
      <c r="O26" s="42"/>
      <c r="P26" s="42"/>
      <c r="Q26" s="42"/>
      <c r="R26" s="42"/>
      <c r="S26" s="42"/>
      <c r="T26" s="42"/>
    </row>
    <row r="27" spans="1:20" customFormat="1" ht="9.75" customHeight="1" x14ac:dyDescent="0.25">
      <c r="A27" s="41"/>
      <c r="B27" s="41"/>
      <c r="C27" s="42"/>
      <c r="D27" s="42"/>
      <c r="E27" s="41"/>
      <c r="F27" s="41"/>
      <c r="G27" s="42"/>
      <c r="H27" s="42"/>
      <c r="I27" s="42"/>
      <c r="J27" s="119"/>
      <c r="K27" s="119"/>
      <c r="L27" s="56"/>
      <c r="M27" s="42"/>
      <c r="N27" s="42"/>
      <c r="O27" s="42"/>
      <c r="P27" s="42"/>
      <c r="Q27" s="42"/>
      <c r="R27" s="42"/>
      <c r="S27" s="42"/>
      <c r="T27" s="42"/>
    </row>
    <row r="28" spans="1:20" customFormat="1" ht="19" x14ac:dyDescent="0.25">
      <c r="A28" s="41"/>
      <c r="B28" s="41"/>
      <c r="C28" s="42"/>
      <c r="D28" s="42"/>
      <c r="E28" s="574" t="s">
        <v>6</v>
      </c>
      <c r="F28" s="574" t="s">
        <v>7</v>
      </c>
      <c r="G28" s="42"/>
      <c r="H28" s="42"/>
      <c r="I28" s="42"/>
      <c r="J28" s="506" t="s">
        <v>8</v>
      </c>
      <c r="K28" s="506" t="s">
        <v>9</v>
      </c>
      <c r="L28" s="56"/>
      <c r="M28" s="42"/>
      <c r="N28" s="42"/>
      <c r="O28" s="42"/>
      <c r="P28" s="42"/>
      <c r="Q28" s="42"/>
      <c r="R28" s="42"/>
      <c r="S28" s="42"/>
      <c r="T28" s="42"/>
    </row>
    <row r="29" spans="1:20" customFormat="1" ht="19" x14ac:dyDescent="0.25">
      <c r="A29" s="41"/>
      <c r="B29" s="41"/>
      <c r="C29" s="42"/>
      <c r="D29" s="42"/>
      <c r="E29" s="500" t="s">
        <v>950</v>
      </c>
      <c r="F29" s="507">
        <v>7000</v>
      </c>
      <c r="G29" s="42"/>
      <c r="H29" s="42"/>
      <c r="I29" s="42"/>
      <c r="J29" s="502" t="s">
        <v>723</v>
      </c>
      <c r="K29" s="503">
        <v>260000</v>
      </c>
      <c r="L29" s="56"/>
      <c r="M29" s="42"/>
      <c r="N29" s="42"/>
      <c r="O29" s="42"/>
      <c r="P29" s="42"/>
      <c r="Q29" s="42"/>
      <c r="R29" s="42"/>
      <c r="S29" s="42"/>
      <c r="T29" s="42"/>
    </row>
    <row r="30" spans="1:20" customFormat="1" ht="19" x14ac:dyDescent="0.25">
      <c r="A30" s="41"/>
      <c r="B30" s="41"/>
      <c r="C30" s="42"/>
      <c r="D30" s="42"/>
      <c r="G30" s="42"/>
      <c r="H30" s="42"/>
      <c r="I30" s="42"/>
      <c r="J30" s="504" t="s">
        <v>724</v>
      </c>
      <c r="K30" s="503">
        <v>260000</v>
      </c>
      <c r="L30" s="56"/>
      <c r="M30" s="42"/>
      <c r="N30" s="42"/>
      <c r="O30" s="42"/>
      <c r="P30" s="42"/>
      <c r="Q30" s="42"/>
      <c r="R30" s="42"/>
      <c r="S30" s="42"/>
      <c r="T30" s="42"/>
    </row>
    <row r="31" spans="1:20" customFormat="1" ht="19" x14ac:dyDescent="0.25">
      <c r="A31" s="41"/>
      <c r="B31" s="41"/>
      <c r="C31" s="42"/>
      <c r="D31" s="42"/>
      <c r="G31" s="42"/>
      <c r="H31" s="42"/>
      <c r="I31" s="42"/>
      <c r="J31" s="505" t="s">
        <v>950</v>
      </c>
      <c r="K31" s="503">
        <v>260000</v>
      </c>
      <c r="L31" s="56"/>
      <c r="M31" s="42"/>
      <c r="N31" s="42"/>
      <c r="O31" s="42"/>
      <c r="P31" s="42"/>
      <c r="Q31" s="42"/>
      <c r="R31" s="42"/>
      <c r="S31" s="42"/>
      <c r="T31" s="42"/>
    </row>
    <row r="32" spans="1:20" customFormat="1" ht="19" x14ac:dyDescent="0.25">
      <c r="A32" s="41"/>
      <c r="B32" s="41"/>
      <c r="C32" s="42"/>
      <c r="D32" s="42"/>
      <c r="G32" s="42"/>
      <c r="H32" s="42"/>
      <c r="I32" s="42"/>
      <c r="J32" s="502" t="s">
        <v>718</v>
      </c>
      <c r="K32" s="503">
        <v>260000</v>
      </c>
      <c r="L32" s="56"/>
      <c r="M32" s="42"/>
      <c r="N32" s="42"/>
      <c r="O32" s="42"/>
      <c r="P32" s="42"/>
      <c r="Q32" s="42"/>
      <c r="R32" s="42"/>
      <c r="S32" s="42"/>
      <c r="T32" s="42"/>
    </row>
    <row r="33" spans="1:20" customFormat="1" ht="19" x14ac:dyDescent="0.25">
      <c r="A33" s="41"/>
      <c r="B33" s="41"/>
      <c r="C33" s="42"/>
      <c r="D33" s="42"/>
      <c r="G33" s="42"/>
      <c r="H33" s="42"/>
      <c r="I33" s="42"/>
      <c r="L33" s="56"/>
      <c r="M33" s="42"/>
      <c r="N33" s="42"/>
      <c r="O33" s="42"/>
      <c r="P33" s="42"/>
      <c r="Q33" s="42"/>
      <c r="R33" s="42"/>
      <c r="S33" s="42"/>
      <c r="T33" s="42"/>
    </row>
    <row r="34" spans="1:20" customFormat="1" ht="19" x14ac:dyDescent="0.25">
      <c r="A34" s="41"/>
      <c r="B34" s="41"/>
      <c r="C34" s="42"/>
      <c r="D34" s="42"/>
      <c r="G34" s="42"/>
      <c r="H34" s="42"/>
      <c r="I34" s="42"/>
      <c r="L34" s="56"/>
      <c r="M34" s="42"/>
      <c r="N34" s="42"/>
      <c r="O34" s="42"/>
      <c r="P34" s="42"/>
      <c r="Q34" s="42"/>
      <c r="R34" s="42"/>
      <c r="S34" s="42"/>
      <c r="T34" s="42"/>
    </row>
    <row r="35" spans="1:20" customFormat="1" ht="19" x14ac:dyDescent="0.25">
      <c r="A35" s="41"/>
      <c r="B35" s="41"/>
      <c r="C35" s="42"/>
      <c r="D35" s="42"/>
      <c r="G35" s="42"/>
      <c r="H35" s="42"/>
      <c r="I35" s="42"/>
      <c r="L35" s="56"/>
      <c r="M35" s="42"/>
      <c r="N35" s="42"/>
      <c r="O35" s="42"/>
      <c r="P35" s="42"/>
      <c r="Q35" s="42"/>
      <c r="R35" s="42"/>
      <c r="S35" s="42"/>
      <c r="T35" s="42"/>
    </row>
    <row r="36" spans="1:20" customFormat="1" ht="15" x14ac:dyDescent="0.2">
      <c r="A36" s="41"/>
      <c r="B36" s="41"/>
      <c r="C36" s="42"/>
      <c r="D36" s="42"/>
      <c r="E36" s="227"/>
      <c r="G36" s="42"/>
      <c r="H36" s="42"/>
      <c r="I36" s="42"/>
      <c r="L36" s="42"/>
      <c r="M36" s="42"/>
      <c r="N36" s="42"/>
      <c r="O36" s="42"/>
      <c r="P36" s="42"/>
      <c r="Q36" s="42"/>
      <c r="R36" s="42"/>
      <c r="S36" s="42"/>
      <c r="T36" s="42"/>
    </row>
    <row r="37" spans="1:20" customFormat="1" ht="15" x14ac:dyDescent="0.2">
      <c r="A37" s="41"/>
      <c r="B37" s="41"/>
      <c r="C37" s="42"/>
      <c r="D37" s="42"/>
      <c r="G37" s="42"/>
      <c r="H37" s="42"/>
      <c r="I37" s="42"/>
      <c r="L37" s="42"/>
      <c r="M37" s="42"/>
      <c r="N37" s="42"/>
      <c r="O37" s="42"/>
      <c r="P37" s="42"/>
      <c r="Q37" s="42"/>
      <c r="R37" s="42"/>
      <c r="S37" s="42"/>
      <c r="T37" s="42"/>
    </row>
    <row r="38" spans="1:20" customFormat="1" ht="15" x14ac:dyDescent="0.2">
      <c r="A38" s="41"/>
      <c r="B38" s="41"/>
      <c r="C38" s="42"/>
      <c r="D38" s="42"/>
      <c r="G38" s="42"/>
      <c r="H38" s="42"/>
      <c r="I38" s="42"/>
      <c r="L38" s="42"/>
      <c r="M38" s="42"/>
      <c r="N38" s="42"/>
      <c r="O38" s="42"/>
      <c r="P38" s="42"/>
      <c r="Q38" s="42"/>
      <c r="R38" s="42"/>
      <c r="S38" s="42"/>
      <c r="T38" s="42"/>
    </row>
    <row r="39" spans="1:20" customFormat="1" ht="15" x14ac:dyDescent="0.2">
      <c r="A39" s="41"/>
      <c r="B39" s="41"/>
      <c r="C39" s="42"/>
      <c r="D39" s="42"/>
      <c r="E39" s="217"/>
      <c r="F39" s="217"/>
      <c r="G39" s="42"/>
      <c r="H39" s="42"/>
      <c r="I39" s="42"/>
      <c r="L39" s="42"/>
      <c r="M39" s="42"/>
      <c r="N39" s="42"/>
      <c r="O39" s="42"/>
      <c r="P39" s="42"/>
      <c r="Q39" s="42"/>
      <c r="R39" s="42"/>
      <c r="S39" s="42"/>
      <c r="T39" s="42"/>
    </row>
    <row r="40" spans="1:20" customFormat="1" ht="15" x14ac:dyDescent="0.2">
      <c r="A40" s="41"/>
      <c r="B40" s="41"/>
      <c r="C40" s="42"/>
      <c r="D40" s="42"/>
      <c r="E40" s="217"/>
      <c r="F40" s="217"/>
      <c r="G40" s="42"/>
      <c r="H40" s="42"/>
      <c r="I40" s="42"/>
      <c r="L40" s="42"/>
      <c r="M40" s="42"/>
      <c r="N40" s="42"/>
      <c r="O40" s="42"/>
      <c r="P40" s="42"/>
      <c r="Q40" s="42"/>
      <c r="R40" s="42"/>
      <c r="S40" s="42"/>
      <c r="T40" s="42"/>
    </row>
    <row r="41" spans="1:20" customFormat="1" ht="15" x14ac:dyDescent="0.2">
      <c r="A41" s="41"/>
      <c r="B41" s="41"/>
      <c r="C41" s="42"/>
      <c r="D41" s="42"/>
      <c r="E41" s="217"/>
      <c r="F41" s="217"/>
      <c r="G41" s="42"/>
      <c r="H41" s="42"/>
      <c r="I41" s="42"/>
      <c r="L41" s="42"/>
      <c r="M41" s="42"/>
      <c r="N41" s="42"/>
      <c r="O41" s="42"/>
      <c r="P41" s="42"/>
      <c r="Q41" s="42"/>
      <c r="R41" s="42"/>
      <c r="S41" s="42"/>
      <c r="T41" s="42"/>
    </row>
    <row r="42" spans="1:20" customFormat="1" ht="15" x14ac:dyDescent="0.2">
      <c r="A42" s="41"/>
      <c r="B42" s="41"/>
      <c r="C42" s="42"/>
      <c r="D42" s="42"/>
      <c r="E42" s="217"/>
      <c r="F42" s="217"/>
      <c r="G42" s="42"/>
      <c r="H42" s="42"/>
      <c r="I42" s="42"/>
      <c r="L42" s="42"/>
      <c r="M42" s="42"/>
      <c r="N42" s="42"/>
      <c r="O42" s="42"/>
      <c r="P42" s="42"/>
      <c r="Q42" s="42"/>
      <c r="R42" s="42"/>
      <c r="S42" s="42"/>
      <c r="T42" s="42"/>
    </row>
    <row r="43" spans="1:20" customFormat="1" ht="15" x14ac:dyDescent="0.2">
      <c r="A43" s="41"/>
      <c r="B43" s="41"/>
      <c r="C43" s="42"/>
      <c r="D43" s="42"/>
      <c r="E43" s="217"/>
      <c r="F43" s="217"/>
      <c r="G43" s="42"/>
      <c r="H43" s="42"/>
      <c r="I43" s="42"/>
      <c r="L43" s="42"/>
      <c r="M43" s="42"/>
      <c r="N43" s="42"/>
      <c r="O43" s="42"/>
      <c r="P43" s="42"/>
      <c r="Q43" s="42"/>
      <c r="R43" s="42"/>
      <c r="S43" s="42"/>
      <c r="T43" s="42"/>
    </row>
    <row r="44" spans="1:20" customFormat="1" ht="15" x14ac:dyDescent="0.2">
      <c r="A44" s="41"/>
      <c r="B44" s="41"/>
      <c r="C44" s="42"/>
      <c r="D44" s="42"/>
      <c r="E44" s="217"/>
      <c r="F44" s="217"/>
      <c r="G44" s="42"/>
      <c r="H44" s="42"/>
      <c r="I44" s="42"/>
      <c r="L44" s="42"/>
      <c r="M44" s="42"/>
      <c r="N44" s="42"/>
      <c r="O44" s="42"/>
      <c r="P44" s="42"/>
      <c r="Q44" s="42"/>
      <c r="R44" s="42"/>
      <c r="S44" s="42"/>
      <c r="T44" s="42"/>
    </row>
    <row r="45" spans="1:20" customFormat="1" ht="15" x14ac:dyDescent="0.2">
      <c r="A45" s="41"/>
      <c r="B45" s="41"/>
      <c r="C45" s="42"/>
      <c r="D45" s="42"/>
      <c r="E45" s="217"/>
      <c r="F45" s="217"/>
      <c r="G45" s="42"/>
      <c r="H45" s="42"/>
      <c r="I45" s="42"/>
      <c r="L45" s="42"/>
      <c r="M45" s="42"/>
      <c r="N45" s="42"/>
      <c r="O45" s="42"/>
      <c r="P45" s="42"/>
      <c r="Q45" s="42"/>
      <c r="R45" s="42"/>
      <c r="S45" s="42"/>
      <c r="T45" s="42"/>
    </row>
    <row r="46" spans="1:20" customFormat="1" ht="15" x14ac:dyDescent="0.2">
      <c r="A46" s="41"/>
      <c r="B46" s="41"/>
      <c r="C46" s="42"/>
      <c r="D46" s="42"/>
      <c r="E46" s="217"/>
      <c r="F46" s="217"/>
      <c r="G46" s="42"/>
      <c r="H46" s="42"/>
      <c r="I46" s="42"/>
      <c r="L46" s="42"/>
      <c r="M46" s="42"/>
      <c r="N46" s="42"/>
      <c r="O46" s="42"/>
      <c r="P46" s="42"/>
      <c r="Q46" s="42"/>
      <c r="R46" s="42"/>
      <c r="S46" s="42"/>
      <c r="T46" s="42"/>
    </row>
    <row r="47" spans="1:20" customFormat="1" ht="15" x14ac:dyDescent="0.2">
      <c r="A47" s="41"/>
      <c r="B47" s="41"/>
      <c r="C47" s="42"/>
      <c r="D47" s="42"/>
      <c r="E47" s="217"/>
      <c r="F47" s="217"/>
      <c r="G47" s="42"/>
      <c r="H47" s="42"/>
      <c r="I47" s="42"/>
      <c r="L47" s="42"/>
      <c r="M47" s="42"/>
      <c r="N47" s="42"/>
      <c r="O47" s="42"/>
      <c r="P47" s="42"/>
      <c r="Q47" s="42"/>
      <c r="R47" s="42"/>
      <c r="S47" s="42"/>
      <c r="T47" s="42"/>
    </row>
    <row r="48" spans="1:20" customFormat="1" ht="15" x14ac:dyDescent="0.2">
      <c r="A48" s="41"/>
      <c r="B48" s="41"/>
      <c r="C48" s="42"/>
      <c r="D48" s="42"/>
      <c r="E48" s="217"/>
      <c r="F48" s="217"/>
      <c r="G48" s="42"/>
      <c r="H48" s="42"/>
      <c r="I48" s="42"/>
      <c r="L48" s="42"/>
      <c r="M48" s="42"/>
      <c r="N48" s="42"/>
      <c r="O48" s="42"/>
      <c r="P48" s="42"/>
      <c r="Q48" s="42"/>
      <c r="R48" s="42"/>
      <c r="S48" s="42"/>
      <c r="T48" s="42"/>
    </row>
    <row r="49" spans="1:20" customFormat="1" ht="15" x14ac:dyDescent="0.2">
      <c r="A49" s="41"/>
      <c r="B49" s="41"/>
      <c r="C49" s="42"/>
      <c r="D49" s="42"/>
      <c r="E49" s="217"/>
      <c r="F49" s="217"/>
      <c r="G49" s="42"/>
      <c r="H49" s="42"/>
      <c r="I49" s="42"/>
      <c r="L49" s="42"/>
      <c r="M49" s="42"/>
      <c r="N49" s="42"/>
      <c r="O49" s="42"/>
      <c r="P49" s="42"/>
      <c r="Q49" s="42"/>
      <c r="R49" s="42"/>
      <c r="S49" s="42"/>
      <c r="T49" s="42"/>
    </row>
    <row r="50" spans="1:20" customFormat="1" ht="15.75" customHeight="1" x14ac:dyDescent="0.2">
      <c r="A50" s="41"/>
      <c r="B50" s="41"/>
      <c r="C50" s="42"/>
      <c r="D50" s="42"/>
      <c r="E50" s="217"/>
      <c r="F50" s="217"/>
      <c r="G50" s="42"/>
      <c r="H50" s="42"/>
      <c r="I50" s="42"/>
      <c r="J50" s="217"/>
      <c r="K50" s="217"/>
      <c r="L50" s="42"/>
      <c r="M50" s="42"/>
      <c r="N50" s="42"/>
      <c r="O50" s="42"/>
      <c r="P50" s="42"/>
      <c r="Q50" s="42"/>
      <c r="R50" s="42"/>
      <c r="S50" s="42"/>
      <c r="T50" s="42"/>
    </row>
    <row r="51" spans="1:20" customFormat="1" ht="15.75" customHeight="1" x14ac:dyDescent="0.2">
      <c r="A51" s="41"/>
      <c r="B51" s="41"/>
      <c r="C51" s="42"/>
      <c r="D51" s="42"/>
      <c r="E51" s="217"/>
      <c r="F51" s="217"/>
      <c r="G51" s="42"/>
      <c r="H51" s="42"/>
      <c r="I51" s="42"/>
      <c r="J51" s="217"/>
      <c r="K51" s="217"/>
      <c r="L51" s="42"/>
      <c r="M51" s="42"/>
      <c r="N51" s="42"/>
      <c r="O51" s="42"/>
      <c r="P51" s="42"/>
      <c r="Q51" s="42"/>
      <c r="R51" s="42"/>
      <c r="S51" s="42"/>
      <c r="T51" s="42"/>
    </row>
    <row r="52" spans="1:20" customFormat="1" ht="15.75" customHeight="1" x14ac:dyDescent="0.2">
      <c r="A52" s="41"/>
      <c r="B52" s="41"/>
      <c r="C52" s="42"/>
      <c r="D52" s="42"/>
      <c r="E52" s="217"/>
      <c r="F52" s="217"/>
      <c r="G52" s="42"/>
      <c r="H52" s="42"/>
      <c r="I52" s="42"/>
      <c r="J52" s="217"/>
      <c r="K52" s="217"/>
      <c r="L52" s="42"/>
      <c r="M52" s="42"/>
      <c r="N52" s="42"/>
      <c r="O52" s="42"/>
      <c r="P52" s="42"/>
      <c r="Q52" s="42"/>
      <c r="R52" s="42"/>
      <c r="S52" s="42"/>
      <c r="T52" s="42"/>
    </row>
    <row r="53" spans="1:20" customFormat="1" ht="15.75" customHeight="1" x14ac:dyDescent="0.2">
      <c r="A53" s="41"/>
      <c r="B53" s="41"/>
      <c r="C53" s="42"/>
      <c r="D53" s="42"/>
      <c r="E53" s="217"/>
      <c r="F53" s="217"/>
      <c r="G53" s="42"/>
      <c r="H53" s="42"/>
      <c r="I53" s="42"/>
      <c r="J53" s="217"/>
      <c r="K53" s="217"/>
      <c r="L53" s="42"/>
      <c r="M53" s="42"/>
      <c r="N53" s="42"/>
      <c r="O53" s="42"/>
      <c r="P53" s="42"/>
      <c r="Q53" s="42"/>
      <c r="R53" s="42"/>
      <c r="S53" s="42"/>
      <c r="T53" s="42"/>
    </row>
    <row r="54" spans="1:20" customFormat="1" ht="15.75" customHeight="1" x14ac:dyDescent="0.2">
      <c r="A54" s="41"/>
      <c r="B54" s="41"/>
      <c r="C54" s="42"/>
      <c r="D54" s="42"/>
      <c r="E54" s="217"/>
      <c r="F54" s="217"/>
      <c r="G54" s="42"/>
      <c r="H54" s="42"/>
      <c r="I54" s="42"/>
      <c r="J54" s="217"/>
      <c r="K54" s="217"/>
      <c r="L54" s="42"/>
      <c r="M54" s="42"/>
      <c r="N54" s="42"/>
      <c r="O54" s="42"/>
      <c r="P54" s="42"/>
      <c r="Q54" s="42"/>
      <c r="R54" s="42"/>
      <c r="S54" s="42"/>
      <c r="T54" s="42"/>
    </row>
    <row r="55" spans="1:20" customFormat="1" ht="15.75" customHeight="1" x14ac:dyDescent="0.2">
      <c r="A55" s="41"/>
      <c r="B55" s="41"/>
      <c r="C55" s="42"/>
      <c r="D55" s="42"/>
      <c r="E55" s="217"/>
      <c r="F55" s="217"/>
      <c r="G55" s="42"/>
      <c r="H55" s="42"/>
      <c r="I55" s="42"/>
      <c r="J55" s="217"/>
      <c r="K55" s="217"/>
      <c r="L55" s="42"/>
      <c r="M55" s="42"/>
      <c r="N55" s="42"/>
      <c r="O55" s="42"/>
      <c r="P55" s="42"/>
      <c r="Q55" s="42"/>
      <c r="R55" s="42"/>
      <c r="S55" s="42"/>
      <c r="T55" s="42"/>
    </row>
    <row r="56" spans="1:20" customFormat="1" ht="15.75" customHeight="1" x14ac:dyDescent="0.2">
      <c r="A56" s="41"/>
      <c r="B56" s="41"/>
      <c r="C56" s="42"/>
      <c r="D56" s="42"/>
      <c r="E56" s="217"/>
      <c r="F56" s="217"/>
      <c r="G56" s="42"/>
      <c r="H56" s="42"/>
      <c r="I56" s="42"/>
      <c r="J56" s="217"/>
      <c r="K56" s="217"/>
      <c r="L56" s="42"/>
      <c r="M56" s="42"/>
      <c r="N56" s="42"/>
      <c r="O56" s="42"/>
      <c r="P56" s="42"/>
      <c r="Q56" s="42"/>
      <c r="R56" s="42"/>
      <c r="S56" s="42"/>
      <c r="T56" s="42"/>
    </row>
    <row r="57" spans="1:20" customFormat="1" ht="15.75" customHeight="1" x14ac:dyDescent="0.2">
      <c r="A57" s="41"/>
      <c r="B57" s="41"/>
      <c r="C57" s="42"/>
      <c r="D57" s="42"/>
      <c r="E57" s="217"/>
      <c r="F57" s="217"/>
      <c r="G57" s="42"/>
      <c r="H57" s="42"/>
      <c r="I57" s="42"/>
      <c r="J57" s="217"/>
      <c r="K57" s="217"/>
      <c r="L57" s="42"/>
      <c r="M57" s="42"/>
      <c r="N57" s="42"/>
      <c r="O57" s="42"/>
      <c r="P57" s="42"/>
      <c r="Q57" s="42"/>
      <c r="R57" s="42"/>
      <c r="S57" s="42"/>
      <c r="T57" s="42"/>
    </row>
    <row r="58" spans="1:20" customFormat="1" ht="15.75" customHeight="1" x14ac:dyDescent="0.2">
      <c r="A58" s="41"/>
      <c r="B58" s="41"/>
      <c r="C58" s="42"/>
      <c r="D58" s="42"/>
      <c r="E58" s="217"/>
      <c r="F58" s="217"/>
      <c r="G58" s="42"/>
      <c r="H58" s="42"/>
      <c r="I58" s="42"/>
      <c r="J58" s="217"/>
      <c r="K58" s="217"/>
      <c r="L58" s="42"/>
      <c r="M58" s="42"/>
      <c r="N58" s="42"/>
      <c r="O58" s="42"/>
      <c r="P58" s="42"/>
      <c r="Q58" s="42"/>
      <c r="R58" s="42"/>
      <c r="S58" s="42"/>
      <c r="T58" s="42"/>
    </row>
    <row r="59" spans="1:20" customFormat="1" ht="15.75" customHeight="1" x14ac:dyDescent="0.2">
      <c r="A59" s="41"/>
      <c r="B59" s="41"/>
      <c r="C59" s="42"/>
      <c r="D59" s="42"/>
      <c r="E59" s="217"/>
      <c r="F59" s="217"/>
      <c r="G59" s="42"/>
      <c r="H59" s="42"/>
      <c r="I59" s="42"/>
      <c r="J59" s="217"/>
      <c r="K59" s="217"/>
      <c r="L59" s="42"/>
      <c r="M59" s="42"/>
      <c r="N59" s="42"/>
      <c r="O59" s="42"/>
      <c r="P59" s="42"/>
      <c r="Q59" s="42"/>
      <c r="R59" s="42"/>
      <c r="S59" s="42"/>
      <c r="T59" s="42"/>
    </row>
    <row r="60" spans="1:20" customFormat="1" ht="15.75" customHeight="1" x14ac:dyDescent="0.2">
      <c r="A60" s="41"/>
      <c r="B60" s="41"/>
      <c r="C60" s="42"/>
      <c r="D60" s="42"/>
      <c r="E60" s="217"/>
      <c r="F60" s="217"/>
      <c r="G60" s="42"/>
      <c r="H60" s="42"/>
      <c r="I60" s="42"/>
      <c r="J60" s="217"/>
      <c r="K60" s="217"/>
      <c r="L60" s="42"/>
      <c r="M60" s="42"/>
      <c r="N60" s="42"/>
      <c r="O60" s="42"/>
      <c r="P60" s="42"/>
      <c r="Q60" s="42"/>
      <c r="R60" s="42"/>
      <c r="S60" s="42"/>
      <c r="T60" s="42"/>
    </row>
    <row r="61" spans="1:20" customFormat="1" ht="15.75" customHeight="1" x14ac:dyDescent="0.2">
      <c r="A61" s="41"/>
      <c r="B61" s="41"/>
      <c r="C61" s="42"/>
      <c r="D61" s="42"/>
      <c r="E61" s="217"/>
      <c r="F61" s="217"/>
      <c r="G61" s="42"/>
      <c r="H61" s="42"/>
      <c r="I61" s="42"/>
      <c r="J61" s="217"/>
      <c r="K61" s="217"/>
      <c r="L61" s="42"/>
      <c r="M61" s="42"/>
      <c r="N61" s="42"/>
      <c r="O61" s="42"/>
      <c r="P61" s="42"/>
      <c r="Q61" s="42"/>
      <c r="R61" s="42"/>
      <c r="S61" s="42"/>
      <c r="T61" s="42"/>
    </row>
    <row r="62" spans="1:20" customFormat="1" ht="15.75" customHeight="1" x14ac:dyDescent="0.2">
      <c r="A62" s="41"/>
      <c r="B62" s="41"/>
      <c r="C62" s="42"/>
      <c r="D62" s="42"/>
      <c r="E62" s="217"/>
      <c r="F62" s="217"/>
      <c r="G62" s="42"/>
      <c r="H62" s="42"/>
      <c r="I62" s="42"/>
      <c r="J62" s="217"/>
      <c r="K62" s="217"/>
      <c r="L62" s="42"/>
      <c r="M62" s="42"/>
      <c r="N62" s="42"/>
      <c r="O62" s="42"/>
      <c r="P62" s="42"/>
      <c r="Q62" s="42"/>
      <c r="R62" s="42"/>
      <c r="S62" s="42"/>
      <c r="T62" s="42"/>
    </row>
    <row r="63" spans="1:20" customFormat="1" ht="15.75" customHeight="1" x14ac:dyDescent="0.2">
      <c r="A63" s="41"/>
      <c r="B63" s="41"/>
      <c r="C63" s="42"/>
      <c r="D63" s="42"/>
      <c r="E63" s="217"/>
      <c r="F63" s="217"/>
      <c r="G63" s="42"/>
      <c r="H63" s="42"/>
      <c r="I63" s="42"/>
      <c r="J63" s="217"/>
      <c r="K63" s="217"/>
      <c r="L63" s="42"/>
      <c r="M63" s="42"/>
      <c r="N63" s="42"/>
      <c r="O63" s="42"/>
      <c r="P63" s="42"/>
      <c r="Q63" s="42"/>
      <c r="R63" s="42"/>
      <c r="S63" s="42"/>
      <c r="T63" s="42"/>
    </row>
    <row r="64" spans="1:20" customFormat="1" ht="15.75" customHeight="1" x14ac:dyDescent="0.2">
      <c r="A64" s="41"/>
      <c r="B64" s="41"/>
      <c r="C64" s="42"/>
      <c r="D64" s="42"/>
      <c r="E64" s="217"/>
      <c r="F64" s="217"/>
      <c r="G64" s="42"/>
      <c r="H64" s="42"/>
      <c r="I64" s="42"/>
      <c r="J64" s="217"/>
      <c r="K64" s="217"/>
      <c r="L64" s="42"/>
      <c r="M64" s="42"/>
      <c r="N64" s="42"/>
      <c r="O64" s="42"/>
      <c r="P64" s="42"/>
      <c r="Q64" s="42"/>
      <c r="R64" s="42"/>
      <c r="S64" s="42"/>
      <c r="T64" s="42"/>
    </row>
    <row r="65" spans="1:20" customFormat="1" ht="15.75" customHeight="1" x14ac:dyDescent="0.2">
      <c r="A65" s="41"/>
      <c r="B65" s="41"/>
      <c r="C65" s="42"/>
      <c r="D65" s="42"/>
      <c r="E65" s="217"/>
      <c r="F65" s="217"/>
      <c r="G65" s="42"/>
      <c r="H65" s="42"/>
      <c r="I65" s="42"/>
      <c r="J65" s="217"/>
      <c r="K65" s="217"/>
      <c r="L65" s="42"/>
      <c r="M65" s="42"/>
      <c r="N65" s="42"/>
      <c r="O65" s="42"/>
      <c r="P65" s="42"/>
      <c r="Q65" s="42"/>
      <c r="R65" s="42"/>
      <c r="S65" s="42"/>
      <c r="T65" s="42"/>
    </row>
    <row r="66" spans="1:20" customFormat="1" ht="15.75" customHeight="1" x14ac:dyDescent="0.2">
      <c r="A66" s="41"/>
      <c r="B66" s="41"/>
      <c r="C66" s="42"/>
      <c r="D66" s="42"/>
      <c r="E66" s="217"/>
      <c r="F66" s="217"/>
      <c r="G66" s="42"/>
      <c r="H66" s="42"/>
      <c r="I66" s="42"/>
      <c r="J66" s="217"/>
      <c r="K66" s="217"/>
      <c r="L66" s="42"/>
      <c r="M66" s="42"/>
      <c r="N66" s="42"/>
      <c r="O66" s="42"/>
      <c r="P66" s="42"/>
      <c r="Q66" s="42"/>
      <c r="R66" s="42"/>
      <c r="S66" s="42"/>
      <c r="T66" s="42"/>
    </row>
    <row r="67" spans="1:20" customFormat="1" ht="15.75" customHeight="1" x14ac:dyDescent="0.2">
      <c r="A67" s="41"/>
      <c r="B67" s="41"/>
      <c r="C67" s="42"/>
      <c r="D67" s="42"/>
      <c r="E67" s="217"/>
      <c r="F67" s="217"/>
      <c r="G67" s="42"/>
      <c r="H67" s="42"/>
      <c r="I67" s="42"/>
      <c r="J67" s="217"/>
      <c r="K67" s="217"/>
      <c r="L67" s="42"/>
      <c r="M67" s="42"/>
      <c r="N67" s="42"/>
      <c r="O67" s="42"/>
      <c r="P67" s="42"/>
      <c r="Q67" s="42"/>
      <c r="R67" s="42"/>
      <c r="S67" s="42"/>
      <c r="T67" s="42"/>
    </row>
    <row r="68" spans="1:20" customFormat="1" ht="15.75" customHeight="1" x14ac:dyDescent="0.2">
      <c r="A68" s="41"/>
      <c r="B68" s="41"/>
      <c r="C68" s="42"/>
      <c r="D68" s="42"/>
      <c r="E68" s="217"/>
      <c r="F68" s="217"/>
      <c r="G68" s="42"/>
      <c r="H68" s="42"/>
      <c r="I68" s="42"/>
      <c r="J68" s="217"/>
      <c r="K68" s="217"/>
      <c r="L68" s="42"/>
      <c r="M68" s="42"/>
      <c r="N68" s="42"/>
      <c r="O68" s="42"/>
      <c r="P68" s="42"/>
      <c r="Q68" s="42"/>
      <c r="R68" s="42"/>
      <c r="S68" s="42"/>
      <c r="T68" s="42"/>
    </row>
    <row r="69" spans="1:20" customFormat="1" ht="15.75" customHeight="1" x14ac:dyDescent="0.2">
      <c r="A69" s="41"/>
      <c r="B69" s="41"/>
      <c r="C69" s="42"/>
      <c r="D69" s="42"/>
      <c r="E69" s="217"/>
      <c r="F69" s="217"/>
      <c r="G69" s="42"/>
      <c r="H69" s="42"/>
      <c r="I69" s="42"/>
      <c r="J69" s="217"/>
      <c r="K69" s="217"/>
      <c r="L69" s="42"/>
      <c r="M69" s="42"/>
      <c r="N69" s="42"/>
      <c r="O69" s="42"/>
      <c r="P69" s="42"/>
      <c r="Q69" s="42"/>
      <c r="R69" s="42"/>
      <c r="S69" s="42"/>
      <c r="T69" s="42"/>
    </row>
    <row r="70" spans="1:20" customFormat="1" ht="15.75" customHeight="1" x14ac:dyDescent="0.2">
      <c r="A70" s="41"/>
      <c r="B70" s="41"/>
      <c r="C70" s="42"/>
      <c r="D70" s="42"/>
      <c r="E70" s="217"/>
      <c r="F70" s="217"/>
      <c r="G70" s="42"/>
      <c r="H70" s="42"/>
      <c r="I70" s="42"/>
      <c r="J70" s="217"/>
      <c r="K70" s="217"/>
      <c r="L70" s="42"/>
      <c r="M70" s="42"/>
      <c r="N70" s="42"/>
      <c r="O70" s="42"/>
      <c r="P70" s="42"/>
      <c r="Q70" s="42"/>
      <c r="R70" s="42"/>
      <c r="S70" s="42"/>
      <c r="T70" s="42"/>
    </row>
    <row r="71" spans="1:20" customFormat="1" ht="15.75" customHeight="1" x14ac:dyDescent="0.2">
      <c r="A71" s="41"/>
      <c r="B71" s="41"/>
      <c r="C71" s="42"/>
      <c r="D71" s="42"/>
      <c r="E71" s="217"/>
      <c r="F71" s="217"/>
      <c r="G71" s="42"/>
      <c r="H71" s="42"/>
      <c r="I71" s="42"/>
      <c r="J71" s="217"/>
      <c r="K71" s="217"/>
      <c r="L71" s="42"/>
      <c r="M71" s="42"/>
      <c r="N71" s="42"/>
      <c r="O71" s="42"/>
      <c r="P71" s="42"/>
      <c r="Q71" s="42"/>
      <c r="R71" s="42"/>
      <c r="S71" s="42"/>
      <c r="T71" s="42"/>
    </row>
    <row r="72" spans="1:20" customFormat="1" ht="15.75" customHeight="1" x14ac:dyDescent="0.2">
      <c r="A72" s="41"/>
      <c r="B72" s="41"/>
      <c r="C72" s="42"/>
      <c r="D72" s="42"/>
      <c r="E72" s="217"/>
      <c r="F72" s="217"/>
      <c r="G72" s="42"/>
      <c r="H72" s="42"/>
      <c r="I72" s="42"/>
      <c r="J72" s="217"/>
      <c r="K72" s="217"/>
      <c r="L72" s="42"/>
      <c r="M72" s="42"/>
      <c r="N72" s="42"/>
      <c r="O72" s="42"/>
      <c r="P72" s="42"/>
      <c r="Q72" s="42"/>
      <c r="R72" s="42"/>
      <c r="S72" s="42"/>
      <c r="T72" s="42"/>
    </row>
    <row r="73" spans="1:20" customFormat="1" ht="15.75" customHeight="1" x14ac:dyDescent="0.2">
      <c r="A73" s="41"/>
      <c r="B73" s="41"/>
      <c r="C73" s="42"/>
      <c r="D73" s="42"/>
      <c r="E73" s="217"/>
      <c r="F73" s="217"/>
      <c r="G73" s="42"/>
      <c r="H73" s="42"/>
      <c r="I73" s="42"/>
      <c r="J73" s="217"/>
      <c r="K73" s="217"/>
      <c r="L73" s="42"/>
      <c r="M73" s="42"/>
      <c r="N73" s="42"/>
      <c r="O73" s="42"/>
      <c r="P73" s="42"/>
      <c r="Q73" s="42"/>
      <c r="R73" s="42"/>
      <c r="S73" s="42"/>
      <c r="T73" s="42"/>
    </row>
    <row r="74" spans="1:20" customFormat="1" ht="15.75" customHeight="1" x14ac:dyDescent="0.2">
      <c r="A74" s="41"/>
      <c r="B74" s="41"/>
      <c r="C74" s="42"/>
      <c r="D74" s="42"/>
      <c r="E74" s="217"/>
      <c r="F74" s="217"/>
      <c r="G74" s="42"/>
      <c r="H74" s="42"/>
      <c r="I74" s="42"/>
      <c r="J74" s="217"/>
      <c r="K74" s="217"/>
      <c r="L74" s="42"/>
      <c r="M74" s="42"/>
      <c r="N74" s="42"/>
      <c r="O74" s="42"/>
      <c r="P74" s="42"/>
      <c r="Q74" s="42"/>
      <c r="R74" s="42"/>
      <c r="S74" s="42"/>
      <c r="T74" s="42"/>
    </row>
    <row r="75" spans="1:20" customFormat="1" ht="15.75" customHeight="1" x14ac:dyDescent="0.2">
      <c r="A75" s="41"/>
      <c r="B75" s="41"/>
      <c r="C75" s="42"/>
      <c r="D75" s="42"/>
      <c r="E75" s="217"/>
      <c r="F75" s="217"/>
      <c r="G75" s="42"/>
      <c r="H75" s="42"/>
      <c r="I75" s="42"/>
      <c r="J75" s="217"/>
      <c r="K75" s="217"/>
      <c r="L75" s="42"/>
      <c r="M75" s="42"/>
      <c r="N75" s="42"/>
      <c r="O75" s="42"/>
      <c r="P75" s="42"/>
      <c r="Q75" s="42"/>
      <c r="R75" s="42"/>
      <c r="S75" s="42"/>
      <c r="T75" s="42"/>
    </row>
    <row r="76" spans="1:20" customFormat="1" ht="15.75" customHeight="1" x14ac:dyDescent="0.2">
      <c r="A76" s="41"/>
      <c r="B76" s="41"/>
      <c r="C76" s="42"/>
      <c r="D76" s="42"/>
      <c r="E76" s="217"/>
      <c r="F76" s="217"/>
      <c r="G76" s="42"/>
      <c r="H76" s="42"/>
      <c r="I76" s="42"/>
      <c r="J76" s="217"/>
      <c r="K76" s="217"/>
      <c r="L76" s="42"/>
      <c r="M76" s="42"/>
      <c r="N76" s="42"/>
      <c r="O76" s="42"/>
      <c r="P76" s="42"/>
      <c r="Q76" s="42"/>
      <c r="R76" s="42"/>
      <c r="S76" s="42"/>
      <c r="T76" s="42"/>
    </row>
    <row r="77" spans="1:20" customFormat="1" ht="15.75" customHeight="1" x14ac:dyDescent="0.2">
      <c r="A77" s="41"/>
      <c r="B77" s="41"/>
      <c r="C77" s="42"/>
      <c r="D77" s="42"/>
      <c r="E77" s="217"/>
      <c r="F77" s="217"/>
      <c r="G77" s="42"/>
      <c r="H77" s="42"/>
      <c r="I77" s="42"/>
      <c r="J77" s="217"/>
      <c r="K77" s="217"/>
      <c r="L77" s="42"/>
      <c r="M77" s="42"/>
      <c r="N77" s="42"/>
      <c r="O77" s="42"/>
      <c r="P77" s="42"/>
      <c r="Q77" s="42"/>
      <c r="R77" s="42"/>
      <c r="S77" s="42"/>
      <c r="T77" s="42"/>
    </row>
    <row r="78" spans="1:20" customFormat="1" ht="15.75" customHeight="1" x14ac:dyDescent="0.2">
      <c r="A78" s="41"/>
      <c r="B78" s="41"/>
      <c r="C78" s="42"/>
      <c r="D78" s="42"/>
      <c r="E78" s="217"/>
      <c r="F78" s="217"/>
      <c r="G78" s="42"/>
      <c r="H78" s="42"/>
      <c r="I78" s="42"/>
      <c r="J78" s="217"/>
      <c r="K78" s="217"/>
      <c r="L78" s="42"/>
      <c r="M78" s="42"/>
      <c r="N78" s="42"/>
      <c r="O78" s="42"/>
      <c r="P78" s="42"/>
      <c r="Q78" s="42"/>
      <c r="R78" s="42"/>
      <c r="S78" s="42"/>
      <c r="T78" s="42"/>
    </row>
    <row r="79" spans="1:20" customFormat="1" ht="15.75" customHeight="1" x14ac:dyDescent="0.2">
      <c r="A79" s="41"/>
      <c r="B79" s="41"/>
      <c r="C79" s="42"/>
      <c r="D79" s="42"/>
      <c r="E79" s="217"/>
      <c r="F79" s="217"/>
      <c r="G79" s="42"/>
      <c r="H79" s="42"/>
      <c r="I79" s="42"/>
      <c r="J79" s="231"/>
      <c r="K79" s="231"/>
      <c r="L79" s="42"/>
      <c r="M79" s="42"/>
      <c r="N79" s="42"/>
      <c r="O79" s="42"/>
      <c r="P79" s="42"/>
      <c r="Q79" s="42"/>
      <c r="R79" s="42"/>
      <c r="S79" s="42"/>
      <c r="T79" s="42"/>
    </row>
    <row r="80" spans="1:20" customFormat="1" ht="15.75" customHeight="1" x14ac:dyDescent="0.2">
      <c r="A80" s="41"/>
      <c r="B80" s="41"/>
      <c r="C80" s="42"/>
      <c r="D80" s="42"/>
      <c r="E80" s="217"/>
      <c r="F80" s="217"/>
      <c r="G80" s="42"/>
      <c r="H80" s="42"/>
      <c r="I80" s="42"/>
      <c r="J80" s="231"/>
      <c r="K80" s="231"/>
      <c r="L80" s="42"/>
      <c r="M80" s="42"/>
      <c r="N80" s="42"/>
      <c r="O80" s="42"/>
      <c r="P80" s="42"/>
      <c r="Q80" s="42"/>
      <c r="R80" s="42"/>
      <c r="S80" s="42"/>
      <c r="T80" s="42"/>
    </row>
    <row r="81" spans="1:20" customFormat="1" ht="15.75" customHeight="1" x14ac:dyDescent="0.2">
      <c r="A81" s="41"/>
      <c r="B81" s="41"/>
      <c r="C81" s="42"/>
      <c r="D81" s="42"/>
      <c r="E81" s="217"/>
      <c r="F81" s="217"/>
      <c r="G81" s="42"/>
      <c r="H81" s="42"/>
      <c r="I81" s="42"/>
      <c r="J81" s="231"/>
      <c r="K81" s="231"/>
      <c r="L81" s="42"/>
      <c r="M81" s="42"/>
      <c r="N81" s="42"/>
      <c r="O81" s="42"/>
      <c r="P81" s="42"/>
      <c r="Q81" s="42"/>
      <c r="R81" s="42"/>
      <c r="S81" s="42"/>
      <c r="T81" s="42"/>
    </row>
    <row r="82" spans="1:20" customFormat="1" ht="15.75" customHeight="1" x14ac:dyDescent="0.2">
      <c r="A82" s="41"/>
      <c r="B82" s="41"/>
      <c r="C82" s="42"/>
      <c r="D82" s="42"/>
      <c r="E82" s="217"/>
      <c r="F82" s="217"/>
      <c r="G82" s="42"/>
      <c r="H82" s="42"/>
      <c r="I82" s="42"/>
      <c r="J82" s="231"/>
      <c r="K82" s="231"/>
      <c r="L82" s="42"/>
      <c r="M82" s="42"/>
      <c r="N82" s="42"/>
      <c r="O82" s="42"/>
      <c r="P82" s="42"/>
      <c r="Q82" s="42"/>
      <c r="R82" s="42"/>
      <c r="S82" s="42"/>
      <c r="T82" s="42"/>
    </row>
    <row r="83" spans="1:20" customFormat="1" ht="15.75" customHeight="1" x14ac:dyDescent="0.2">
      <c r="A83" s="41"/>
      <c r="B83" s="41"/>
      <c r="C83" s="42"/>
      <c r="D83" s="42"/>
      <c r="E83" s="217"/>
      <c r="F83" s="217"/>
      <c r="G83" s="42"/>
      <c r="H83" s="42"/>
      <c r="I83" s="42"/>
      <c r="J83" s="231"/>
      <c r="K83" s="231"/>
      <c r="L83" s="42"/>
      <c r="M83" s="42"/>
      <c r="N83" s="42"/>
      <c r="O83" s="42"/>
      <c r="P83" s="42"/>
      <c r="Q83" s="42"/>
      <c r="R83" s="42"/>
      <c r="S83" s="42"/>
      <c r="T83" s="42"/>
    </row>
    <row r="84" spans="1:20" customFormat="1" ht="15.75" customHeight="1" x14ac:dyDescent="0.2">
      <c r="A84" s="41"/>
      <c r="B84" s="41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</row>
    <row r="85" spans="1:20" ht="15.75" customHeight="1" x14ac:dyDescent="0.2"/>
    <row r="86" spans="1:20" ht="21" customHeight="1" x14ac:dyDescent="0.2"/>
    <row r="87" spans="1:20" ht="15.75" customHeight="1" x14ac:dyDescent="0.2"/>
    <row r="88" spans="1:20" ht="15.75" customHeight="1" x14ac:dyDescent="0.2"/>
    <row r="89" spans="1:20" ht="15.75" customHeight="1" x14ac:dyDescent="0.2"/>
    <row r="90" spans="1:20" ht="15.75" customHeight="1" x14ac:dyDescent="0.2"/>
    <row r="91" spans="1:20" ht="15.75" customHeight="1" x14ac:dyDescent="0.2"/>
    <row r="92" spans="1:20" ht="15.75" customHeight="1" x14ac:dyDescent="0.2"/>
    <row r="93" spans="1:20" ht="15.75" customHeight="1" x14ac:dyDescent="0.2"/>
    <row r="94" spans="1:20" ht="15.75" customHeight="1" x14ac:dyDescent="0.2"/>
    <row r="95" spans="1:20" ht="15.75" customHeight="1" x14ac:dyDescent="0.2"/>
    <row r="96" spans="1:20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</sheetData>
  <sheetProtection algorithmName="SHA-512" hashValue="OJLzzHGWteaGlNos0VxdVt2Z96Ybv7I/K96WtLTv33vz+LYLV4z1P53tjgF83Cs9HqWR1rKZc1QF3/o8/ARt4w==" saltValue="kwNTn+OLYOz4lIJk6f97uw==" spinCount="100000" sheet="1" objects="1" scenarios="1" selectLockedCells="1"/>
  <mergeCells count="1">
    <mergeCell ref="E3:G3"/>
  </mergeCell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3">
    <tabColor theme="9" tint="-0.249977111117893"/>
  </sheetPr>
  <dimension ref="A1:U500"/>
  <sheetViews>
    <sheetView showGridLines="0" showRowColHeaders="0" zoomScaleNormal="100" workbookViewId="0"/>
  </sheetViews>
  <sheetFormatPr baseColWidth="10" defaultColWidth="0" defaultRowHeight="15.75" customHeight="1" zeroHeight="1" x14ac:dyDescent="0.2"/>
  <cols>
    <col min="1" max="1" width="7" style="119" customWidth="1"/>
    <col min="2" max="2" width="18.5" style="119" customWidth="1"/>
    <col min="3" max="3" width="2" style="155" customWidth="1"/>
    <col min="4" max="4" width="3" style="155" customWidth="1"/>
    <col min="5" max="6" width="24.1640625" style="155" customWidth="1"/>
    <col min="7" max="8" width="24" style="155" customWidth="1"/>
    <col min="9" max="9" width="24.83203125" style="155" customWidth="1"/>
    <col min="10" max="10" width="5" style="155" customWidth="1"/>
    <col min="11" max="11" width="17" style="155" customWidth="1"/>
    <col min="12" max="12" width="26.5" style="155" customWidth="1"/>
    <col min="13" max="13" width="5" style="155" customWidth="1"/>
    <col min="14" max="14" width="2" style="155" customWidth="1"/>
    <col min="15" max="15" width="20" style="155" customWidth="1"/>
    <col min="16" max="16" width="16.5" style="155" customWidth="1"/>
    <col min="17" max="17" width="20" style="155" customWidth="1"/>
    <col min="18" max="18" width="21" style="155" customWidth="1"/>
    <col min="19" max="19" width="20" style="155" customWidth="1"/>
    <col min="20" max="20" width="16" style="122" hidden="1" customWidth="1"/>
    <col min="21" max="21" width="9" style="122" hidden="1" customWidth="1"/>
    <col min="22" max="22" width="0" style="122" hidden="1" customWidth="1"/>
    <col min="23" max="16384" width="0" style="122" hidden="1"/>
  </cols>
  <sheetData>
    <row r="1" spans="3:19" ht="8.25" customHeight="1" x14ac:dyDescent="0.2">
      <c r="Q1" s="181"/>
    </row>
    <row r="2" spans="3:19" ht="9" customHeight="1" x14ac:dyDescent="0.2"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</row>
    <row r="3" spans="3:19" ht="38.25" customHeight="1" x14ac:dyDescent="0.2">
      <c r="E3" s="458"/>
      <c r="F3" s="458"/>
      <c r="G3" s="458"/>
      <c r="H3" s="458"/>
      <c r="I3" s="458"/>
      <c r="J3" s="458"/>
      <c r="K3" s="458"/>
    </row>
    <row r="4" spans="3:19" ht="15.75" customHeight="1" x14ac:dyDescent="0.2"/>
    <row r="5" spans="3:19" ht="15.75" customHeight="1" x14ac:dyDescent="0.2">
      <c r="E5" s="187" t="s">
        <v>10</v>
      </c>
      <c r="F5" s="187"/>
      <c r="G5" s="188"/>
    </row>
    <row r="6" spans="3:19" ht="15.75" customHeight="1" x14ac:dyDescent="0.2">
      <c r="E6" s="188"/>
      <c r="F6" s="188"/>
      <c r="G6" s="188"/>
    </row>
    <row r="7" spans="3:19" ht="15.75" customHeight="1" x14ac:dyDescent="0.2">
      <c r="E7" s="189" t="s">
        <v>11</v>
      </c>
      <c r="F7" s="190">
        <v>45637</v>
      </c>
      <c r="G7" s="188"/>
    </row>
    <row r="8" spans="3:19" ht="15.75" customHeight="1" x14ac:dyDescent="0.2">
      <c r="E8" s="191" t="s">
        <v>12</v>
      </c>
      <c r="F8" s="192" t="s">
        <v>1037</v>
      </c>
      <c r="G8" s="188"/>
    </row>
    <row r="9" spans="3:19" ht="15.75" customHeight="1" x14ac:dyDescent="0.2">
      <c r="E9" s="191" t="s">
        <v>13</v>
      </c>
      <c r="F9" s="192" t="s">
        <v>1038</v>
      </c>
      <c r="G9" s="188"/>
    </row>
    <row r="10" spans="3:19" ht="15.75" customHeight="1" x14ac:dyDescent="0.2">
      <c r="E10" s="191" t="s">
        <v>14</v>
      </c>
      <c r="F10" s="192" t="s">
        <v>1155</v>
      </c>
      <c r="G10" s="188"/>
    </row>
    <row r="11" spans="3:19" ht="15.75" customHeight="1" x14ac:dyDescent="0.2">
      <c r="E11" s="191" t="s">
        <v>15</v>
      </c>
      <c r="F11" s="192" t="s">
        <v>1039</v>
      </c>
      <c r="G11" s="188"/>
    </row>
    <row r="12" spans="3:19" ht="15.75" customHeight="1" x14ac:dyDescent="0.2">
      <c r="E12" s="193" t="s">
        <v>16</v>
      </c>
      <c r="F12" s="194" t="s">
        <v>17</v>
      </c>
      <c r="G12" s="188"/>
    </row>
    <row r="13" spans="3:19" ht="15.75" customHeight="1" x14ac:dyDescent="0.2"/>
    <row r="14" spans="3:19" ht="15.75" customHeight="1" x14ac:dyDescent="0.2"/>
    <row r="15" spans="3:19" ht="15.75" customHeight="1" x14ac:dyDescent="0.2"/>
    <row r="16" spans="3:19" ht="15.75" customHeight="1" x14ac:dyDescent="0.2"/>
    <row r="17" spans="3:19" ht="15.75" customHeight="1" x14ac:dyDescent="0.2"/>
    <row r="18" spans="3:19" ht="11.25" customHeight="1" x14ac:dyDescent="0.2"/>
    <row r="19" spans="3:19" ht="15.75" customHeight="1" x14ac:dyDescent="0.2"/>
    <row r="21" spans="3:19" ht="15" hidden="1" x14ac:dyDescent="0.2">
      <c r="E21" s="575" t="s">
        <v>18</v>
      </c>
      <c r="F21" s="576" t="s">
        <v>717</v>
      </c>
      <c r="G21" s="182"/>
      <c r="H21" s="182"/>
    </row>
    <row r="22" spans="3:19" ht="9.75" customHeight="1" x14ac:dyDescent="0.25">
      <c r="C22" s="183"/>
      <c r="D22" s="183"/>
      <c r="L22" s="183"/>
      <c r="M22" s="183"/>
      <c r="N22" s="183"/>
      <c r="O22" s="183"/>
      <c r="P22" s="183"/>
      <c r="Q22" s="183"/>
      <c r="R22" s="183"/>
      <c r="S22" s="183"/>
    </row>
    <row r="23" spans="3:19" ht="19" x14ac:dyDescent="0.25">
      <c r="C23" s="183"/>
      <c r="D23" s="183"/>
      <c r="E23" s="581" t="s">
        <v>19</v>
      </c>
      <c r="F23" s="581" t="s">
        <v>20</v>
      </c>
      <c r="G23" s="581" t="s">
        <v>21</v>
      </c>
      <c r="H23" s="577" t="s">
        <v>22</v>
      </c>
      <c r="I23" s="581" t="s">
        <v>23</v>
      </c>
      <c r="L23" s="183"/>
      <c r="M23" s="183"/>
      <c r="N23" s="183"/>
      <c r="O23" s="183"/>
      <c r="P23" s="183"/>
      <c r="Q23" s="183"/>
      <c r="R23" s="183"/>
      <c r="S23" s="183"/>
    </row>
    <row r="24" spans="3:19" ht="15" x14ac:dyDescent="0.2">
      <c r="E24" s="578" t="s">
        <v>717</v>
      </c>
      <c r="F24" s="579" t="s">
        <v>24</v>
      </c>
      <c r="G24" s="579" t="s">
        <v>24</v>
      </c>
      <c r="H24" s="579">
        <v>0</v>
      </c>
      <c r="I24" s="580" t="s">
        <v>24</v>
      </c>
    </row>
    <row r="25" spans="3:19" ht="15" x14ac:dyDescent="0.2">
      <c r="E25" s="578" t="s">
        <v>718</v>
      </c>
      <c r="F25" s="579" t="s">
        <v>24</v>
      </c>
      <c r="G25" s="579" t="s">
        <v>24</v>
      </c>
      <c r="H25" s="579">
        <v>0</v>
      </c>
      <c r="I25" s="580" t="s">
        <v>24</v>
      </c>
    </row>
    <row r="26" spans="3:19" ht="15" x14ac:dyDescent="0.2">
      <c r="E26"/>
      <c r="F26"/>
      <c r="G26"/>
      <c r="H26"/>
      <c r="I26"/>
    </row>
    <row r="27" spans="3:19" ht="15" x14ac:dyDescent="0.2">
      <c r="E27"/>
      <c r="F27"/>
      <c r="G27"/>
      <c r="H27"/>
      <c r="I27"/>
    </row>
    <row r="28" spans="3:19" ht="15" x14ac:dyDescent="0.2">
      <c r="E28"/>
      <c r="F28"/>
      <c r="G28"/>
      <c r="H28"/>
      <c r="I28"/>
    </row>
    <row r="29" spans="3:19" ht="15" x14ac:dyDescent="0.2">
      <c r="E29"/>
      <c r="F29"/>
      <c r="G29"/>
      <c r="H29"/>
      <c r="I29"/>
    </row>
    <row r="30" spans="3:19" ht="15" x14ac:dyDescent="0.2">
      <c r="E30"/>
      <c r="F30"/>
      <c r="G30"/>
      <c r="H30"/>
      <c r="I30"/>
    </row>
    <row r="31" spans="3:19" ht="15" x14ac:dyDescent="0.2">
      <c r="E31"/>
      <c r="F31"/>
      <c r="G31"/>
      <c r="H31"/>
      <c r="I31"/>
    </row>
    <row r="32" spans="3:19" ht="15" x14ac:dyDescent="0.2">
      <c r="E32"/>
      <c r="F32"/>
      <c r="G32"/>
      <c r="H32"/>
      <c r="I32"/>
    </row>
    <row r="33" spans="5:9" ht="15" x14ac:dyDescent="0.2">
      <c r="E33"/>
      <c r="F33"/>
      <c r="G33"/>
      <c r="H33"/>
      <c r="I33"/>
    </row>
    <row r="34" spans="5:9" ht="15" x14ac:dyDescent="0.2">
      <c r="E34"/>
      <c r="F34"/>
      <c r="G34"/>
      <c r="H34"/>
      <c r="I34"/>
    </row>
    <row r="35" spans="5:9" ht="15" x14ac:dyDescent="0.2">
      <c r="E35" s="182"/>
      <c r="F35" s="182"/>
      <c r="G35" s="182"/>
      <c r="H35" s="182"/>
      <c r="I35"/>
    </row>
    <row r="36" spans="5:9" ht="15" x14ac:dyDescent="0.2">
      <c r="E36" s="182"/>
      <c r="F36" s="182"/>
      <c r="G36" s="182"/>
      <c r="H36" s="182"/>
      <c r="I36"/>
    </row>
    <row r="37" spans="5:9" ht="15.75" customHeight="1" x14ac:dyDescent="0.2">
      <c r="E37" s="182"/>
      <c r="F37" s="182"/>
      <c r="G37" s="182"/>
      <c r="H37" s="182"/>
      <c r="I37"/>
    </row>
    <row r="38" spans="5:9" ht="15.75" customHeight="1" x14ac:dyDescent="0.2">
      <c r="E38" s="182"/>
      <c r="F38" s="182"/>
      <c r="G38" s="182"/>
      <c r="H38" s="182"/>
      <c r="I38"/>
    </row>
    <row r="39" spans="5:9" ht="15.75" customHeight="1" x14ac:dyDescent="0.2">
      <c r="E39" s="182"/>
      <c r="F39" s="182"/>
      <c r="G39" s="182"/>
      <c r="H39" s="182"/>
      <c r="I39"/>
    </row>
    <row r="40" spans="5:9" ht="15.75" customHeight="1" x14ac:dyDescent="0.2">
      <c r="E40" s="182"/>
      <c r="F40" s="182"/>
      <c r="G40" s="182"/>
      <c r="H40" s="182"/>
      <c r="I40"/>
    </row>
    <row r="41" spans="5:9" ht="15.75" customHeight="1" x14ac:dyDescent="0.2">
      <c r="E41" s="182"/>
      <c r="F41" s="182"/>
      <c r="G41" s="182"/>
      <c r="H41" s="182"/>
      <c r="I41"/>
    </row>
    <row r="42" spans="5:9" ht="15.75" customHeight="1" x14ac:dyDescent="0.2">
      <c r="E42" s="182"/>
      <c r="F42" s="182"/>
      <c r="G42" s="182"/>
      <c r="H42" s="182"/>
      <c r="I42"/>
    </row>
    <row r="43" spans="5:9" ht="15.75" customHeight="1" x14ac:dyDescent="0.2">
      <c r="E43" s="182"/>
      <c r="F43" s="182"/>
      <c r="G43" s="182"/>
      <c r="H43" s="182"/>
      <c r="I43"/>
    </row>
    <row r="44" spans="5:9" ht="15.75" customHeight="1" x14ac:dyDescent="0.2">
      <c r="E44" s="182"/>
      <c r="F44" s="182"/>
      <c r="G44" s="182"/>
      <c r="H44" s="182"/>
      <c r="I44"/>
    </row>
    <row r="45" spans="5:9" ht="15.75" customHeight="1" x14ac:dyDescent="0.2">
      <c r="E45" s="182"/>
      <c r="F45" s="182"/>
      <c r="G45" s="182"/>
      <c r="H45" s="182"/>
      <c r="I45"/>
    </row>
    <row r="46" spans="5:9" ht="15.75" customHeight="1" x14ac:dyDescent="0.2">
      <c r="E46" s="182"/>
      <c r="F46" s="182"/>
      <c r="G46" s="182"/>
      <c r="H46" s="182"/>
      <c r="I46"/>
    </row>
    <row r="47" spans="5:9" ht="15.75" customHeight="1" x14ac:dyDescent="0.2">
      <c r="E47" s="182"/>
      <c r="F47" s="182"/>
      <c r="G47" s="182"/>
      <c r="H47" s="182"/>
      <c r="I47"/>
    </row>
    <row r="48" spans="5:9" ht="15.75" customHeight="1" x14ac:dyDescent="0.2">
      <c r="E48" s="182"/>
      <c r="F48" s="182"/>
      <c r="G48" s="182"/>
      <c r="H48" s="182"/>
      <c r="I48"/>
    </row>
    <row r="49" spans="5:9" ht="15.75" customHeight="1" x14ac:dyDescent="0.2">
      <c r="E49" s="182"/>
      <c r="F49" s="182"/>
      <c r="G49" s="182"/>
      <c r="H49" s="182"/>
      <c r="I49"/>
    </row>
    <row r="50" spans="5:9" ht="15.75" customHeight="1" x14ac:dyDescent="0.2">
      <c r="E50" s="182"/>
      <c r="F50" s="182"/>
      <c r="G50" s="182"/>
      <c r="H50" s="182"/>
      <c r="I50"/>
    </row>
    <row r="51" spans="5:9" ht="15.75" customHeight="1" x14ac:dyDescent="0.2">
      <c r="E51" s="182"/>
      <c r="F51" s="182"/>
      <c r="G51" s="182"/>
      <c r="H51" s="182"/>
      <c r="I51"/>
    </row>
    <row r="52" spans="5:9" ht="15.75" customHeight="1" x14ac:dyDescent="0.2">
      <c r="E52" s="182"/>
      <c r="F52" s="182"/>
      <c r="G52" s="182"/>
      <c r="H52" s="182"/>
      <c r="I52"/>
    </row>
    <row r="53" spans="5:9" ht="15.75" customHeight="1" x14ac:dyDescent="0.2">
      <c r="E53" s="182"/>
      <c r="F53" s="182"/>
      <c r="G53" s="182"/>
      <c r="H53" s="182"/>
      <c r="I53"/>
    </row>
    <row r="54" spans="5:9" ht="15.75" customHeight="1" x14ac:dyDescent="0.2">
      <c r="E54" s="182"/>
      <c r="F54" s="182"/>
      <c r="G54" s="182"/>
      <c r="H54" s="182"/>
      <c r="I54"/>
    </row>
    <row r="55" spans="5:9" ht="15.75" customHeight="1" x14ac:dyDescent="0.2">
      <c r="E55" s="182"/>
      <c r="F55" s="182"/>
      <c r="G55" s="182"/>
      <c r="H55" s="182"/>
      <c r="I55"/>
    </row>
    <row r="56" spans="5:9" ht="15.75" customHeight="1" x14ac:dyDescent="0.2">
      <c r="E56" s="182"/>
      <c r="F56" s="182"/>
      <c r="G56" s="182"/>
      <c r="H56" s="182"/>
      <c r="I56"/>
    </row>
    <row r="57" spans="5:9" ht="15.75" customHeight="1" x14ac:dyDescent="0.2">
      <c r="E57" s="182"/>
      <c r="F57" s="182"/>
      <c r="G57" s="182"/>
      <c r="H57" s="182"/>
      <c r="I57"/>
    </row>
    <row r="58" spans="5:9" ht="15.75" customHeight="1" x14ac:dyDescent="0.2">
      <c r="E58" s="182"/>
      <c r="F58" s="182"/>
      <c r="G58" s="182"/>
      <c r="H58" s="182"/>
      <c r="I58"/>
    </row>
    <row r="59" spans="5:9" ht="15.75" customHeight="1" x14ac:dyDescent="0.2">
      <c r="E59" s="182"/>
      <c r="F59" s="182"/>
      <c r="G59" s="182"/>
      <c r="H59" s="182"/>
      <c r="I59"/>
    </row>
    <row r="60" spans="5:9" ht="15.75" customHeight="1" x14ac:dyDescent="0.2">
      <c r="E60" s="182"/>
      <c r="F60" s="182"/>
      <c r="G60" s="182"/>
      <c r="H60" s="182"/>
      <c r="I60"/>
    </row>
    <row r="61" spans="5:9" ht="15.75" customHeight="1" x14ac:dyDescent="0.2">
      <c r="E61" s="182"/>
      <c r="F61" s="182"/>
      <c r="G61" s="182"/>
      <c r="H61" s="182"/>
      <c r="I61"/>
    </row>
    <row r="62" spans="5:9" ht="15.75" customHeight="1" x14ac:dyDescent="0.2">
      <c r="E62" s="182"/>
      <c r="F62" s="182"/>
      <c r="G62" s="182"/>
      <c r="H62" s="182"/>
      <c r="I62"/>
    </row>
    <row r="63" spans="5:9" ht="15.75" customHeight="1" x14ac:dyDescent="0.2">
      <c r="E63" s="182"/>
      <c r="F63" s="182"/>
      <c r="G63" s="182"/>
      <c r="H63" s="182"/>
      <c r="I63"/>
    </row>
    <row r="64" spans="5:9" ht="15.75" customHeight="1" x14ac:dyDescent="0.2">
      <c r="E64" s="182"/>
      <c r="F64" s="182"/>
      <c r="G64" s="182"/>
      <c r="H64" s="182"/>
      <c r="I64"/>
    </row>
    <row r="65" spans="5:9" ht="15.75" customHeight="1" x14ac:dyDescent="0.2">
      <c r="E65" s="182"/>
      <c r="F65" s="182"/>
      <c r="G65" s="182"/>
      <c r="H65" s="182"/>
      <c r="I65"/>
    </row>
    <row r="66" spans="5:9" ht="15.75" customHeight="1" x14ac:dyDescent="0.2">
      <c r="E66" s="182"/>
      <c r="F66" s="182"/>
      <c r="G66" s="182"/>
      <c r="H66" s="182"/>
      <c r="I66"/>
    </row>
    <row r="67" spans="5:9" ht="15.75" customHeight="1" x14ac:dyDescent="0.2">
      <c r="E67" s="182"/>
      <c r="F67" s="182"/>
      <c r="G67" s="182"/>
      <c r="H67" s="182"/>
      <c r="I67"/>
    </row>
    <row r="68" spans="5:9" ht="15.75" customHeight="1" x14ac:dyDescent="0.2">
      <c r="E68" s="182"/>
      <c r="F68" s="182"/>
      <c r="G68" s="182"/>
      <c r="H68" s="182"/>
      <c r="I68"/>
    </row>
    <row r="69" spans="5:9" ht="15.75" customHeight="1" x14ac:dyDescent="0.2">
      <c r="E69" s="182"/>
      <c r="F69" s="182"/>
      <c r="G69" s="182"/>
      <c r="H69" s="182"/>
      <c r="I69"/>
    </row>
    <row r="70" spans="5:9" ht="15.75" customHeight="1" x14ac:dyDescent="0.2">
      <c r="E70" s="182"/>
      <c r="F70" s="182"/>
      <c r="G70" s="182"/>
      <c r="H70" s="182"/>
      <c r="I70"/>
    </row>
    <row r="71" spans="5:9" ht="15.75" customHeight="1" x14ac:dyDescent="0.2">
      <c r="E71" s="182"/>
      <c r="F71" s="182"/>
      <c r="G71" s="182"/>
      <c r="H71" s="182"/>
      <c r="I71"/>
    </row>
    <row r="72" spans="5:9" ht="15.75" customHeight="1" x14ac:dyDescent="0.2">
      <c r="E72" s="182"/>
      <c r="F72" s="182"/>
      <c r="G72" s="182"/>
      <c r="H72" s="182"/>
      <c r="I72"/>
    </row>
    <row r="73" spans="5:9" ht="15.75" customHeight="1" x14ac:dyDescent="0.2">
      <c r="E73"/>
      <c r="F73"/>
      <c r="G73"/>
      <c r="H73"/>
      <c r="I73"/>
    </row>
    <row r="74" spans="5:9" ht="15.75" customHeight="1" x14ac:dyDescent="0.2">
      <c r="E74"/>
      <c r="F74"/>
      <c r="G74"/>
      <c r="H74"/>
      <c r="I74"/>
    </row>
    <row r="75" spans="5:9" ht="15.75" customHeight="1" x14ac:dyDescent="0.2">
      <c r="E75"/>
      <c r="F75"/>
      <c r="G75"/>
      <c r="H75"/>
      <c r="I75"/>
    </row>
    <row r="76" spans="5:9" ht="15.75" customHeight="1" x14ac:dyDescent="0.2">
      <c r="E76"/>
      <c r="F76"/>
      <c r="G76"/>
      <c r="H76"/>
      <c r="I76"/>
    </row>
    <row r="77" spans="5:9" ht="15.75" customHeight="1" x14ac:dyDescent="0.2">
      <c r="E77"/>
      <c r="F77"/>
      <c r="G77"/>
      <c r="H77"/>
      <c r="I77"/>
    </row>
    <row r="78" spans="5:9" ht="15.75" customHeight="1" x14ac:dyDescent="0.2">
      <c r="E78"/>
      <c r="F78"/>
      <c r="G78"/>
      <c r="H78"/>
      <c r="I78"/>
    </row>
    <row r="79" spans="5:9" ht="15.75" customHeight="1" x14ac:dyDescent="0.2">
      <c r="E79"/>
      <c r="F79"/>
      <c r="G79"/>
      <c r="H79"/>
      <c r="I79"/>
    </row>
    <row r="80" spans="5:9" ht="15.75" customHeight="1" x14ac:dyDescent="0.2">
      <c r="E80"/>
      <c r="F80"/>
      <c r="G80"/>
      <c r="H80"/>
      <c r="I80"/>
    </row>
    <row r="81" spans="5:9" ht="15.75" customHeight="1" x14ac:dyDescent="0.2">
      <c r="E81"/>
      <c r="F81"/>
      <c r="G81"/>
      <c r="H81"/>
      <c r="I81"/>
    </row>
    <row r="82" spans="5:9" ht="15.75" customHeight="1" x14ac:dyDescent="0.2">
      <c r="E82"/>
      <c r="F82"/>
      <c r="G82"/>
      <c r="H82"/>
      <c r="I82"/>
    </row>
    <row r="83" spans="5:9" ht="15.75" customHeight="1" x14ac:dyDescent="0.2">
      <c r="E83"/>
      <c r="F83"/>
      <c r="G83"/>
      <c r="H83"/>
      <c r="I83"/>
    </row>
    <row r="84" spans="5:9" ht="15.75" customHeight="1" x14ac:dyDescent="0.2">
      <c r="E84"/>
      <c r="F84"/>
      <c r="G84"/>
      <c r="H84"/>
      <c r="I84"/>
    </row>
    <row r="85" spans="5:9" ht="15.75" customHeight="1" x14ac:dyDescent="0.2">
      <c r="E85"/>
      <c r="F85"/>
      <c r="G85"/>
      <c r="H85"/>
      <c r="I85"/>
    </row>
    <row r="86" spans="5:9" ht="15.75" customHeight="1" x14ac:dyDescent="0.2">
      <c r="E86"/>
      <c r="F86"/>
      <c r="G86"/>
      <c r="H86"/>
      <c r="I86"/>
    </row>
    <row r="87" spans="5:9" ht="15.75" customHeight="1" x14ac:dyDescent="0.2">
      <c r="E87"/>
      <c r="F87"/>
      <c r="G87"/>
      <c r="H87"/>
      <c r="I87"/>
    </row>
    <row r="88" spans="5:9" ht="15.75" customHeight="1" x14ac:dyDescent="0.2">
      <c r="E88"/>
      <c r="F88"/>
      <c r="G88"/>
      <c r="H88"/>
      <c r="I88"/>
    </row>
    <row r="89" spans="5:9" ht="15.75" customHeight="1" x14ac:dyDescent="0.2">
      <c r="E89"/>
      <c r="F89"/>
      <c r="G89"/>
      <c r="H89"/>
      <c r="I89"/>
    </row>
    <row r="90" spans="5:9" ht="15.75" customHeight="1" x14ac:dyDescent="0.2">
      <c r="E90"/>
      <c r="F90"/>
      <c r="G90"/>
      <c r="H90"/>
      <c r="I90"/>
    </row>
    <row r="91" spans="5:9" ht="15.75" customHeight="1" x14ac:dyDescent="0.2">
      <c r="E91"/>
      <c r="F91"/>
      <c r="G91"/>
      <c r="H91"/>
      <c r="I91"/>
    </row>
    <row r="92" spans="5:9" ht="15.75" customHeight="1" x14ac:dyDescent="0.2">
      <c r="E92"/>
      <c r="F92"/>
      <c r="G92"/>
      <c r="H92"/>
      <c r="I92"/>
    </row>
    <row r="93" spans="5:9" ht="15.75" customHeight="1" x14ac:dyDescent="0.2">
      <c r="E93"/>
      <c r="F93"/>
      <c r="G93"/>
      <c r="H93"/>
      <c r="I93"/>
    </row>
    <row r="94" spans="5:9" ht="15.75" customHeight="1" x14ac:dyDescent="0.2">
      <c r="E94"/>
      <c r="F94"/>
      <c r="G94"/>
      <c r="H94"/>
      <c r="I94"/>
    </row>
    <row r="95" spans="5:9" ht="15.75" customHeight="1" x14ac:dyDescent="0.2">
      <c r="E95"/>
      <c r="F95"/>
      <c r="G95"/>
      <c r="H95"/>
      <c r="I95"/>
    </row>
    <row r="96" spans="5:9" ht="15.75" customHeight="1" x14ac:dyDescent="0.2">
      <c r="E96"/>
      <c r="F96"/>
      <c r="G96"/>
      <c r="H96"/>
      <c r="I96"/>
    </row>
    <row r="97" spans="5:9" ht="15.75" customHeight="1" x14ac:dyDescent="0.2">
      <c r="E97"/>
      <c r="F97"/>
      <c r="G97"/>
      <c r="H97"/>
      <c r="I97"/>
    </row>
    <row r="98" spans="5:9" ht="15.75" customHeight="1" x14ac:dyDescent="0.2">
      <c r="E98"/>
      <c r="F98"/>
      <c r="G98"/>
      <c r="H98"/>
      <c r="I98"/>
    </row>
    <row r="99" spans="5:9" ht="15.75" customHeight="1" x14ac:dyDescent="0.2">
      <c r="E99"/>
      <c r="F99"/>
      <c r="G99"/>
      <c r="H99"/>
      <c r="I99"/>
    </row>
    <row r="100" spans="5:9" ht="15.75" customHeight="1" x14ac:dyDescent="0.2">
      <c r="E100"/>
      <c r="F100"/>
      <c r="G100"/>
      <c r="H100"/>
      <c r="I100"/>
    </row>
    <row r="101" spans="5:9" ht="15.75" customHeight="1" x14ac:dyDescent="0.2">
      <c r="E101"/>
      <c r="F101"/>
      <c r="G101"/>
      <c r="H101"/>
      <c r="I101"/>
    </row>
    <row r="102" spans="5:9" ht="15.75" customHeight="1" x14ac:dyDescent="0.2">
      <c r="E102"/>
      <c r="F102"/>
      <c r="G102"/>
      <c r="H102"/>
      <c r="I102"/>
    </row>
    <row r="103" spans="5:9" ht="15.75" customHeight="1" x14ac:dyDescent="0.2">
      <c r="E103"/>
      <c r="F103"/>
      <c r="G103"/>
      <c r="H103"/>
      <c r="I103"/>
    </row>
    <row r="104" spans="5:9" ht="15.75" customHeight="1" x14ac:dyDescent="0.2">
      <c r="E104"/>
      <c r="F104"/>
      <c r="G104"/>
      <c r="H104"/>
      <c r="I104"/>
    </row>
    <row r="105" spans="5:9" ht="15.75" customHeight="1" x14ac:dyDescent="0.2">
      <c r="E105"/>
      <c r="F105"/>
      <c r="G105"/>
      <c r="H105"/>
      <c r="I105"/>
    </row>
    <row r="106" spans="5:9" ht="15.75" customHeight="1" x14ac:dyDescent="0.2">
      <c r="E106"/>
      <c r="F106"/>
      <c r="G106"/>
      <c r="H106"/>
      <c r="I106"/>
    </row>
    <row r="107" spans="5:9" ht="15.75" customHeight="1" x14ac:dyDescent="0.2">
      <c r="E107"/>
      <c r="F107"/>
      <c r="G107"/>
      <c r="H107"/>
      <c r="I107"/>
    </row>
    <row r="108" spans="5:9" ht="15.75" customHeight="1" x14ac:dyDescent="0.2">
      <c r="E108"/>
      <c r="F108"/>
      <c r="G108"/>
      <c r="H108"/>
      <c r="I108"/>
    </row>
    <row r="109" spans="5:9" ht="15.75" customHeight="1" x14ac:dyDescent="0.2">
      <c r="E109"/>
      <c r="F109"/>
      <c r="G109"/>
      <c r="H109"/>
      <c r="I109"/>
    </row>
    <row r="110" spans="5:9" ht="15.75" customHeight="1" x14ac:dyDescent="0.2">
      <c r="E110"/>
      <c r="F110"/>
      <c r="G110"/>
      <c r="H110"/>
      <c r="I110"/>
    </row>
    <row r="111" spans="5:9" ht="15.75" customHeight="1" x14ac:dyDescent="0.2">
      <c r="E111"/>
      <c r="F111"/>
      <c r="G111"/>
      <c r="H111"/>
      <c r="I111"/>
    </row>
    <row r="112" spans="5:9" ht="15.75" customHeight="1" x14ac:dyDescent="0.2">
      <c r="E112"/>
      <c r="F112"/>
      <c r="G112"/>
      <c r="H112"/>
      <c r="I112"/>
    </row>
    <row r="113" spans="5:9" ht="15.75" customHeight="1" x14ac:dyDescent="0.2">
      <c r="E113"/>
      <c r="F113"/>
      <c r="G113"/>
      <c r="H113"/>
      <c r="I113"/>
    </row>
    <row r="114" spans="5:9" ht="15.75" customHeight="1" x14ac:dyDescent="0.2">
      <c r="E114"/>
      <c r="F114"/>
      <c r="G114"/>
      <c r="H114"/>
      <c r="I114"/>
    </row>
    <row r="115" spans="5:9" ht="15.75" customHeight="1" x14ac:dyDescent="0.2">
      <c r="E115"/>
      <c r="F115"/>
      <c r="G115"/>
      <c r="H115"/>
      <c r="I115"/>
    </row>
    <row r="116" spans="5:9" ht="15.75" customHeight="1" x14ac:dyDescent="0.2">
      <c r="E116"/>
      <c r="F116"/>
      <c r="G116"/>
      <c r="H116"/>
      <c r="I116"/>
    </row>
    <row r="117" spans="5:9" ht="15.75" customHeight="1" x14ac:dyDescent="0.2">
      <c r="E117"/>
      <c r="F117"/>
      <c r="G117"/>
      <c r="H117"/>
      <c r="I117"/>
    </row>
    <row r="118" spans="5:9" ht="15.75" customHeight="1" x14ac:dyDescent="0.2">
      <c r="E118"/>
      <c r="F118"/>
      <c r="G118"/>
      <c r="H118"/>
      <c r="I118"/>
    </row>
    <row r="119" spans="5:9" ht="15.75" customHeight="1" x14ac:dyDescent="0.2">
      <c r="E119"/>
      <c r="F119"/>
      <c r="G119"/>
      <c r="H119"/>
      <c r="I119"/>
    </row>
    <row r="120" spans="5:9" ht="15.75" customHeight="1" x14ac:dyDescent="0.2">
      <c r="E120"/>
      <c r="F120"/>
      <c r="G120"/>
      <c r="H120"/>
      <c r="I120"/>
    </row>
    <row r="121" spans="5:9" ht="15.75" customHeight="1" x14ac:dyDescent="0.2">
      <c r="E121"/>
      <c r="F121"/>
      <c r="G121"/>
      <c r="H121"/>
      <c r="I121"/>
    </row>
    <row r="122" spans="5:9" ht="15.75" customHeight="1" x14ac:dyDescent="0.2">
      <c r="E122"/>
      <c r="F122"/>
      <c r="G122"/>
      <c r="H122"/>
      <c r="I122"/>
    </row>
    <row r="123" spans="5:9" ht="15.75" customHeight="1" x14ac:dyDescent="0.2">
      <c r="E123"/>
      <c r="F123"/>
      <c r="G123"/>
      <c r="H123"/>
      <c r="I123"/>
    </row>
    <row r="124" spans="5:9" ht="15.75" customHeight="1" x14ac:dyDescent="0.2">
      <c r="E124"/>
      <c r="F124"/>
      <c r="G124"/>
      <c r="H124"/>
      <c r="I124"/>
    </row>
    <row r="125" spans="5:9" ht="15.75" customHeight="1" x14ac:dyDescent="0.2">
      <c r="E125"/>
      <c r="F125"/>
      <c r="G125"/>
      <c r="H125"/>
      <c r="I125"/>
    </row>
    <row r="126" spans="5:9" ht="15.75" customHeight="1" x14ac:dyDescent="0.2">
      <c r="E126"/>
      <c r="F126"/>
      <c r="G126"/>
      <c r="H126"/>
      <c r="I126"/>
    </row>
    <row r="127" spans="5:9" ht="15.75" customHeight="1" x14ac:dyDescent="0.2">
      <c r="E127"/>
      <c r="F127"/>
      <c r="G127"/>
      <c r="H127"/>
      <c r="I127"/>
    </row>
    <row r="128" spans="5:9" ht="15.75" customHeight="1" x14ac:dyDescent="0.2">
      <c r="E128"/>
      <c r="F128"/>
      <c r="G128"/>
      <c r="H128"/>
      <c r="I128"/>
    </row>
    <row r="129" spans="5:9" ht="15.75" customHeight="1" x14ac:dyDescent="0.2">
      <c r="E129"/>
      <c r="F129"/>
      <c r="G129"/>
      <c r="H129"/>
      <c r="I129"/>
    </row>
    <row r="130" spans="5:9" ht="15.75" customHeight="1" x14ac:dyDescent="0.2">
      <c r="E130"/>
      <c r="F130"/>
      <c r="G130"/>
      <c r="H130"/>
      <c r="I130"/>
    </row>
    <row r="131" spans="5:9" ht="15.75" customHeight="1" x14ac:dyDescent="0.2">
      <c r="E131"/>
      <c r="F131"/>
      <c r="G131"/>
      <c r="H131"/>
      <c r="I131"/>
    </row>
    <row r="132" spans="5:9" ht="15.75" customHeight="1" x14ac:dyDescent="0.2">
      <c r="E132"/>
      <c r="F132"/>
      <c r="G132"/>
      <c r="H132"/>
      <c r="I132"/>
    </row>
    <row r="133" spans="5:9" ht="15.75" customHeight="1" x14ac:dyDescent="0.2">
      <c r="E133"/>
      <c r="F133"/>
      <c r="G133"/>
      <c r="H133"/>
      <c r="I133"/>
    </row>
    <row r="134" spans="5:9" ht="15.75" customHeight="1" x14ac:dyDescent="0.2">
      <c r="E134"/>
      <c r="F134"/>
      <c r="G134"/>
      <c r="H134"/>
      <c r="I134"/>
    </row>
    <row r="135" spans="5:9" ht="15.75" customHeight="1" x14ac:dyDescent="0.2">
      <c r="E135"/>
      <c r="F135"/>
      <c r="G135"/>
      <c r="H135"/>
      <c r="I135"/>
    </row>
    <row r="136" spans="5:9" ht="15.75" customHeight="1" x14ac:dyDescent="0.2">
      <c r="E136"/>
      <c r="F136"/>
      <c r="G136"/>
      <c r="H136"/>
      <c r="I136"/>
    </row>
    <row r="137" spans="5:9" ht="15.75" customHeight="1" x14ac:dyDescent="0.2">
      <c r="E137"/>
      <c r="F137"/>
      <c r="G137"/>
      <c r="H137"/>
      <c r="I137"/>
    </row>
    <row r="138" spans="5:9" ht="15.75" customHeight="1" x14ac:dyDescent="0.2">
      <c r="E138"/>
      <c r="F138"/>
      <c r="G138"/>
      <c r="H138"/>
      <c r="I138"/>
    </row>
    <row r="139" spans="5:9" ht="15.75" customHeight="1" x14ac:dyDescent="0.2">
      <c r="E139"/>
      <c r="F139"/>
      <c r="G139"/>
      <c r="H139"/>
      <c r="I139"/>
    </row>
    <row r="140" spans="5:9" ht="15.75" customHeight="1" x14ac:dyDescent="0.2">
      <c r="E140"/>
      <c r="F140"/>
      <c r="G140"/>
      <c r="H140"/>
      <c r="I140"/>
    </row>
    <row r="141" spans="5:9" ht="15.75" customHeight="1" x14ac:dyDescent="0.2">
      <c r="E141"/>
      <c r="F141"/>
      <c r="G141"/>
      <c r="H141"/>
      <c r="I141"/>
    </row>
    <row r="142" spans="5:9" ht="15.75" customHeight="1" x14ac:dyDescent="0.2">
      <c r="E142"/>
      <c r="F142"/>
      <c r="G142"/>
      <c r="H142"/>
      <c r="I142"/>
    </row>
    <row r="143" spans="5:9" ht="15.75" customHeight="1" x14ac:dyDescent="0.2">
      <c r="E143"/>
      <c r="F143"/>
      <c r="G143"/>
      <c r="H143"/>
      <c r="I143"/>
    </row>
    <row r="144" spans="5:9" ht="15.75" customHeight="1" x14ac:dyDescent="0.2">
      <c r="E144"/>
      <c r="F144"/>
      <c r="G144"/>
      <c r="H144"/>
      <c r="I144"/>
    </row>
    <row r="145" spans="5:9" ht="15.75" customHeight="1" x14ac:dyDescent="0.2">
      <c r="E145"/>
      <c r="F145"/>
      <c r="G145"/>
      <c r="H145"/>
      <c r="I145"/>
    </row>
    <row r="146" spans="5:9" ht="15.75" customHeight="1" x14ac:dyDescent="0.2">
      <c r="E146"/>
      <c r="F146"/>
      <c r="G146"/>
      <c r="H146"/>
      <c r="I146"/>
    </row>
    <row r="147" spans="5:9" ht="15.75" customHeight="1" x14ac:dyDescent="0.2">
      <c r="E147"/>
      <c r="F147"/>
      <c r="G147"/>
      <c r="H147"/>
      <c r="I147"/>
    </row>
    <row r="148" spans="5:9" ht="15.75" customHeight="1" x14ac:dyDescent="0.2">
      <c r="E148"/>
      <c r="F148"/>
      <c r="G148"/>
      <c r="H148"/>
      <c r="I148"/>
    </row>
    <row r="149" spans="5:9" ht="15.75" customHeight="1" x14ac:dyDescent="0.2">
      <c r="E149"/>
      <c r="F149"/>
      <c r="G149"/>
      <c r="H149"/>
      <c r="I149"/>
    </row>
    <row r="150" spans="5:9" ht="15.75" customHeight="1" x14ac:dyDescent="0.2">
      <c r="E150"/>
      <c r="F150"/>
      <c r="G150"/>
      <c r="H150"/>
      <c r="I150"/>
    </row>
    <row r="151" spans="5:9" ht="15.75" customHeight="1" x14ac:dyDescent="0.2">
      <c r="E151"/>
      <c r="F151"/>
      <c r="G151"/>
      <c r="H151"/>
      <c r="I151"/>
    </row>
    <row r="152" spans="5:9" ht="15.75" customHeight="1" x14ac:dyDescent="0.2">
      <c r="E152"/>
      <c r="F152"/>
      <c r="G152"/>
      <c r="H152"/>
      <c r="I152"/>
    </row>
    <row r="153" spans="5:9" ht="15.75" customHeight="1" x14ac:dyDescent="0.2">
      <c r="E153"/>
      <c r="F153"/>
      <c r="G153"/>
      <c r="H153"/>
      <c r="I153"/>
    </row>
    <row r="154" spans="5:9" ht="15.75" customHeight="1" x14ac:dyDescent="0.2">
      <c r="E154"/>
      <c r="F154"/>
      <c r="G154"/>
      <c r="H154"/>
      <c r="I154"/>
    </row>
    <row r="155" spans="5:9" ht="15.75" customHeight="1" x14ac:dyDescent="0.2">
      <c r="E155"/>
      <c r="F155"/>
      <c r="G155"/>
      <c r="H155"/>
      <c r="I155"/>
    </row>
    <row r="156" spans="5:9" ht="15.75" customHeight="1" x14ac:dyDescent="0.2">
      <c r="E156"/>
      <c r="F156"/>
      <c r="G156"/>
      <c r="H156"/>
      <c r="I156"/>
    </row>
    <row r="157" spans="5:9" ht="15.75" customHeight="1" x14ac:dyDescent="0.2">
      <c r="E157"/>
      <c r="F157"/>
      <c r="G157"/>
      <c r="H157"/>
      <c r="I157"/>
    </row>
    <row r="158" spans="5:9" ht="15.75" customHeight="1" x14ac:dyDescent="0.2">
      <c r="E158"/>
      <c r="F158"/>
      <c r="G158"/>
      <c r="H158"/>
      <c r="I158"/>
    </row>
    <row r="159" spans="5:9" ht="15.75" customHeight="1" x14ac:dyDescent="0.2">
      <c r="E159"/>
      <c r="F159"/>
      <c r="G159"/>
      <c r="H159"/>
      <c r="I159"/>
    </row>
    <row r="160" spans="5:9" ht="15.75" customHeight="1" x14ac:dyDescent="0.2">
      <c r="E160"/>
      <c r="F160"/>
      <c r="G160"/>
      <c r="H160"/>
      <c r="I160"/>
    </row>
    <row r="161" spans="5:9" ht="15.75" customHeight="1" x14ac:dyDescent="0.2">
      <c r="E161"/>
      <c r="F161"/>
      <c r="G161"/>
      <c r="H161"/>
      <c r="I161"/>
    </row>
    <row r="162" spans="5:9" ht="15.75" customHeight="1" x14ac:dyDescent="0.2">
      <c r="E162"/>
      <c r="F162"/>
      <c r="G162"/>
      <c r="H162"/>
      <c r="I162"/>
    </row>
    <row r="163" spans="5:9" ht="15.75" customHeight="1" x14ac:dyDescent="0.2">
      <c r="E163"/>
      <c r="F163"/>
      <c r="G163"/>
      <c r="H163"/>
      <c r="I163"/>
    </row>
    <row r="164" spans="5:9" ht="15.75" customHeight="1" x14ac:dyDescent="0.2">
      <c r="E164"/>
      <c r="F164"/>
      <c r="G164"/>
      <c r="H164"/>
      <c r="I164"/>
    </row>
    <row r="165" spans="5:9" ht="15.75" customHeight="1" x14ac:dyDescent="0.2">
      <c r="E165"/>
      <c r="F165"/>
      <c r="G165"/>
      <c r="H165"/>
      <c r="I165"/>
    </row>
    <row r="166" spans="5:9" ht="15.75" customHeight="1" x14ac:dyDescent="0.2">
      <c r="E166"/>
      <c r="F166"/>
      <c r="G166"/>
      <c r="H166"/>
      <c r="I166"/>
    </row>
    <row r="167" spans="5:9" ht="15.75" customHeight="1" x14ac:dyDescent="0.2">
      <c r="E167"/>
      <c r="F167"/>
      <c r="G167"/>
      <c r="H167"/>
      <c r="I167"/>
    </row>
    <row r="168" spans="5:9" ht="15.75" customHeight="1" x14ac:dyDescent="0.2">
      <c r="E168"/>
      <c r="F168"/>
      <c r="G168"/>
      <c r="H168"/>
      <c r="I168"/>
    </row>
    <row r="169" spans="5:9" ht="15.75" customHeight="1" x14ac:dyDescent="0.2">
      <c r="E169"/>
      <c r="F169"/>
      <c r="G169"/>
      <c r="H169"/>
      <c r="I169"/>
    </row>
    <row r="170" spans="5:9" ht="15.75" customHeight="1" x14ac:dyDescent="0.2">
      <c r="E170"/>
      <c r="F170"/>
      <c r="G170"/>
      <c r="H170"/>
      <c r="I170"/>
    </row>
    <row r="171" spans="5:9" ht="15.75" customHeight="1" x14ac:dyDescent="0.2">
      <c r="E171"/>
      <c r="F171"/>
      <c r="G171"/>
      <c r="H171"/>
      <c r="I171"/>
    </row>
    <row r="172" spans="5:9" ht="15.75" customHeight="1" x14ac:dyDescent="0.2">
      <c r="E172"/>
      <c r="F172"/>
      <c r="G172"/>
      <c r="H172"/>
      <c r="I172"/>
    </row>
    <row r="173" spans="5:9" ht="15.75" customHeight="1" x14ac:dyDescent="0.2">
      <c r="E173"/>
      <c r="F173"/>
      <c r="G173"/>
      <c r="H173"/>
      <c r="I173"/>
    </row>
    <row r="174" spans="5:9" ht="15.75" customHeight="1" x14ac:dyDescent="0.2">
      <c r="E174"/>
      <c r="F174"/>
      <c r="G174"/>
      <c r="H174"/>
      <c r="I174"/>
    </row>
    <row r="175" spans="5:9" ht="15.75" customHeight="1" x14ac:dyDescent="0.2">
      <c r="E175"/>
      <c r="F175"/>
      <c r="G175"/>
      <c r="H175"/>
      <c r="I175"/>
    </row>
    <row r="176" spans="5:9" ht="15.75" customHeight="1" x14ac:dyDescent="0.2">
      <c r="E176"/>
      <c r="F176"/>
      <c r="G176"/>
      <c r="H176"/>
      <c r="I176"/>
    </row>
    <row r="177" spans="5:9" ht="15.75" customHeight="1" x14ac:dyDescent="0.2">
      <c r="E177"/>
      <c r="F177"/>
      <c r="G177"/>
      <c r="H177"/>
      <c r="I177"/>
    </row>
    <row r="178" spans="5:9" ht="15.75" customHeight="1" x14ac:dyDescent="0.2">
      <c r="E178"/>
      <c r="F178"/>
      <c r="G178"/>
      <c r="H178"/>
      <c r="I178"/>
    </row>
    <row r="179" spans="5:9" ht="15.75" customHeight="1" x14ac:dyDescent="0.2">
      <c r="E179"/>
      <c r="F179"/>
      <c r="G179"/>
      <c r="H179"/>
      <c r="I179"/>
    </row>
    <row r="180" spans="5:9" ht="15.75" customHeight="1" x14ac:dyDescent="0.2">
      <c r="E180"/>
      <c r="F180"/>
      <c r="G180"/>
      <c r="H180"/>
      <c r="I180"/>
    </row>
    <row r="181" spans="5:9" ht="15.75" customHeight="1" x14ac:dyDescent="0.2">
      <c r="E181"/>
      <c r="F181"/>
      <c r="G181"/>
      <c r="H181"/>
      <c r="I181"/>
    </row>
    <row r="182" spans="5:9" ht="15.75" customHeight="1" x14ac:dyDescent="0.2">
      <c r="E182"/>
      <c r="F182"/>
      <c r="G182"/>
      <c r="H182"/>
      <c r="I182"/>
    </row>
    <row r="183" spans="5:9" ht="15.75" customHeight="1" x14ac:dyDescent="0.2">
      <c r="E183"/>
      <c r="F183"/>
      <c r="G183"/>
      <c r="H183"/>
      <c r="I183"/>
    </row>
    <row r="184" spans="5:9" ht="15.75" customHeight="1" x14ac:dyDescent="0.2">
      <c r="E184"/>
      <c r="F184"/>
      <c r="G184"/>
      <c r="H184"/>
      <c r="I184"/>
    </row>
    <row r="185" spans="5:9" ht="15.75" customHeight="1" x14ac:dyDescent="0.2">
      <c r="E185"/>
      <c r="F185"/>
      <c r="G185"/>
      <c r="H185"/>
      <c r="I185"/>
    </row>
    <row r="186" spans="5:9" ht="15.75" customHeight="1" x14ac:dyDescent="0.2">
      <c r="E186"/>
      <c r="F186"/>
      <c r="G186"/>
      <c r="H186"/>
      <c r="I186"/>
    </row>
    <row r="187" spans="5:9" ht="15.75" customHeight="1" x14ac:dyDescent="0.2">
      <c r="E187"/>
      <c r="F187"/>
      <c r="G187"/>
      <c r="H187"/>
      <c r="I187"/>
    </row>
    <row r="188" spans="5:9" ht="15.75" customHeight="1" x14ac:dyDescent="0.2">
      <c r="E188"/>
      <c r="F188"/>
      <c r="G188"/>
      <c r="H188"/>
      <c r="I188"/>
    </row>
    <row r="189" spans="5:9" ht="15.75" customHeight="1" x14ac:dyDescent="0.2">
      <c r="E189"/>
      <c r="F189"/>
      <c r="G189"/>
      <c r="H189"/>
      <c r="I189"/>
    </row>
    <row r="190" spans="5:9" ht="15.75" customHeight="1" x14ac:dyDescent="0.2">
      <c r="E190"/>
      <c r="F190"/>
      <c r="G190"/>
      <c r="H190"/>
      <c r="I190"/>
    </row>
    <row r="191" spans="5:9" ht="15.75" customHeight="1" x14ac:dyDescent="0.2">
      <c r="E191"/>
      <c r="F191"/>
      <c r="G191"/>
      <c r="H191"/>
      <c r="I191"/>
    </row>
    <row r="192" spans="5:9" ht="15.75" customHeight="1" x14ac:dyDescent="0.2">
      <c r="E192"/>
      <c r="F192"/>
      <c r="G192"/>
      <c r="H192"/>
      <c r="I192"/>
    </row>
    <row r="193" spans="5:9" ht="15.75" customHeight="1" x14ac:dyDescent="0.2">
      <c r="E193"/>
      <c r="F193"/>
      <c r="G193"/>
      <c r="H193"/>
      <c r="I193"/>
    </row>
    <row r="194" spans="5:9" ht="15.75" customHeight="1" x14ac:dyDescent="0.2">
      <c r="E194"/>
      <c r="F194"/>
      <c r="G194"/>
      <c r="H194"/>
      <c r="I194"/>
    </row>
    <row r="195" spans="5:9" ht="15.75" customHeight="1" x14ac:dyDescent="0.2">
      <c r="E195"/>
      <c r="F195"/>
      <c r="G195"/>
      <c r="H195"/>
      <c r="I195"/>
    </row>
    <row r="196" spans="5:9" ht="15.75" customHeight="1" x14ac:dyDescent="0.2">
      <c r="E196"/>
      <c r="F196"/>
      <c r="G196"/>
      <c r="H196"/>
      <c r="I196"/>
    </row>
    <row r="197" spans="5:9" ht="15.75" customHeight="1" x14ac:dyDescent="0.2">
      <c r="E197"/>
      <c r="F197"/>
      <c r="G197"/>
      <c r="H197"/>
      <c r="I197"/>
    </row>
    <row r="198" spans="5:9" ht="15.75" customHeight="1" x14ac:dyDescent="0.2">
      <c r="E198"/>
      <c r="F198"/>
      <c r="G198"/>
      <c r="H198"/>
      <c r="I198"/>
    </row>
    <row r="199" spans="5:9" ht="15.75" customHeight="1" x14ac:dyDescent="0.2">
      <c r="E199"/>
      <c r="F199"/>
      <c r="G199"/>
      <c r="H199"/>
      <c r="I199"/>
    </row>
    <row r="200" spans="5:9" ht="15.75" customHeight="1" x14ac:dyDescent="0.2">
      <c r="E200"/>
      <c r="F200"/>
      <c r="G200"/>
      <c r="H200"/>
      <c r="I200"/>
    </row>
    <row r="201" spans="5:9" ht="15.75" customHeight="1" x14ac:dyDescent="0.2">
      <c r="E201"/>
      <c r="F201"/>
      <c r="G201"/>
      <c r="H201"/>
      <c r="I201"/>
    </row>
    <row r="202" spans="5:9" ht="15.75" customHeight="1" x14ac:dyDescent="0.2">
      <c r="E202"/>
      <c r="F202"/>
      <c r="G202"/>
      <c r="H202"/>
      <c r="I202"/>
    </row>
    <row r="203" spans="5:9" ht="15.75" customHeight="1" x14ac:dyDescent="0.2">
      <c r="E203"/>
      <c r="F203"/>
      <c r="G203"/>
      <c r="H203"/>
      <c r="I203"/>
    </row>
    <row r="204" spans="5:9" ht="15.75" customHeight="1" x14ac:dyDescent="0.2">
      <c r="E204"/>
      <c r="F204"/>
      <c r="G204"/>
      <c r="H204"/>
      <c r="I204"/>
    </row>
    <row r="205" spans="5:9" ht="15.75" customHeight="1" x14ac:dyDescent="0.2">
      <c r="E205"/>
      <c r="F205"/>
      <c r="G205"/>
      <c r="H205"/>
      <c r="I205"/>
    </row>
    <row r="206" spans="5:9" ht="15.75" customHeight="1" x14ac:dyDescent="0.2">
      <c r="E206"/>
      <c r="F206"/>
      <c r="G206"/>
      <c r="H206"/>
      <c r="I206"/>
    </row>
    <row r="207" spans="5:9" ht="15.75" customHeight="1" x14ac:dyDescent="0.2">
      <c r="E207"/>
      <c r="F207"/>
      <c r="G207"/>
      <c r="H207"/>
      <c r="I207"/>
    </row>
    <row r="208" spans="5:9" ht="15.75" customHeight="1" x14ac:dyDescent="0.2">
      <c r="E208"/>
      <c r="F208"/>
      <c r="G208"/>
      <c r="H208"/>
      <c r="I208"/>
    </row>
    <row r="209" spans="5:9" ht="15.75" customHeight="1" x14ac:dyDescent="0.2">
      <c r="E209"/>
      <c r="F209"/>
      <c r="G209"/>
      <c r="H209"/>
      <c r="I209"/>
    </row>
    <row r="210" spans="5:9" ht="15.75" customHeight="1" x14ac:dyDescent="0.2">
      <c r="E210"/>
      <c r="F210"/>
      <c r="G210"/>
      <c r="H210"/>
      <c r="I210"/>
    </row>
    <row r="211" spans="5:9" ht="15.75" customHeight="1" x14ac:dyDescent="0.2">
      <c r="E211"/>
      <c r="F211"/>
      <c r="G211"/>
      <c r="H211"/>
      <c r="I211"/>
    </row>
    <row r="212" spans="5:9" ht="15.75" customHeight="1" x14ac:dyDescent="0.2">
      <c r="E212"/>
      <c r="F212"/>
      <c r="G212"/>
      <c r="H212"/>
      <c r="I212"/>
    </row>
    <row r="213" spans="5:9" ht="15.75" customHeight="1" x14ac:dyDescent="0.2">
      <c r="E213"/>
      <c r="F213"/>
      <c r="G213"/>
      <c r="H213"/>
      <c r="I213"/>
    </row>
    <row r="214" spans="5:9" ht="15.75" customHeight="1" x14ac:dyDescent="0.2">
      <c r="E214"/>
      <c r="F214"/>
      <c r="G214"/>
      <c r="H214"/>
      <c r="I214"/>
    </row>
    <row r="215" spans="5:9" ht="15.75" customHeight="1" x14ac:dyDescent="0.2">
      <c r="E215"/>
      <c r="F215"/>
      <c r="G215"/>
      <c r="H215"/>
      <c r="I215"/>
    </row>
    <row r="216" spans="5:9" ht="15.75" customHeight="1" x14ac:dyDescent="0.2">
      <c r="E216"/>
      <c r="F216"/>
      <c r="G216"/>
      <c r="H216"/>
      <c r="I216"/>
    </row>
    <row r="217" spans="5:9" ht="15.75" customHeight="1" x14ac:dyDescent="0.2">
      <c r="E217"/>
      <c r="F217"/>
      <c r="G217"/>
      <c r="H217"/>
      <c r="I217"/>
    </row>
    <row r="218" spans="5:9" ht="15.75" customHeight="1" x14ac:dyDescent="0.2">
      <c r="E218"/>
      <c r="F218"/>
      <c r="G218"/>
      <c r="H218"/>
      <c r="I218"/>
    </row>
    <row r="219" spans="5:9" ht="15.75" customHeight="1" x14ac:dyDescent="0.2">
      <c r="E219"/>
      <c r="F219"/>
      <c r="G219"/>
      <c r="H219"/>
      <c r="I219"/>
    </row>
    <row r="220" spans="5:9" ht="15.75" customHeight="1" x14ac:dyDescent="0.2">
      <c r="E220"/>
      <c r="F220"/>
      <c r="G220"/>
      <c r="H220"/>
      <c r="I220"/>
    </row>
    <row r="221" spans="5:9" ht="15.75" customHeight="1" x14ac:dyDescent="0.2">
      <c r="E221"/>
      <c r="F221"/>
      <c r="G221"/>
      <c r="H221"/>
      <c r="I221"/>
    </row>
    <row r="222" spans="5:9" ht="15.75" customHeight="1" x14ac:dyDescent="0.2">
      <c r="E222"/>
      <c r="F222"/>
      <c r="G222"/>
      <c r="H222"/>
      <c r="I222"/>
    </row>
    <row r="223" spans="5:9" ht="15.75" customHeight="1" x14ac:dyDescent="0.2">
      <c r="E223"/>
      <c r="F223"/>
      <c r="G223"/>
      <c r="H223"/>
      <c r="I223"/>
    </row>
    <row r="224" spans="5:9" ht="15.75" customHeight="1" x14ac:dyDescent="0.2">
      <c r="E224"/>
      <c r="F224"/>
      <c r="G224"/>
      <c r="H224"/>
      <c r="I224"/>
    </row>
    <row r="225" spans="5:9" ht="15.75" customHeight="1" x14ac:dyDescent="0.2">
      <c r="E225"/>
      <c r="F225"/>
      <c r="G225"/>
      <c r="H225"/>
      <c r="I225"/>
    </row>
    <row r="226" spans="5:9" ht="15.75" customHeight="1" x14ac:dyDescent="0.2">
      <c r="E226"/>
      <c r="F226"/>
      <c r="G226"/>
      <c r="H226"/>
      <c r="I226"/>
    </row>
    <row r="227" spans="5:9" ht="15.75" customHeight="1" x14ac:dyDescent="0.2">
      <c r="E227"/>
      <c r="F227"/>
      <c r="G227"/>
      <c r="H227"/>
      <c r="I227"/>
    </row>
    <row r="228" spans="5:9" ht="15.75" customHeight="1" x14ac:dyDescent="0.2">
      <c r="E228"/>
      <c r="F228"/>
      <c r="G228"/>
      <c r="H228"/>
      <c r="I228"/>
    </row>
    <row r="229" spans="5:9" ht="15.75" customHeight="1" x14ac:dyDescent="0.2">
      <c r="E229"/>
      <c r="F229"/>
      <c r="G229"/>
      <c r="H229"/>
      <c r="I229"/>
    </row>
    <row r="230" spans="5:9" ht="15.75" customHeight="1" x14ac:dyDescent="0.2">
      <c r="E230"/>
      <c r="F230"/>
      <c r="G230"/>
      <c r="H230"/>
      <c r="I230"/>
    </row>
    <row r="231" spans="5:9" ht="15.75" customHeight="1" x14ac:dyDescent="0.2">
      <c r="E231"/>
      <c r="F231"/>
      <c r="G231"/>
      <c r="H231"/>
      <c r="I231"/>
    </row>
    <row r="232" spans="5:9" ht="15.75" customHeight="1" x14ac:dyDescent="0.2">
      <c r="E232"/>
      <c r="F232"/>
      <c r="G232"/>
      <c r="H232"/>
      <c r="I232"/>
    </row>
    <row r="233" spans="5:9" ht="15.75" customHeight="1" x14ac:dyDescent="0.2">
      <c r="E233"/>
      <c r="F233"/>
      <c r="G233"/>
      <c r="H233"/>
      <c r="I233"/>
    </row>
    <row r="234" spans="5:9" ht="15.75" customHeight="1" x14ac:dyDescent="0.2">
      <c r="E234"/>
      <c r="F234"/>
      <c r="G234"/>
      <c r="H234"/>
      <c r="I234"/>
    </row>
    <row r="235" spans="5:9" ht="15.75" customHeight="1" x14ac:dyDescent="0.2">
      <c r="E235"/>
      <c r="F235"/>
      <c r="G235"/>
      <c r="H235"/>
      <c r="I235"/>
    </row>
    <row r="236" spans="5:9" ht="15.75" customHeight="1" x14ac:dyDescent="0.2">
      <c r="E236"/>
      <c r="F236"/>
      <c r="G236"/>
      <c r="H236"/>
      <c r="I236"/>
    </row>
    <row r="237" spans="5:9" ht="15.75" customHeight="1" x14ac:dyDescent="0.2">
      <c r="E237"/>
      <c r="F237"/>
      <c r="G237"/>
      <c r="H237"/>
      <c r="I237"/>
    </row>
    <row r="238" spans="5:9" ht="15.75" customHeight="1" x14ac:dyDescent="0.2">
      <c r="E238"/>
      <c r="F238"/>
      <c r="G238"/>
      <c r="H238"/>
      <c r="I238"/>
    </row>
    <row r="239" spans="5:9" ht="15.75" customHeight="1" x14ac:dyDescent="0.2">
      <c r="E239"/>
      <c r="F239"/>
      <c r="G239"/>
      <c r="H239"/>
      <c r="I239"/>
    </row>
    <row r="240" spans="5:9" ht="15.75" customHeight="1" x14ac:dyDescent="0.2">
      <c r="E240"/>
      <c r="F240"/>
      <c r="G240"/>
      <c r="H240"/>
      <c r="I240"/>
    </row>
    <row r="241" spans="5:9" ht="15.75" customHeight="1" x14ac:dyDescent="0.2">
      <c r="E241"/>
      <c r="F241"/>
      <c r="G241"/>
      <c r="H241"/>
      <c r="I241"/>
    </row>
    <row r="242" spans="5:9" ht="15.75" customHeight="1" x14ac:dyDescent="0.2">
      <c r="E242"/>
      <c r="F242"/>
      <c r="G242"/>
      <c r="H242"/>
      <c r="I242"/>
    </row>
    <row r="243" spans="5:9" ht="15.75" customHeight="1" x14ac:dyDescent="0.2">
      <c r="E243"/>
      <c r="F243"/>
      <c r="G243"/>
      <c r="H243"/>
      <c r="I243"/>
    </row>
    <row r="244" spans="5:9" ht="15.75" customHeight="1" x14ac:dyDescent="0.2">
      <c r="E244"/>
      <c r="F244"/>
      <c r="G244"/>
      <c r="H244"/>
      <c r="I244"/>
    </row>
    <row r="245" spans="5:9" ht="15.75" customHeight="1" x14ac:dyDescent="0.2">
      <c r="E245"/>
      <c r="F245"/>
      <c r="G245"/>
      <c r="H245"/>
      <c r="I245"/>
    </row>
    <row r="246" spans="5:9" ht="15.75" customHeight="1" x14ac:dyDescent="0.2">
      <c r="E246"/>
      <c r="F246"/>
      <c r="G246"/>
      <c r="H246"/>
      <c r="I246"/>
    </row>
    <row r="247" spans="5:9" ht="15.75" customHeight="1" x14ac:dyDescent="0.2">
      <c r="E247"/>
      <c r="F247"/>
      <c r="G247"/>
      <c r="H247"/>
      <c r="I247"/>
    </row>
    <row r="248" spans="5:9" ht="15.75" customHeight="1" x14ac:dyDescent="0.2">
      <c r="E248"/>
      <c r="F248"/>
      <c r="G248"/>
      <c r="H248"/>
      <c r="I248"/>
    </row>
    <row r="249" spans="5:9" ht="15.75" customHeight="1" x14ac:dyDescent="0.2">
      <c r="E249"/>
      <c r="F249"/>
      <c r="G249"/>
      <c r="H249"/>
      <c r="I249"/>
    </row>
    <row r="250" spans="5:9" ht="15.75" customHeight="1" x14ac:dyDescent="0.2">
      <c r="E250"/>
      <c r="F250"/>
      <c r="G250"/>
      <c r="H250"/>
      <c r="I250"/>
    </row>
    <row r="251" spans="5:9" ht="15.75" customHeight="1" x14ac:dyDescent="0.2">
      <c r="E251"/>
      <c r="F251"/>
      <c r="G251"/>
      <c r="H251"/>
      <c r="I251"/>
    </row>
    <row r="252" spans="5:9" ht="15.75" customHeight="1" x14ac:dyDescent="0.2">
      <c r="E252"/>
      <c r="F252"/>
      <c r="G252"/>
      <c r="H252"/>
      <c r="I252"/>
    </row>
    <row r="253" spans="5:9" ht="15.75" customHeight="1" x14ac:dyDescent="0.2">
      <c r="E253"/>
      <c r="F253"/>
      <c r="G253"/>
      <c r="H253"/>
      <c r="I253"/>
    </row>
    <row r="254" spans="5:9" ht="15.75" customHeight="1" x14ac:dyDescent="0.2">
      <c r="E254"/>
      <c r="F254"/>
      <c r="G254"/>
      <c r="H254"/>
      <c r="I254"/>
    </row>
    <row r="255" spans="5:9" ht="15.75" customHeight="1" x14ac:dyDescent="0.2">
      <c r="E255"/>
      <c r="F255"/>
      <c r="G255"/>
      <c r="H255"/>
      <c r="I255"/>
    </row>
    <row r="256" spans="5:9" ht="15.75" customHeight="1" x14ac:dyDescent="0.2">
      <c r="E256"/>
      <c r="F256"/>
      <c r="G256"/>
      <c r="H256"/>
      <c r="I256"/>
    </row>
    <row r="257" spans="5:9" ht="15.75" customHeight="1" x14ac:dyDescent="0.2">
      <c r="E257"/>
      <c r="F257"/>
      <c r="G257"/>
      <c r="H257"/>
      <c r="I257"/>
    </row>
    <row r="258" spans="5:9" ht="15.75" customHeight="1" x14ac:dyDescent="0.2">
      <c r="E258"/>
      <c r="F258"/>
      <c r="G258"/>
      <c r="H258"/>
      <c r="I258"/>
    </row>
    <row r="259" spans="5:9" ht="15.75" customHeight="1" x14ac:dyDescent="0.2">
      <c r="E259"/>
      <c r="F259"/>
      <c r="G259"/>
      <c r="H259"/>
      <c r="I259"/>
    </row>
    <row r="260" spans="5:9" ht="15.75" customHeight="1" x14ac:dyDescent="0.2">
      <c r="E260"/>
      <c r="F260"/>
      <c r="G260"/>
      <c r="H260"/>
      <c r="I260"/>
    </row>
    <row r="261" spans="5:9" ht="15.75" customHeight="1" x14ac:dyDescent="0.2">
      <c r="E261"/>
      <c r="F261"/>
      <c r="G261"/>
      <c r="H261"/>
      <c r="I261"/>
    </row>
    <row r="262" spans="5:9" ht="15.75" customHeight="1" x14ac:dyDescent="0.2">
      <c r="E262"/>
      <c r="F262"/>
      <c r="G262"/>
      <c r="H262"/>
      <c r="I262"/>
    </row>
    <row r="263" spans="5:9" ht="15.75" customHeight="1" x14ac:dyDescent="0.2">
      <c r="E263"/>
      <c r="F263"/>
      <c r="G263"/>
      <c r="H263"/>
      <c r="I263"/>
    </row>
    <row r="264" spans="5:9" ht="15.75" customHeight="1" x14ac:dyDescent="0.2">
      <c r="E264"/>
      <c r="F264"/>
      <c r="G264"/>
      <c r="H264"/>
      <c r="I264"/>
    </row>
    <row r="265" spans="5:9" ht="15.75" customHeight="1" x14ac:dyDescent="0.2">
      <c r="E265"/>
      <c r="F265"/>
      <c r="G265"/>
      <c r="H265"/>
      <c r="I265"/>
    </row>
    <row r="266" spans="5:9" ht="15.75" customHeight="1" x14ac:dyDescent="0.2">
      <c r="E266"/>
      <c r="F266"/>
      <c r="G266"/>
      <c r="H266"/>
      <c r="I266"/>
    </row>
    <row r="267" spans="5:9" ht="15.75" customHeight="1" x14ac:dyDescent="0.2">
      <c r="E267"/>
      <c r="F267"/>
      <c r="G267"/>
      <c r="H267"/>
      <c r="I267"/>
    </row>
    <row r="268" spans="5:9" ht="15.75" customHeight="1" x14ac:dyDescent="0.2">
      <c r="E268"/>
      <c r="F268"/>
      <c r="G268"/>
      <c r="H268"/>
      <c r="I268"/>
    </row>
    <row r="269" spans="5:9" ht="15.75" customHeight="1" x14ac:dyDescent="0.2">
      <c r="E269"/>
      <c r="F269"/>
      <c r="G269"/>
      <c r="H269"/>
      <c r="I269"/>
    </row>
    <row r="270" spans="5:9" ht="15.75" customHeight="1" x14ac:dyDescent="0.2">
      <c r="E270"/>
      <c r="F270"/>
      <c r="G270"/>
      <c r="H270"/>
      <c r="I270"/>
    </row>
    <row r="271" spans="5:9" ht="15.75" customHeight="1" x14ac:dyDescent="0.2">
      <c r="E271"/>
      <c r="F271"/>
      <c r="G271"/>
      <c r="H271"/>
      <c r="I271"/>
    </row>
    <row r="272" spans="5:9" ht="15.75" customHeight="1" x14ac:dyDescent="0.2">
      <c r="E272"/>
      <c r="F272"/>
      <c r="G272"/>
      <c r="H272"/>
      <c r="I272"/>
    </row>
    <row r="273" spans="5:9" ht="15.75" customHeight="1" x14ac:dyDescent="0.2">
      <c r="E273"/>
      <c r="F273"/>
      <c r="G273"/>
      <c r="H273"/>
      <c r="I273"/>
    </row>
    <row r="274" spans="5:9" ht="15.75" customHeight="1" x14ac:dyDescent="0.2">
      <c r="E274"/>
      <c r="F274"/>
      <c r="G274"/>
      <c r="H274"/>
      <c r="I274"/>
    </row>
    <row r="275" spans="5:9" ht="15.75" customHeight="1" x14ac:dyDescent="0.2">
      <c r="E275"/>
      <c r="F275"/>
      <c r="G275"/>
      <c r="H275"/>
      <c r="I275"/>
    </row>
    <row r="276" spans="5:9" ht="15.75" customHeight="1" x14ac:dyDescent="0.2">
      <c r="E276"/>
      <c r="F276"/>
      <c r="G276"/>
      <c r="H276"/>
      <c r="I276"/>
    </row>
    <row r="277" spans="5:9" ht="15.75" customHeight="1" x14ac:dyDescent="0.2">
      <c r="E277"/>
      <c r="F277"/>
      <c r="G277"/>
      <c r="H277"/>
      <c r="I277"/>
    </row>
    <row r="278" spans="5:9" ht="15.75" customHeight="1" x14ac:dyDescent="0.2">
      <c r="E278"/>
      <c r="F278"/>
      <c r="G278"/>
      <c r="H278"/>
      <c r="I278"/>
    </row>
    <row r="279" spans="5:9" ht="15.75" customHeight="1" x14ac:dyDescent="0.2">
      <c r="E279"/>
      <c r="F279"/>
      <c r="G279"/>
      <c r="H279"/>
      <c r="I279"/>
    </row>
    <row r="280" spans="5:9" ht="15.75" customHeight="1" x14ac:dyDescent="0.2">
      <c r="E280"/>
      <c r="F280"/>
      <c r="G280"/>
      <c r="H280"/>
      <c r="I280"/>
    </row>
    <row r="281" spans="5:9" ht="15.75" customHeight="1" x14ac:dyDescent="0.2">
      <c r="E281"/>
      <c r="F281"/>
      <c r="G281"/>
      <c r="H281"/>
      <c r="I281"/>
    </row>
    <row r="282" spans="5:9" ht="15.75" customHeight="1" x14ac:dyDescent="0.2">
      <c r="E282"/>
      <c r="F282"/>
      <c r="G282"/>
      <c r="H282"/>
      <c r="I282"/>
    </row>
    <row r="283" spans="5:9" ht="15.75" customHeight="1" x14ac:dyDescent="0.2">
      <c r="E283"/>
      <c r="F283"/>
      <c r="G283"/>
      <c r="H283"/>
      <c r="I283"/>
    </row>
    <row r="284" spans="5:9" ht="15.75" customHeight="1" x14ac:dyDescent="0.2">
      <c r="E284"/>
      <c r="F284"/>
      <c r="G284"/>
      <c r="H284"/>
      <c r="I284"/>
    </row>
    <row r="285" spans="5:9" ht="15.75" customHeight="1" x14ac:dyDescent="0.2">
      <c r="E285"/>
      <c r="F285"/>
      <c r="G285"/>
      <c r="H285"/>
      <c r="I285"/>
    </row>
    <row r="286" spans="5:9" ht="15.75" customHeight="1" x14ac:dyDescent="0.2">
      <c r="E286"/>
      <c r="F286"/>
      <c r="G286"/>
      <c r="H286"/>
      <c r="I286"/>
    </row>
    <row r="287" spans="5:9" ht="15.75" customHeight="1" x14ac:dyDescent="0.2">
      <c r="E287"/>
      <c r="F287"/>
      <c r="G287"/>
      <c r="H287"/>
      <c r="I287"/>
    </row>
    <row r="288" spans="5:9" ht="15.75" customHeight="1" x14ac:dyDescent="0.2">
      <c r="E288"/>
      <c r="F288"/>
      <c r="G288"/>
      <c r="H288"/>
      <c r="I288"/>
    </row>
    <row r="289" spans="5:9" ht="15.75" customHeight="1" x14ac:dyDescent="0.2">
      <c r="E289"/>
      <c r="F289"/>
      <c r="G289"/>
      <c r="H289"/>
      <c r="I289"/>
    </row>
    <row r="290" spans="5:9" ht="15.75" customHeight="1" x14ac:dyDescent="0.2">
      <c r="E290"/>
      <c r="F290"/>
      <c r="G290"/>
      <c r="H290"/>
      <c r="I290"/>
    </row>
    <row r="291" spans="5:9" ht="15.75" customHeight="1" x14ac:dyDescent="0.2">
      <c r="E291"/>
      <c r="F291"/>
      <c r="G291"/>
      <c r="H291"/>
      <c r="I291"/>
    </row>
    <row r="292" spans="5:9" ht="15.75" customHeight="1" x14ac:dyDescent="0.2">
      <c r="E292"/>
      <c r="F292"/>
      <c r="G292"/>
      <c r="H292"/>
      <c r="I292"/>
    </row>
    <row r="293" spans="5:9" ht="15.75" customHeight="1" x14ac:dyDescent="0.2">
      <c r="E293"/>
      <c r="F293"/>
      <c r="G293"/>
      <c r="H293"/>
      <c r="I293"/>
    </row>
    <row r="294" spans="5:9" ht="15.75" customHeight="1" x14ac:dyDescent="0.2">
      <c r="E294"/>
      <c r="F294"/>
      <c r="G294"/>
      <c r="H294"/>
      <c r="I294"/>
    </row>
    <row r="295" spans="5:9" ht="15.75" customHeight="1" x14ac:dyDescent="0.2">
      <c r="E295"/>
      <c r="F295"/>
      <c r="G295"/>
      <c r="H295"/>
      <c r="I295"/>
    </row>
    <row r="296" spans="5:9" ht="15.75" customHeight="1" x14ac:dyDescent="0.2">
      <c r="E296"/>
      <c r="F296"/>
      <c r="G296"/>
      <c r="H296"/>
      <c r="I296"/>
    </row>
    <row r="297" spans="5:9" ht="15.75" customHeight="1" x14ac:dyDescent="0.2">
      <c r="E297"/>
      <c r="F297"/>
      <c r="G297"/>
      <c r="H297"/>
      <c r="I297"/>
    </row>
    <row r="298" spans="5:9" ht="15.75" customHeight="1" x14ac:dyDescent="0.2">
      <c r="E298"/>
      <c r="F298"/>
      <c r="G298"/>
      <c r="H298"/>
      <c r="I298"/>
    </row>
    <row r="299" spans="5:9" ht="15.75" customHeight="1" x14ac:dyDescent="0.2">
      <c r="E299"/>
      <c r="F299"/>
      <c r="G299"/>
      <c r="H299"/>
      <c r="I299"/>
    </row>
    <row r="300" spans="5:9" ht="15.75" customHeight="1" x14ac:dyDescent="0.2">
      <c r="E300"/>
      <c r="F300"/>
      <c r="G300"/>
      <c r="H300"/>
      <c r="I300"/>
    </row>
    <row r="301" spans="5:9" ht="15.75" customHeight="1" x14ac:dyDescent="0.2">
      <c r="E301"/>
      <c r="F301"/>
      <c r="G301"/>
      <c r="H301"/>
      <c r="I301"/>
    </row>
    <row r="302" spans="5:9" ht="15.75" customHeight="1" x14ac:dyDescent="0.2">
      <c r="E302"/>
      <c r="F302"/>
      <c r="G302"/>
      <c r="H302"/>
      <c r="I302"/>
    </row>
    <row r="303" spans="5:9" ht="15.75" customHeight="1" x14ac:dyDescent="0.2">
      <c r="E303"/>
      <c r="F303"/>
      <c r="G303"/>
      <c r="H303"/>
      <c r="I303"/>
    </row>
    <row r="304" spans="5:9" ht="15.75" customHeight="1" x14ac:dyDescent="0.2">
      <c r="E304"/>
      <c r="F304"/>
      <c r="G304"/>
      <c r="H304"/>
      <c r="I304"/>
    </row>
    <row r="305" spans="5:9" ht="15.75" customHeight="1" x14ac:dyDescent="0.2">
      <c r="E305"/>
      <c r="F305"/>
      <c r="G305"/>
      <c r="H305"/>
      <c r="I305"/>
    </row>
    <row r="306" spans="5:9" ht="15.75" customHeight="1" x14ac:dyDescent="0.2">
      <c r="E306"/>
      <c r="F306"/>
      <c r="G306"/>
      <c r="H306"/>
      <c r="I306"/>
    </row>
    <row r="307" spans="5:9" ht="15.75" customHeight="1" x14ac:dyDescent="0.2">
      <c r="E307"/>
      <c r="F307"/>
      <c r="G307"/>
      <c r="H307"/>
      <c r="I307"/>
    </row>
    <row r="308" spans="5:9" ht="15.75" customHeight="1" x14ac:dyDescent="0.2">
      <c r="E308"/>
      <c r="F308"/>
      <c r="G308"/>
      <c r="H308"/>
      <c r="I308"/>
    </row>
    <row r="309" spans="5:9" ht="15.75" customHeight="1" x14ac:dyDescent="0.2">
      <c r="E309"/>
      <c r="F309"/>
      <c r="G309"/>
      <c r="H309"/>
      <c r="I309"/>
    </row>
    <row r="310" spans="5:9" ht="15.75" customHeight="1" x14ac:dyDescent="0.2">
      <c r="E310"/>
      <c r="F310"/>
      <c r="G310"/>
      <c r="H310"/>
      <c r="I310"/>
    </row>
    <row r="311" spans="5:9" ht="15.75" customHeight="1" x14ac:dyDescent="0.2">
      <c r="E311"/>
      <c r="F311"/>
      <c r="G311"/>
      <c r="H311"/>
      <c r="I311"/>
    </row>
    <row r="312" spans="5:9" ht="15.75" customHeight="1" x14ac:dyDescent="0.2">
      <c r="E312"/>
      <c r="F312"/>
      <c r="G312"/>
      <c r="H312"/>
      <c r="I312"/>
    </row>
    <row r="313" spans="5:9" ht="15.75" customHeight="1" x14ac:dyDescent="0.2">
      <c r="E313"/>
      <c r="F313"/>
      <c r="G313"/>
      <c r="H313"/>
      <c r="I313"/>
    </row>
    <row r="314" spans="5:9" ht="15.75" customHeight="1" x14ac:dyDescent="0.2">
      <c r="E314"/>
      <c r="F314"/>
      <c r="G314"/>
      <c r="H314"/>
      <c r="I314"/>
    </row>
    <row r="315" spans="5:9" ht="15.75" customHeight="1" x14ac:dyDescent="0.2">
      <c r="E315"/>
      <c r="F315"/>
      <c r="G315"/>
      <c r="H315"/>
      <c r="I315"/>
    </row>
    <row r="316" spans="5:9" ht="15.75" customHeight="1" x14ac:dyDescent="0.2">
      <c r="E316"/>
      <c r="F316"/>
      <c r="G316"/>
      <c r="H316"/>
      <c r="I316"/>
    </row>
    <row r="317" spans="5:9" ht="15.75" customHeight="1" x14ac:dyDescent="0.2">
      <c r="E317"/>
      <c r="F317"/>
      <c r="G317"/>
      <c r="H317"/>
      <c r="I317"/>
    </row>
    <row r="318" spans="5:9" ht="15.75" customHeight="1" x14ac:dyDescent="0.2">
      <c r="E318"/>
      <c r="F318"/>
      <c r="G318"/>
      <c r="H318"/>
      <c r="I318"/>
    </row>
    <row r="319" spans="5:9" ht="15.75" customHeight="1" x14ac:dyDescent="0.2">
      <c r="E319"/>
      <c r="F319"/>
      <c r="G319"/>
      <c r="H319"/>
      <c r="I319"/>
    </row>
    <row r="320" spans="5:9" ht="15.75" customHeight="1" x14ac:dyDescent="0.2">
      <c r="E320"/>
      <c r="F320"/>
      <c r="G320"/>
      <c r="H320"/>
      <c r="I320"/>
    </row>
    <row r="321" spans="5:9" ht="15.75" customHeight="1" x14ac:dyDescent="0.2">
      <c r="E321"/>
      <c r="F321"/>
      <c r="G321"/>
      <c r="H321"/>
      <c r="I321"/>
    </row>
    <row r="322" spans="5:9" ht="15.75" customHeight="1" x14ac:dyDescent="0.2">
      <c r="E322"/>
      <c r="F322"/>
      <c r="G322"/>
      <c r="H322"/>
      <c r="I322"/>
    </row>
    <row r="323" spans="5:9" ht="15.75" customHeight="1" x14ac:dyDescent="0.2">
      <c r="E323"/>
      <c r="F323"/>
      <c r="G323"/>
      <c r="H323"/>
      <c r="I323"/>
    </row>
    <row r="324" spans="5:9" ht="15.75" customHeight="1" x14ac:dyDescent="0.2">
      <c r="E324"/>
      <c r="F324"/>
      <c r="G324"/>
      <c r="H324"/>
      <c r="I324"/>
    </row>
    <row r="325" spans="5:9" ht="15.75" customHeight="1" x14ac:dyDescent="0.2">
      <c r="E325"/>
      <c r="F325"/>
      <c r="G325"/>
      <c r="H325"/>
      <c r="I325"/>
    </row>
    <row r="326" spans="5:9" ht="15.75" customHeight="1" x14ac:dyDescent="0.2">
      <c r="E326"/>
      <c r="F326"/>
      <c r="G326"/>
      <c r="H326"/>
      <c r="I326"/>
    </row>
    <row r="327" spans="5:9" ht="15.75" customHeight="1" x14ac:dyDescent="0.2">
      <c r="E327"/>
      <c r="F327"/>
      <c r="G327"/>
      <c r="H327"/>
      <c r="I327"/>
    </row>
    <row r="328" spans="5:9" ht="15.75" customHeight="1" x14ac:dyDescent="0.2">
      <c r="E328"/>
      <c r="F328"/>
      <c r="G328"/>
      <c r="H328"/>
      <c r="I328"/>
    </row>
    <row r="329" spans="5:9" ht="15.75" customHeight="1" x14ac:dyDescent="0.2">
      <c r="E329"/>
      <c r="F329"/>
      <c r="G329"/>
      <c r="H329"/>
      <c r="I329"/>
    </row>
    <row r="330" spans="5:9" ht="15.75" customHeight="1" x14ac:dyDescent="0.2">
      <c r="E330"/>
      <c r="F330"/>
      <c r="G330"/>
      <c r="H330"/>
      <c r="I330"/>
    </row>
    <row r="331" spans="5:9" ht="15.75" customHeight="1" x14ac:dyDescent="0.2">
      <c r="E331"/>
      <c r="F331"/>
      <c r="G331"/>
      <c r="H331"/>
      <c r="I331"/>
    </row>
    <row r="332" spans="5:9" ht="15.75" customHeight="1" x14ac:dyDescent="0.2">
      <c r="E332"/>
      <c r="F332"/>
      <c r="G332"/>
      <c r="H332"/>
      <c r="I332"/>
    </row>
    <row r="333" spans="5:9" ht="15.75" customHeight="1" x14ac:dyDescent="0.2">
      <c r="E333"/>
      <c r="F333"/>
      <c r="G333"/>
      <c r="H333"/>
      <c r="I333"/>
    </row>
    <row r="334" spans="5:9" ht="15.75" customHeight="1" x14ac:dyDescent="0.2">
      <c r="E334"/>
      <c r="F334"/>
      <c r="G334"/>
      <c r="H334"/>
      <c r="I334"/>
    </row>
    <row r="335" spans="5:9" ht="15.75" customHeight="1" x14ac:dyDescent="0.2">
      <c r="E335"/>
      <c r="F335"/>
      <c r="G335"/>
      <c r="H335"/>
      <c r="I335"/>
    </row>
    <row r="336" spans="5:9" ht="15.75" customHeight="1" x14ac:dyDescent="0.2">
      <c r="E336"/>
      <c r="F336"/>
      <c r="G336"/>
      <c r="H336"/>
      <c r="I336"/>
    </row>
    <row r="337" spans="5:9" ht="15.75" customHeight="1" x14ac:dyDescent="0.2">
      <c r="E337"/>
      <c r="F337"/>
      <c r="G337"/>
      <c r="H337"/>
      <c r="I337"/>
    </row>
    <row r="338" spans="5:9" ht="15.75" customHeight="1" x14ac:dyDescent="0.2">
      <c r="E338"/>
      <c r="F338"/>
      <c r="G338"/>
      <c r="H338"/>
      <c r="I338"/>
    </row>
    <row r="339" spans="5:9" ht="15.75" customHeight="1" x14ac:dyDescent="0.2">
      <c r="E339"/>
      <c r="F339"/>
      <c r="G339"/>
      <c r="H339"/>
      <c r="I339"/>
    </row>
    <row r="340" spans="5:9" ht="15.75" customHeight="1" x14ac:dyDescent="0.2">
      <c r="E340"/>
      <c r="F340"/>
      <c r="G340"/>
      <c r="H340"/>
      <c r="I340"/>
    </row>
    <row r="341" spans="5:9" ht="15.75" customHeight="1" x14ac:dyDescent="0.2">
      <c r="E341"/>
      <c r="F341"/>
      <c r="G341"/>
      <c r="H341"/>
      <c r="I341"/>
    </row>
    <row r="342" spans="5:9" ht="15.75" customHeight="1" x14ac:dyDescent="0.2">
      <c r="E342"/>
      <c r="F342"/>
      <c r="G342"/>
      <c r="H342"/>
      <c r="I342"/>
    </row>
    <row r="343" spans="5:9" ht="15.75" customHeight="1" x14ac:dyDescent="0.2">
      <c r="E343"/>
      <c r="F343"/>
      <c r="G343"/>
      <c r="H343"/>
      <c r="I343"/>
    </row>
    <row r="344" spans="5:9" ht="15.75" customHeight="1" x14ac:dyDescent="0.2">
      <c r="E344"/>
      <c r="F344"/>
      <c r="G344"/>
      <c r="H344"/>
      <c r="I344"/>
    </row>
    <row r="345" spans="5:9" ht="15.75" customHeight="1" x14ac:dyDescent="0.2">
      <c r="E345"/>
      <c r="F345"/>
      <c r="G345"/>
      <c r="H345"/>
      <c r="I345"/>
    </row>
    <row r="346" spans="5:9" ht="15.75" customHeight="1" x14ac:dyDescent="0.2">
      <c r="E346"/>
      <c r="F346"/>
      <c r="G346"/>
      <c r="H346"/>
      <c r="I346"/>
    </row>
    <row r="347" spans="5:9" ht="15.75" customHeight="1" x14ac:dyDescent="0.2">
      <c r="E347"/>
      <c r="F347"/>
      <c r="G347"/>
      <c r="H347"/>
      <c r="I347"/>
    </row>
    <row r="348" spans="5:9" ht="15.75" customHeight="1" x14ac:dyDescent="0.2">
      <c r="E348"/>
      <c r="F348"/>
      <c r="G348"/>
      <c r="H348"/>
      <c r="I348"/>
    </row>
    <row r="349" spans="5:9" ht="15.75" customHeight="1" x14ac:dyDescent="0.2">
      <c r="E349"/>
      <c r="F349"/>
      <c r="G349"/>
      <c r="H349"/>
      <c r="I349"/>
    </row>
    <row r="350" spans="5:9" ht="15.75" customHeight="1" x14ac:dyDescent="0.2">
      <c r="E350"/>
      <c r="F350"/>
      <c r="G350"/>
      <c r="H350"/>
      <c r="I350"/>
    </row>
    <row r="351" spans="5:9" ht="15.75" customHeight="1" x14ac:dyDescent="0.2">
      <c r="E351"/>
      <c r="F351"/>
      <c r="G351"/>
      <c r="H351"/>
      <c r="I351"/>
    </row>
    <row r="352" spans="5:9" ht="15.75" customHeight="1" x14ac:dyDescent="0.2">
      <c r="E352"/>
      <c r="F352"/>
      <c r="G352"/>
      <c r="H352"/>
      <c r="I352"/>
    </row>
    <row r="353" spans="5:9" ht="15.75" customHeight="1" x14ac:dyDescent="0.2">
      <c r="E353"/>
      <c r="F353"/>
      <c r="G353"/>
      <c r="H353"/>
      <c r="I353"/>
    </row>
    <row r="354" spans="5:9" ht="15.75" customHeight="1" x14ac:dyDescent="0.2">
      <c r="E354"/>
      <c r="F354"/>
      <c r="G354"/>
      <c r="H354"/>
      <c r="I354"/>
    </row>
    <row r="355" spans="5:9" ht="15.75" customHeight="1" x14ac:dyDescent="0.2">
      <c r="E355"/>
      <c r="F355"/>
      <c r="G355"/>
      <c r="H355"/>
      <c r="I355"/>
    </row>
    <row r="356" spans="5:9" ht="15.75" customHeight="1" x14ac:dyDescent="0.2">
      <c r="E356"/>
      <c r="F356"/>
      <c r="G356"/>
      <c r="H356"/>
      <c r="I356"/>
    </row>
    <row r="357" spans="5:9" ht="15.75" customHeight="1" x14ac:dyDescent="0.2">
      <c r="E357"/>
      <c r="F357"/>
      <c r="G357"/>
      <c r="H357"/>
      <c r="I357"/>
    </row>
    <row r="358" spans="5:9" ht="15.75" customHeight="1" x14ac:dyDescent="0.2">
      <c r="E358"/>
      <c r="F358"/>
      <c r="G358"/>
      <c r="H358"/>
      <c r="I358"/>
    </row>
    <row r="359" spans="5:9" ht="15.75" customHeight="1" x14ac:dyDescent="0.2">
      <c r="E359"/>
      <c r="F359"/>
      <c r="G359"/>
      <c r="H359"/>
      <c r="I359"/>
    </row>
    <row r="360" spans="5:9" ht="15.75" customHeight="1" x14ac:dyDescent="0.2">
      <c r="E360"/>
      <c r="F360"/>
      <c r="G360"/>
      <c r="H360"/>
      <c r="I360"/>
    </row>
    <row r="361" spans="5:9" ht="15.75" customHeight="1" x14ac:dyDescent="0.2">
      <c r="E361"/>
      <c r="F361"/>
      <c r="G361"/>
      <c r="H361"/>
      <c r="I361"/>
    </row>
    <row r="362" spans="5:9" ht="15.75" customHeight="1" x14ac:dyDescent="0.2">
      <c r="E362"/>
      <c r="F362"/>
      <c r="G362"/>
      <c r="H362"/>
      <c r="I362"/>
    </row>
    <row r="363" spans="5:9" ht="15.75" customHeight="1" x14ac:dyDescent="0.2">
      <c r="E363"/>
      <c r="F363"/>
      <c r="G363"/>
      <c r="H363"/>
      <c r="I363"/>
    </row>
    <row r="364" spans="5:9" ht="15.75" customHeight="1" x14ac:dyDescent="0.2">
      <c r="E364"/>
      <c r="F364"/>
      <c r="G364"/>
      <c r="H364"/>
      <c r="I364"/>
    </row>
    <row r="365" spans="5:9" ht="15.75" customHeight="1" x14ac:dyDescent="0.2">
      <c r="E365"/>
      <c r="F365"/>
      <c r="G365"/>
      <c r="H365"/>
      <c r="I365"/>
    </row>
    <row r="366" spans="5:9" ht="15.75" customHeight="1" x14ac:dyDescent="0.2">
      <c r="E366"/>
      <c r="F366"/>
      <c r="G366"/>
      <c r="H366"/>
      <c r="I366"/>
    </row>
    <row r="367" spans="5:9" ht="15.75" customHeight="1" x14ac:dyDescent="0.2">
      <c r="E367"/>
      <c r="F367"/>
      <c r="G367"/>
      <c r="H367"/>
      <c r="I367"/>
    </row>
    <row r="368" spans="5:9" ht="15.75" customHeight="1" x14ac:dyDescent="0.2">
      <c r="E368"/>
      <c r="F368"/>
      <c r="G368"/>
      <c r="H368"/>
      <c r="I368"/>
    </row>
    <row r="369" spans="5:9" ht="15.75" customHeight="1" x14ac:dyDescent="0.2">
      <c r="E369"/>
      <c r="F369"/>
      <c r="G369"/>
      <c r="H369"/>
      <c r="I369"/>
    </row>
    <row r="370" spans="5:9" ht="15.75" customHeight="1" x14ac:dyDescent="0.2">
      <c r="E370"/>
      <c r="F370"/>
      <c r="G370"/>
      <c r="H370"/>
      <c r="I370"/>
    </row>
    <row r="371" spans="5:9" ht="15.75" customHeight="1" x14ac:dyDescent="0.2">
      <c r="E371"/>
      <c r="F371"/>
      <c r="G371"/>
      <c r="H371"/>
      <c r="I371"/>
    </row>
    <row r="372" spans="5:9" ht="15.75" customHeight="1" x14ac:dyDescent="0.2">
      <c r="E372"/>
      <c r="F372"/>
      <c r="G372"/>
      <c r="H372"/>
      <c r="I372"/>
    </row>
    <row r="373" spans="5:9" ht="15.75" customHeight="1" x14ac:dyDescent="0.2">
      <c r="E373"/>
      <c r="F373"/>
      <c r="G373"/>
      <c r="H373"/>
      <c r="I373"/>
    </row>
    <row r="374" spans="5:9" ht="15.75" customHeight="1" x14ac:dyDescent="0.2">
      <c r="E374"/>
      <c r="F374"/>
      <c r="G374"/>
      <c r="H374"/>
      <c r="I374"/>
    </row>
    <row r="375" spans="5:9" ht="15.75" customHeight="1" x14ac:dyDescent="0.2">
      <c r="E375"/>
      <c r="F375"/>
      <c r="G375"/>
      <c r="H375"/>
      <c r="I375"/>
    </row>
    <row r="376" spans="5:9" ht="15.75" customHeight="1" x14ac:dyDescent="0.2">
      <c r="E376"/>
      <c r="F376"/>
      <c r="G376"/>
      <c r="H376"/>
      <c r="I376"/>
    </row>
    <row r="377" spans="5:9" ht="15.75" customHeight="1" x14ac:dyDescent="0.2">
      <c r="E377"/>
      <c r="F377"/>
      <c r="G377"/>
      <c r="H377"/>
      <c r="I377"/>
    </row>
    <row r="378" spans="5:9" ht="15.75" customHeight="1" x14ac:dyDescent="0.2">
      <c r="E378"/>
      <c r="F378"/>
      <c r="G378"/>
      <c r="H378"/>
      <c r="I378"/>
    </row>
    <row r="379" spans="5:9" ht="15.75" customHeight="1" x14ac:dyDescent="0.2">
      <c r="E379"/>
      <c r="F379"/>
      <c r="G379"/>
      <c r="H379"/>
      <c r="I379"/>
    </row>
    <row r="380" spans="5:9" ht="15.75" customHeight="1" x14ac:dyDescent="0.2">
      <c r="E380"/>
      <c r="F380"/>
      <c r="G380"/>
      <c r="H380"/>
      <c r="I380"/>
    </row>
    <row r="381" spans="5:9" ht="15.75" customHeight="1" x14ac:dyDescent="0.2">
      <c r="E381"/>
      <c r="F381"/>
      <c r="G381"/>
      <c r="H381"/>
      <c r="I381"/>
    </row>
    <row r="382" spans="5:9" ht="15.75" customHeight="1" x14ac:dyDescent="0.2">
      <c r="E382"/>
      <c r="F382"/>
      <c r="G382"/>
      <c r="H382"/>
      <c r="I382"/>
    </row>
    <row r="383" spans="5:9" ht="15.75" customHeight="1" x14ac:dyDescent="0.2">
      <c r="E383"/>
      <c r="F383"/>
      <c r="G383"/>
      <c r="H383"/>
      <c r="I383"/>
    </row>
    <row r="384" spans="5:9" ht="15.75" customHeight="1" x14ac:dyDescent="0.2">
      <c r="E384"/>
      <c r="F384"/>
      <c r="G384"/>
      <c r="H384"/>
      <c r="I384"/>
    </row>
    <row r="385" spans="5:9" ht="15.75" customHeight="1" x14ac:dyDescent="0.2">
      <c r="E385"/>
      <c r="F385"/>
      <c r="G385"/>
      <c r="H385"/>
      <c r="I385"/>
    </row>
    <row r="386" spans="5:9" ht="15.75" customHeight="1" x14ac:dyDescent="0.2">
      <c r="E386"/>
      <c r="F386"/>
      <c r="G386"/>
      <c r="H386"/>
      <c r="I386"/>
    </row>
    <row r="387" spans="5:9" ht="15.75" customHeight="1" x14ac:dyDescent="0.2">
      <c r="E387"/>
      <c r="F387"/>
      <c r="G387"/>
      <c r="H387"/>
      <c r="I387"/>
    </row>
    <row r="388" spans="5:9" ht="15.75" customHeight="1" x14ac:dyDescent="0.2">
      <c r="E388"/>
      <c r="F388"/>
      <c r="G388"/>
      <c r="H388"/>
      <c r="I388"/>
    </row>
    <row r="389" spans="5:9" ht="15.75" customHeight="1" x14ac:dyDescent="0.2">
      <c r="E389"/>
      <c r="F389"/>
      <c r="G389"/>
      <c r="H389"/>
      <c r="I389"/>
    </row>
    <row r="390" spans="5:9" ht="15.75" customHeight="1" x14ac:dyDescent="0.2">
      <c r="E390"/>
      <c r="F390"/>
      <c r="G390"/>
      <c r="H390"/>
      <c r="I390"/>
    </row>
    <row r="391" spans="5:9" ht="15.75" customHeight="1" x14ac:dyDescent="0.2">
      <c r="E391"/>
      <c r="F391"/>
      <c r="G391"/>
      <c r="H391"/>
      <c r="I391"/>
    </row>
    <row r="392" spans="5:9" ht="15.75" customHeight="1" x14ac:dyDescent="0.2">
      <c r="E392"/>
      <c r="F392"/>
      <c r="G392"/>
      <c r="H392"/>
      <c r="I392"/>
    </row>
    <row r="393" spans="5:9" ht="15.75" customHeight="1" x14ac:dyDescent="0.2">
      <c r="E393"/>
      <c r="F393"/>
      <c r="G393"/>
      <c r="H393"/>
      <c r="I393"/>
    </row>
    <row r="394" spans="5:9" ht="15.75" customHeight="1" x14ac:dyDescent="0.2">
      <c r="E394"/>
      <c r="F394"/>
      <c r="G394"/>
      <c r="H394"/>
      <c r="I394"/>
    </row>
    <row r="395" spans="5:9" ht="15.75" customHeight="1" x14ac:dyDescent="0.2">
      <c r="E395"/>
      <c r="F395"/>
      <c r="G395"/>
      <c r="H395"/>
      <c r="I395"/>
    </row>
    <row r="396" spans="5:9" ht="15.75" customHeight="1" x14ac:dyDescent="0.2">
      <c r="E396"/>
      <c r="F396"/>
      <c r="G396"/>
      <c r="H396"/>
      <c r="I396"/>
    </row>
    <row r="397" spans="5:9" ht="15.75" customHeight="1" x14ac:dyDescent="0.2">
      <c r="E397"/>
      <c r="F397"/>
      <c r="G397"/>
      <c r="H397"/>
      <c r="I397"/>
    </row>
    <row r="398" spans="5:9" ht="15.75" customHeight="1" x14ac:dyDescent="0.2">
      <c r="E398"/>
      <c r="F398"/>
      <c r="G398"/>
      <c r="H398"/>
      <c r="I398"/>
    </row>
    <row r="399" spans="5:9" ht="15.75" customHeight="1" x14ac:dyDescent="0.2">
      <c r="E399"/>
      <c r="F399"/>
      <c r="G399"/>
      <c r="H399"/>
      <c r="I399"/>
    </row>
    <row r="400" spans="5:9" ht="15.75" customHeight="1" x14ac:dyDescent="0.2">
      <c r="E400"/>
      <c r="F400"/>
      <c r="G400"/>
      <c r="H400"/>
      <c r="I400"/>
    </row>
    <row r="401" spans="5:9" ht="15.75" customHeight="1" x14ac:dyDescent="0.2">
      <c r="E401"/>
      <c r="F401"/>
      <c r="G401"/>
      <c r="H401"/>
      <c r="I401"/>
    </row>
    <row r="402" spans="5:9" ht="15.75" customHeight="1" x14ac:dyDescent="0.2">
      <c r="E402"/>
      <c r="F402"/>
      <c r="G402"/>
      <c r="H402"/>
      <c r="I402"/>
    </row>
    <row r="403" spans="5:9" ht="15.75" customHeight="1" x14ac:dyDescent="0.2">
      <c r="E403"/>
      <c r="F403"/>
      <c r="G403"/>
      <c r="H403"/>
      <c r="I403"/>
    </row>
    <row r="404" spans="5:9" ht="15.75" customHeight="1" x14ac:dyDescent="0.2">
      <c r="E404"/>
      <c r="F404"/>
      <c r="G404"/>
      <c r="H404"/>
      <c r="I404"/>
    </row>
    <row r="405" spans="5:9" ht="15.75" customHeight="1" x14ac:dyDescent="0.2">
      <c r="E405"/>
      <c r="F405"/>
      <c r="G405"/>
      <c r="H405"/>
      <c r="I405"/>
    </row>
    <row r="406" spans="5:9" ht="15.75" customHeight="1" x14ac:dyDescent="0.2">
      <c r="E406"/>
      <c r="F406"/>
      <c r="G406"/>
      <c r="H406"/>
      <c r="I406"/>
    </row>
    <row r="407" spans="5:9" ht="15.75" customHeight="1" x14ac:dyDescent="0.2">
      <c r="E407"/>
      <c r="F407"/>
      <c r="G407"/>
      <c r="H407"/>
      <c r="I407"/>
    </row>
    <row r="408" spans="5:9" ht="15.75" customHeight="1" x14ac:dyDescent="0.2">
      <c r="E408"/>
      <c r="F408"/>
      <c r="G408"/>
      <c r="H408"/>
      <c r="I408"/>
    </row>
    <row r="409" spans="5:9" ht="15.75" customHeight="1" x14ac:dyDescent="0.2">
      <c r="E409"/>
      <c r="F409"/>
      <c r="G409"/>
      <c r="H409"/>
      <c r="I409"/>
    </row>
    <row r="410" spans="5:9" ht="15.75" customHeight="1" x14ac:dyDescent="0.2">
      <c r="E410"/>
      <c r="F410"/>
      <c r="G410"/>
      <c r="H410"/>
      <c r="I410"/>
    </row>
    <row r="411" spans="5:9" ht="15.75" customHeight="1" x14ac:dyDescent="0.2">
      <c r="E411"/>
      <c r="F411"/>
      <c r="G411"/>
      <c r="H411"/>
      <c r="I411"/>
    </row>
    <row r="412" spans="5:9" ht="15.75" customHeight="1" x14ac:dyDescent="0.2">
      <c r="E412"/>
      <c r="F412"/>
      <c r="G412"/>
      <c r="H412"/>
      <c r="I412"/>
    </row>
    <row r="413" spans="5:9" ht="15.75" customHeight="1" x14ac:dyDescent="0.2">
      <c r="E413"/>
      <c r="F413"/>
      <c r="G413"/>
      <c r="H413"/>
      <c r="I413"/>
    </row>
    <row r="414" spans="5:9" ht="15.75" customHeight="1" x14ac:dyDescent="0.2">
      <c r="E414"/>
      <c r="F414"/>
      <c r="G414"/>
      <c r="H414"/>
      <c r="I414"/>
    </row>
    <row r="415" spans="5:9" ht="15.75" customHeight="1" x14ac:dyDescent="0.2">
      <c r="E415"/>
      <c r="F415"/>
      <c r="G415"/>
      <c r="H415"/>
      <c r="I415"/>
    </row>
    <row r="416" spans="5:9" ht="15.75" customHeight="1" x14ac:dyDescent="0.2">
      <c r="E416"/>
      <c r="F416"/>
      <c r="G416"/>
      <c r="H416"/>
      <c r="I416"/>
    </row>
    <row r="417" spans="5:9" ht="15.75" customHeight="1" x14ac:dyDescent="0.2">
      <c r="E417"/>
      <c r="F417"/>
      <c r="G417"/>
      <c r="H417"/>
      <c r="I417"/>
    </row>
    <row r="418" spans="5:9" ht="15.75" customHeight="1" x14ac:dyDescent="0.2">
      <c r="E418"/>
      <c r="F418"/>
      <c r="G418"/>
      <c r="H418"/>
      <c r="I418"/>
    </row>
    <row r="419" spans="5:9" ht="15.75" customHeight="1" x14ac:dyDescent="0.2">
      <c r="E419"/>
      <c r="F419"/>
      <c r="G419"/>
      <c r="H419"/>
      <c r="I419"/>
    </row>
    <row r="420" spans="5:9" ht="15.75" customHeight="1" x14ac:dyDescent="0.2">
      <c r="E420"/>
      <c r="F420"/>
      <c r="G420"/>
      <c r="H420"/>
      <c r="I420"/>
    </row>
    <row r="421" spans="5:9" ht="15.75" customHeight="1" x14ac:dyDescent="0.2">
      <c r="E421"/>
      <c r="F421"/>
      <c r="G421"/>
      <c r="H421"/>
      <c r="I421"/>
    </row>
    <row r="422" spans="5:9" ht="15.75" customHeight="1" x14ac:dyDescent="0.2">
      <c r="E422"/>
      <c r="F422"/>
      <c r="G422"/>
      <c r="H422"/>
      <c r="I422"/>
    </row>
    <row r="423" spans="5:9" ht="15.75" customHeight="1" x14ac:dyDescent="0.2">
      <c r="E423"/>
      <c r="F423"/>
      <c r="G423"/>
      <c r="H423"/>
      <c r="I423"/>
    </row>
    <row r="424" spans="5:9" ht="15.75" customHeight="1" x14ac:dyDescent="0.2">
      <c r="E424"/>
      <c r="F424"/>
      <c r="G424"/>
      <c r="H424"/>
      <c r="I424"/>
    </row>
    <row r="425" spans="5:9" ht="15.75" customHeight="1" x14ac:dyDescent="0.2">
      <c r="E425"/>
      <c r="F425"/>
      <c r="G425"/>
      <c r="H425"/>
      <c r="I425"/>
    </row>
    <row r="426" spans="5:9" ht="15.75" customHeight="1" x14ac:dyDescent="0.2">
      <c r="E426"/>
      <c r="F426"/>
      <c r="G426"/>
      <c r="H426"/>
      <c r="I426"/>
    </row>
    <row r="427" spans="5:9" ht="15.75" customHeight="1" x14ac:dyDescent="0.2">
      <c r="E427"/>
      <c r="F427"/>
      <c r="G427"/>
      <c r="H427"/>
      <c r="I427"/>
    </row>
    <row r="428" spans="5:9" ht="15.75" customHeight="1" x14ac:dyDescent="0.2">
      <c r="E428"/>
      <c r="F428"/>
      <c r="G428"/>
      <c r="H428"/>
      <c r="I428"/>
    </row>
    <row r="429" spans="5:9" ht="15.75" customHeight="1" x14ac:dyDescent="0.2">
      <c r="E429"/>
      <c r="F429"/>
      <c r="G429"/>
      <c r="H429"/>
      <c r="I429"/>
    </row>
    <row r="430" spans="5:9" ht="15.75" customHeight="1" x14ac:dyDescent="0.2">
      <c r="E430"/>
      <c r="F430"/>
      <c r="G430"/>
      <c r="H430"/>
      <c r="I430"/>
    </row>
    <row r="431" spans="5:9" ht="15.75" customHeight="1" x14ac:dyDescent="0.2">
      <c r="E431"/>
      <c r="F431"/>
      <c r="G431"/>
      <c r="H431"/>
      <c r="I431"/>
    </row>
    <row r="432" spans="5:9" ht="15.75" customHeight="1" x14ac:dyDescent="0.2">
      <c r="E432"/>
      <c r="F432"/>
      <c r="G432"/>
      <c r="H432"/>
      <c r="I432"/>
    </row>
    <row r="433" spans="5:9" ht="15.75" customHeight="1" x14ac:dyDescent="0.2">
      <c r="E433"/>
      <c r="F433"/>
      <c r="G433"/>
      <c r="H433"/>
      <c r="I433"/>
    </row>
    <row r="434" spans="5:9" ht="15.75" customHeight="1" x14ac:dyDescent="0.2">
      <c r="E434"/>
      <c r="F434"/>
      <c r="G434"/>
      <c r="H434"/>
      <c r="I434"/>
    </row>
    <row r="435" spans="5:9" ht="15.75" customHeight="1" x14ac:dyDescent="0.2">
      <c r="E435"/>
      <c r="F435"/>
      <c r="G435"/>
      <c r="H435"/>
      <c r="I435"/>
    </row>
    <row r="436" spans="5:9" ht="15.75" customHeight="1" x14ac:dyDescent="0.2">
      <c r="E436"/>
      <c r="F436"/>
      <c r="G436"/>
      <c r="H436"/>
      <c r="I436"/>
    </row>
    <row r="437" spans="5:9" ht="15.75" customHeight="1" x14ac:dyDescent="0.2">
      <c r="E437"/>
      <c r="F437"/>
      <c r="G437"/>
      <c r="H437"/>
      <c r="I437"/>
    </row>
    <row r="438" spans="5:9" ht="15.75" customHeight="1" x14ac:dyDescent="0.2">
      <c r="E438"/>
      <c r="F438"/>
      <c r="G438"/>
      <c r="H438"/>
      <c r="I438"/>
    </row>
    <row r="439" spans="5:9" ht="15.75" customHeight="1" x14ac:dyDescent="0.2">
      <c r="E439"/>
      <c r="F439"/>
      <c r="G439"/>
      <c r="H439"/>
      <c r="I439"/>
    </row>
    <row r="440" spans="5:9" ht="15.75" customHeight="1" x14ac:dyDescent="0.2">
      <c r="E440"/>
      <c r="F440"/>
      <c r="G440"/>
      <c r="H440"/>
      <c r="I440"/>
    </row>
    <row r="441" spans="5:9" ht="15.75" customHeight="1" x14ac:dyDescent="0.2">
      <c r="E441"/>
      <c r="F441"/>
      <c r="G441"/>
      <c r="H441"/>
      <c r="I441"/>
    </row>
    <row r="442" spans="5:9" ht="15.75" customHeight="1" x14ac:dyDescent="0.2">
      <c r="E442"/>
      <c r="F442"/>
      <c r="G442"/>
      <c r="H442"/>
      <c r="I442"/>
    </row>
    <row r="443" spans="5:9" ht="15.75" customHeight="1" x14ac:dyDescent="0.2">
      <c r="E443"/>
      <c r="F443"/>
      <c r="G443"/>
      <c r="H443"/>
      <c r="I443"/>
    </row>
    <row r="444" spans="5:9" ht="15.75" customHeight="1" x14ac:dyDescent="0.2">
      <c r="E444"/>
      <c r="F444"/>
      <c r="G444"/>
      <c r="H444"/>
      <c r="I444"/>
    </row>
    <row r="445" spans="5:9" ht="15.75" customHeight="1" x14ac:dyDescent="0.2">
      <c r="E445"/>
      <c r="F445"/>
      <c r="G445"/>
      <c r="H445"/>
      <c r="I445"/>
    </row>
    <row r="446" spans="5:9" ht="15.75" customHeight="1" x14ac:dyDescent="0.2">
      <c r="E446"/>
      <c r="F446"/>
      <c r="G446"/>
      <c r="H446"/>
      <c r="I446"/>
    </row>
    <row r="447" spans="5:9" ht="15.75" customHeight="1" x14ac:dyDescent="0.2">
      <c r="E447"/>
      <c r="F447"/>
      <c r="G447"/>
      <c r="H447"/>
      <c r="I447"/>
    </row>
    <row r="448" spans="5:9" ht="15.75" customHeight="1" x14ac:dyDescent="0.2">
      <c r="E448"/>
      <c r="F448"/>
      <c r="G448"/>
      <c r="H448"/>
      <c r="I448"/>
    </row>
    <row r="449" spans="5:9" ht="15.75" customHeight="1" x14ac:dyDescent="0.2">
      <c r="E449"/>
      <c r="F449"/>
      <c r="G449"/>
      <c r="H449"/>
      <c r="I449"/>
    </row>
    <row r="450" spans="5:9" ht="15.75" customHeight="1" x14ac:dyDescent="0.2">
      <c r="E450"/>
      <c r="F450"/>
      <c r="G450"/>
      <c r="H450"/>
      <c r="I450"/>
    </row>
    <row r="451" spans="5:9" ht="15.75" customHeight="1" x14ac:dyDescent="0.2">
      <c r="E451"/>
      <c r="F451"/>
      <c r="G451"/>
      <c r="H451"/>
      <c r="I451"/>
    </row>
    <row r="452" spans="5:9" ht="15.75" customHeight="1" x14ac:dyDescent="0.2">
      <c r="E452"/>
      <c r="F452"/>
      <c r="G452"/>
      <c r="H452"/>
      <c r="I452"/>
    </row>
    <row r="453" spans="5:9" ht="15.75" customHeight="1" x14ac:dyDescent="0.2">
      <c r="E453"/>
      <c r="F453"/>
      <c r="G453"/>
      <c r="H453"/>
      <c r="I453"/>
    </row>
    <row r="454" spans="5:9" ht="15.75" customHeight="1" x14ac:dyDescent="0.2">
      <c r="E454"/>
      <c r="F454"/>
      <c r="G454"/>
      <c r="H454"/>
      <c r="I454"/>
    </row>
    <row r="455" spans="5:9" ht="15.75" customHeight="1" x14ac:dyDescent="0.2">
      <c r="E455"/>
      <c r="F455"/>
      <c r="G455"/>
      <c r="H455"/>
      <c r="I455"/>
    </row>
    <row r="456" spans="5:9" ht="15.75" customHeight="1" x14ac:dyDescent="0.2">
      <c r="E456"/>
      <c r="F456"/>
      <c r="G456"/>
      <c r="H456"/>
      <c r="I456"/>
    </row>
    <row r="457" spans="5:9" ht="15.75" customHeight="1" x14ac:dyDescent="0.2">
      <c r="E457"/>
      <c r="F457"/>
      <c r="G457"/>
      <c r="H457"/>
      <c r="I457"/>
    </row>
    <row r="458" spans="5:9" ht="15.75" customHeight="1" x14ac:dyDescent="0.2">
      <c r="E458"/>
      <c r="F458"/>
      <c r="G458"/>
      <c r="H458"/>
      <c r="I458"/>
    </row>
    <row r="459" spans="5:9" ht="15.75" customHeight="1" x14ac:dyDescent="0.2">
      <c r="E459"/>
      <c r="F459"/>
      <c r="G459"/>
      <c r="H459"/>
      <c r="I459"/>
    </row>
    <row r="460" spans="5:9" ht="15.75" customHeight="1" x14ac:dyDescent="0.2">
      <c r="E460"/>
      <c r="F460"/>
      <c r="G460"/>
      <c r="H460"/>
      <c r="I460"/>
    </row>
    <row r="461" spans="5:9" ht="15.75" customHeight="1" x14ac:dyDescent="0.2">
      <c r="E461"/>
      <c r="F461"/>
      <c r="G461"/>
      <c r="H461"/>
      <c r="I461"/>
    </row>
    <row r="462" spans="5:9" ht="15.75" customHeight="1" x14ac:dyDescent="0.2">
      <c r="E462"/>
      <c r="F462"/>
      <c r="G462"/>
      <c r="H462"/>
      <c r="I462"/>
    </row>
    <row r="463" spans="5:9" ht="15.75" customHeight="1" x14ac:dyDescent="0.2">
      <c r="E463"/>
      <c r="F463"/>
      <c r="G463"/>
      <c r="H463"/>
      <c r="I463"/>
    </row>
    <row r="464" spans="5:9" ht="15.75" customHeight="1" x14ac:dyDescent="0.2">
      <c r="E464"/>
      <c r="F464"/>
      <c r="G464"/>
      <c r="H464"/>
      <c r="I464"/>
    </row>
    <row r="465" spans="5:9" ht="15.75" customHeight="1" x14ac:dyDescent="0.2">
      <c r="E465"/>
      <c r="F465"/>
      <c r="G465"/>
      <c r="H465"/>
      <c r="I465"/>
    </row>
    <row r="466" spans="5:9" ht="15.75" customHeight="1" x14ac:dyDescent="0.2">
      <c r="E466"/>
      <c r="F466"/>
      <c r="G466"/>
      <c r="H466"/>
      <c r="I466"/>
    </row>
    <row r="467" spans="5:9" ht="15.75" customHeight="1" x14ac:dyDescent="0.2">
      <c r="E467"/>
      <c r="F467"/>
      <c r="G467"/>
      <c r="H467"/>
      <c r="I467"/>
    </row>
    <row r="468" spans="5:9" ht="15.75" customHeight="1" x14ac:dyDescent="0.2">
      <c r="E468"/>
      <c r="F468"/>
      <c r="G468"/>
      <c r="H468"/>
      <c r="I468"/>
    </row>
    <row r="469" spans="5:9" ht="15.75" customHeight="1" x14ac:dyDescent="0.2">
      <c r="E469"/>
      <c r="F469"/>
      <c r="G469"/>
      <c r="H469"/>
      <c r="I469"/>
    </row>
    <row r="470" spans="5:9" ht="15.75" customHeight="1" x14ac:dyDescent="0.2">
      <c r="E470"/>
      <c r="F470"/>
      <c r="G470"/>
      <c r="H470"/>
      <c r="I470"/>
    </row>
    <row r="471" spans="5:9" ht="15.75" customHeight="1" x14ac:dyDescent="0.2">
      <c r="E471"/>
      <c r="F471"/>
      <c r="G471"/>
      <c r="H471"/>
      <c r="I471"/>
    </row>
    <row r="472" spans="5:9" ht="15.75" customHeight="1" x14ac:dyDescent="0.2">
      <c r="E472"/>
      <c r="F472"/>
      <c r="G472"/>
      <c r="H472"/>
      <c r="I472"/>
    </row>
    <row r="473" spans="5:9" ht="15.75" customHeight="1" x14ac:dyDescent="0.2">
      <c r="E473"/>
      <c r="F473"/>
      <c r="G473"/>
      <c r="H473"/>
      <c r="I473"/>
    </row>
    <row r="474" spans="5:9" ht="15.75" customHeight="1" x14ac:dyDescent="0.2">
      <c r="E474"/>
      <c r="F474"/>
      <c r="G474"/>
      <c r="H474"/>
      <c r="I474"/>
    </row>
    <row r="475" spans="5:9" ht="15.75" customHeight="1" x14ac:dyDescent="0.2">
      <c r="E475"/>
      <c r="F475"/>
      <c r="G475"/>
      <c r="H475"/>
      <c r="I475"/>
    </row>
    <row r="476" spans="5:9" ht="15.75" customHeight="1" x14ac:dyDescent="0.2">
      <c r="E476"/>
      <c r="F476"/>
      <c r="G476"/>
      <c r="H476"/>
      <c r="I476"/>
    </row>
    <row r="477" spans="5:9" ht="15.75" customHeight="1" x14ac:dyDescent="0.2">
      <c r="E477"/>
      <c r="F477"/>
      <c r="G477"/>
      <c r="H477"/>
      <c r="I477"/>
    </row>
    <row r="478" spans="5:9" ht="15.75" customHeight="1" x14ac:dyDescent="0.2">
      <c r="E478"/>
      <c r="F478"/>
      <c r="G478"/>
      <c r="H478"/>
      <c r="I478"/>
    </row>
    <row r="479" spans="5:9" ht="15.75" customHeight="1" x14ac:dyDescent="0.2">
      <c r="E479"/>
      <c r="F479"/>
      <c r="G479"/>
      <c r="H479"/>
      <c r="I479"/>
    </row>
    <row r="480" spans="5:9" ht="15.75" customHeight="1" x14ac:dyDescent="0.2">
      <c r="E480"/>
      <c r="F480"/>
      <c r="G480"/>
      <c r="H480"/>
      <c r="I480"/>
    </row>
    <row r="481" spans="5:9" ht="15.75" customHeight="1" x14ac:dyDescent="0.2">
      <c r="E481"/>
      <c r="F481"/>
      <c r="G481"/>
      <c r="H481"/>
      <c r="I481"/>
    </row>
    <row r="482" spans="5:9" ht="15.75" customHeight="1" x14ac:dyDescent="0.2">
      <c r="E482"/>
      <c r="F482"/>
      <c r="G482"/>
      <c r="H482"/>
      <c r="I482"/>
    </row>
    <row r="483" spans="5:9" ht="15.75" customHeight="1" x14ac:dyDescent="0.2">
      <c r="E483"/>
      <c r="F483"/>
      <c r="G483"/>
      <c r="H483"/>
      <c r="I483"/>
    </row>
    <row r="484" spans="5:9" ht="15.75" customHeight="1" x14ac:dyDescent="0.2">
      <c r="E484"/>
      <c r="F484"/>
      <c r="G484"/>
      <c r="H484"/>
      <c r="I484"/>
    </row>
    <row r="485" spans="5:9" ht="15.75" customHeight="1" x14ac:dyDescent="0.2">
      <c r="E485"/>
      <c r="F485"/>
      <c r="G485"/>
      <c r="H485"/>
      <c r="I485"/>
    </row>
    <row r="486" spans="5:9" ht="15.75" customHeight="1" x14ac:dyDescent="0.2">
      <c r="E486"/>
      <c r="F486"/>
      <c r="G486"/>
      <c r="H486"/>
      <c r="I486"/>
    </row>
    <row r="487" spans="5:9" ht="15.75" customHeight="1" x14ac:dyDescent="0.2">
      <c r="E487"/>
      <c r="F487"/>
      <c r="G487"/>
      <c r="H487"/>
      <c r="I487"/>
    </row>
    <row r="488" spans="5:9" ht="15.75" customHeight="1" x14ac:dyDescent="0.2">
      <c r="E488"/>
      <c r="F488"/>
      <c r="G488"/>
      <c r="H488"/>
      <c r="I488"/>
    </row>
    <row r="489" spans="5:9" ht="15.75" customHeight="1" x14ac:dyDescent="0.2">
      <c r="E489"/>
      <c r="F489"/>
      <c r="G489"/>
      <c r="H489"/>
      <c r="I489"/>
    </row>
    <row r="490" spans="5:9" ht="15.75" customHeight="1" x14ac:dyDescent="0.2">
      <c r="E490"/>
      <c r="F490"/>
      <c r="G490"/>
      <c r="H490"/>
      <c r="I490"/>
    </row>
    <row r="491" spans="5:9" ht="15.75" customHeight="1" x14ac:dyDescent="0.2">
      <c r="E491"/>
      <c r="F491"/>
      <c r="G491"/>
      <c r="H491"/>
      <c r="I491"/>
    </row>
    <row r="492" spans="5:9" ht="15.75" customHeight="1" x14ac:dyDescent="0.2">
      <c r="E492"/>
      <c r="F492"/>
      <c r="G492"/>
      <c r="H492"/>
      <c r="I492"/>
    </row>
    <row r="493" spans="5:9" ht="15.75" customHeight="1" x14ac:dyDescent="0.2">
      <c r="E493"/>
      <c r="F493"/>
      <c r="G493"/>
      <c r="H493"/>
      <c r="I493"/>
    </row>
    <row r="494" spans="5:9" ht="15.75" customHeight="1" x14ac:dyDescent="0.2">
      <c r="E494"/>
      <c r="F494"/>
      <c r="G494"/>
      <c r="H494"/>
      <c r="I494"/>
    </row>
    <row r="495" spans="5:9" ht="15.75" customHeight="1" x14ac:dyDescent="0.2">
      <c r="E495"/>
      <c r="F495"/>
      <c r="G495"/>
      <c r="H495"/>
      <c r="I495"/>
    </row>
    <row r="496" spans="5:9" ht="15.75" customHeight="1" x14ac:dyDescent="0.2">
      <c r="E496"/>
      <c r="F496"/>
      <c r="G496"/>
      <c r="H496"/>
      <c r="I496"/>
    </row>
    <row r="497" spans="5:9" ht="15.75" customHeight="1" x14ac:dyDescent="0.2">
      <c r="E497"/>
      <c r="F497"/>
      <c r="G497"/>
      <c r="H497"/>
      <c r="I497"/>
    </row>
    <row r="498" spans="5:9" ht="15.75" customHeight="1" x14ac:dyDescent="0.2">
      <c r="E498"/>
      <c r="F498"/>
      <c r="G498"/>
      <c r="H498"/>
      <c r="I498"/>
    </row>
    <row r="499" spans="5:9" ht="15.75" customHeight="1" x14ac:dyDescent="0.2">
      <c r="E499"/>
      <c r="F499"/>
      <c r="G499"/>
      <c r="H499"/>
      <c r="I499"/>
    </row>
    <row r="500" spans="5:9" ht="15.75" customHeight="1" x14ac:dyDescent="0.2"/>
  </sheetData>
  <sheetProtection algorithmName="SHA-512" hashValue="GGRCO+sxid/o0bbQ/SHcVoNezd29U58qAEgfwAQwKSqJpItIpO1xnUn6tJNxfcNnpLbpa8fa8xjMHroRGhA6kw==" saltValue="OY8UlIIuel0ggbWmwX9fWw==" spinCount="100000" sheet="1" objects="1" scenarios="1" selectLockedCells="1" sort="0" autoFilter="0" pivotTables="0"/>
  <mergeCells count="1">
    <mergeCell ref="E3:K3"/>
  </mergeCells>
  <hyperlinks>
    <hyperlink ref="F12" r:id="rId2" display="Fonte: Banco Central" xr:uid="{00000000-0004-0000-0500-000000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3">
    <tabColor theme="9" tint="-0.249977111117893"/>
  </sheetPr>
  <dimension ref="A1:AK111"/>
  <sheetViews>
    <sheetView showGridLines="0" showRowColHeaders="0" zoomScale="110" zoomScaleNormal="110" workbookViewId="0">
      <pane xSplit="10" ySplit="9" topLeftCell="W10" activePane="bottomRight" state="frozen"/>
      <selection pane="topRight" activeCell="J3" sqref="J3"/>
      <selection pane="bottomLeft" activeCell="A10" sqref="A10"/>
      <selection pane="bottomRight" activeCell="W9" sqref="W9"/>
    </sheetView>
  </sheetViews>
  <sheetFormatPr baseColWidth="10" defaultColWidth="0" defaultRowHeight="15" zeroHeight="1" x14ac:dyDescent="0.2"/>
  <cols>
    <col min="1" max="1" width="3" style="573" customWidth="1"/>
    <col min="2" max="2" width="14" style="573" customWidth="1"/>
    <col min="3" max="3" width="17.5" style="573" customWidth="1"/>
    <col min="4" max="4" width="28.5" style="573" customWidth="1"/>
    <col min="5" max="5" width="29" style="573" customWidth="1"/>
    <col min="6" max="6" width="9" style="573" bestFit="1" customWidth="1"/>
    <col min="7" max="9" width="15.5" style="573" customWidth="1"/>
    <col min="10" max="10" width="0.5" style="573" customWidth="1"/>
    <col min="11" max="23" width="14" style="573" customWidth="1"/>
    <col min="24" max="33" width="14" style="573" hidden="1" customWidth="1"/>
    <col min="34" max="36" width="13.83203125" style="573" hidden="1" customWidth="1"/>
    <col min="37" max="37" width="3" style="573" customWidth="1"/>
    <col min="38" max="16384" width="9" style="573" hidden="1"/>
  </cols>
  <sheetData>
    <row r="1" spans="1:37" s="511" customFormat="1" hidden="1" x14ac:dyDescent="0.2">
      <c r="A1" s="510" t="s">
        <v>25</v>
      </c>
      <c r="C1" s="512"/>
      <c r="D1" s="513"/>
      <c r="E1" s="245"/>
      <c r="F1" s="290">
        <f>IFERROR($E1/$E$10,"")</f>
        <v>0</v>
      </c>
      <c r="G1" s="246"/>
      <c r="H1" s="246"/>
      <c r="I1" s="247"/>
      <c r="J1" s="514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</row>
    <row r="2" spans="1:37" s="511" customFormat="1" hidden="1" x14ac:dyDescent="0.2">
      <c r="A2" s="510" t="s">
        <v>26</v>
      </c>
      <c r="C2" s="515"/>
      <c r="D2" s="516"/>
      <c r="E2" s="249"/>
      <c r="F2" s="291">
        <f>IFERROR($E2/$E$10,"")</f>
        <v>0</v>
      </c>
      <c r="G2" s="250"/>
      <c r="H2" s="250"/>
      <c r="I2" s="251"/>
      <c r="J2" s="514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</row>
    <row r="3" spans="1:37" s="524" customFormat="1" ht="18.75" customHeight="1" x14ac:dyDescent="0.2">
      <c r="A3" s="517"/>
      <c r="B3" s="518"/>
      <c r="C3" s="519"/>
      <c r="D3" s="520"/>
      <c r="E3" s="521"/>
      <c r="F3" s="522"/>
      <c r="G3" s="521"/>
      <c r="H3" s="521"/>
      <c r="I3" s="523"/>
      <c r="J3" s="519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</row>
    <row r="4" spans="1:37" s="524" customFormat="1" hidden="1" x14ac:dyDescent="0.2">
      <c r="A4" s="519"/>
      <c r="B4" s="519"/>
      <c r="C4" s="519"/>
      <c r="D4" s="520"/>
      <c r="E4" s="521"/>
      <c r="F4" s="522"/>
      <c r="G4" s="521"/>
      <c r="H4" s="521"/>
      <c r="I4" s="521"/>
      <c r="J4" s="519"/>
      <c r="K4" s="519"/>
      <c r="L4" s="519"/>
      <c r="M4" s="519"/>
      <c r="N4" s="519"/>
      <c r="O4" s="519"/>
      <c r="P4" s="519"/>
      <c r="Q4" s="519"/>
      <c r="R4" s="519"/>
      <c r="S4" s="519"/>
      <c r="T4" s="519"/>
      <c r="U4" s="519"/>
      <c r="V4" s="519"/>
      <c r="W4" s="519"/>
      <c r="X4" s="519"/>
    </row>
    <row r="5" spans="1:37" s="524" customFormat="1" ht="21.75" hidden="1" customHeight="1" x14ac:dyDescent="0.2">
      <c r="A5" s="519"/>
      <c r="B5" s="519"/>
      <c r="C5" s="519"/>
      <c r="D5" s="520"/>
      <c r="E5" s="525"/>
      <c r="F5" s="522"/>
      <c r="G5" s="521"/>
      <c r="H5" s="521"/>
      <c r="I5" s="521"/>
      <c r="J5" s="519"/>
      <c r="K5" s="519"/>
      <c r="L5" s="519"/>
      <c r="M5" s="519"/>
      <c r="N5" s="519"/>
      <c r="O5" s="519"/>
      <c r="P5" s="519"/>
      <c r="Q5" s="519"/>
      <c r="R5" s="519"/>
      <c r="S5" s="519"/>
      <c r="T5" s="519"/>
      <c r="U5" s="519"/>
      <c r="V5" s="519"/>
      <c r="W5" s="519"/>
      <c r="X5" s="519"/>
    </row>
    <row r="6" spans="1:37" s="524" customFormat="1" ht="16" x14ac:dyDescent="0.2">
      <c r="A6" s="519"/>
      <c r="B6" s="519"/>
      <c r="C6" s="519"/>
      <c r="D6" s="520"/>
      <c r="E6" s="519"/>
      <c r="F6" s="522"/>
      <c r="G6" s="526" t="s">
        <v>27</v>
      </c>
      <c r="H6" s="526"/>
      <c r="I6" s="526"/>
      <c r="J6" s="527"/>
      <c r="K6" s="254">
        <f t="shared" ref="K6:AJ6" si="0">K10-K20-K104</f>
        <v>-1690.7300000000032</v>
      </c>
      <c r="L6" s="254">
        <f t="shared" si="0"/>
        <v>1405.260000000002</v>
      </c>
      <c r="M6" s="254">
        <f t="shared" si="0"/>
        <v>317.86999999999898</v>
      </c>
      <c r="N6" s="254">
        <f t="shared" si="0"/>
        <v>-515.66999999999825</v>
      </c>
      <c r="O6" s="254">
        <f t="shared" si="0"/>
        <v>-1275.5400000000009</v>
      </c>
      <c r="P6" s="254">
        <f t="shared" si="0"/>
        <v>-1762.4399999999987</v>
      </c>
      <c r="Q6" s="254">
        <f t="shared" si="0"/>
        <v>6021.1900000000023</v>
      </c>
      <c r="R6" s="254">
        <f t="shared" si="0"/>
        <v>-6157.5000000000036</v>
      </c>
      <c r="S6" s="254">
        <f t="shared" si="0"/>
        <v>5318.1200000000008</v>
      </c>
      <c r="T6" s="254">
        <f t="shared" si="0"/>
        <v>15494.529999999999</v>
      </c>
      <c r="U6" s="254">
        <f t="shared" si="0"/>
        <v>-2748.66</v>
      </c>
      <c r="V6" s="254">
        <f t="shared" si="0"/>
        <v>13440.619999999999</v>
      </c>
      <c r="W6" s="254">
        <f t="shared" si="0"/>
        <v>-175</v>
      </c>
      <c r="X6" s="254">
        <f t="shared" si="0"/>
        <v>0</v>
      </c>
      <c r="Y6" s="254">
        <f t="shared" si="0"/>
        <v>0</v>
      </c>
      <c r="Z6" s="254">
        <f t="shared" si="0"/>
        <v>0</v>
      </c>
      <c r="AA6" s="254">
        <f t="shared" si="0"/>
        <v>0</v>
      </c>
      <c r="AB6" s="254">
        <f t="shared" si="0"/>
        <v>0</v>
      </c>
      <c r="AC6" s="254">
        <f t="shared" si="0"/>
        <v>0</v>
      </c>
      <c r="AD6" s="254">
        <f t="shared" si="0"/>
        <v>0</v>
      </c>
      <c r="AE6" s="254">
        <f t="shared" si="0"/>
        <v>0</v>
      </c>
      <c r="AF6" s="254">
        <f t="shared" si="0"/>
        <v>0</v>
      </c>
      <c r="AG6" s="254">
        <f t="shared" si="0"/>
        <v>0</v>
      </c>
      <c r="AH6" s="254">
        <f t="shared" si="0"/>
        <v>0</v>
      </c>
      <c r="AI6" s="254">
        <f t="shared" si="0"/>
        <v>0</v>
      </c>
      <c r="AJ6" s="254">
        <f t="shared" si="0"/>
        <v>0</v>
      </c>
      <c r="AK6" s="528"/>
    </row>
    <row r="7" spans="1:37" s="524" customFormat="1" ht="25.5" customHeight="1" x14ac:dyDescent="0.2">
      <c r="A7" s="519"/>
      <c r="B7" s="519"/>
      <c r="C7" s="519"/>
      <c r="D7" s="520"/>
      <c r="E7" s="521"/>
      <c r="F7" s="522"/>
      <c r="G7" s="521"/>
      <c r="H7" s="521"/>
      <c r="I7" s="521"/>
      <c r="J7" s="519"/>
      <c r="K7" s="519"/>
      <c r="L7" s="519"/>
      <c r="M7" s="519"/>
      <c r="N7" s="519"/>
      <c r="O7" s="519"/>
      <c r="P7" s="519"/>
      <c r="Q7" s="519"/>
      <c r="R7" s="519"/>
      <c r="S7" s="519"/>
      <c r="T7" s="519"/>
      <c r="U7" s="529"/>
      <c r="V7" s="519"/>
      <c r="W7" s="530"/>
      <c r="X7" s="530"/>
      <c r="Y7" s="519"/>
      <c r="Z7" s="519"/>
      <c r="AA7" s="519"/>
      <c r="AB7" s="519"/>
      <c r="AC7" s="519"/>
      <c r="AD7" s="519"/>
      <c r="AE7" s="519"/>
      <c r="AF7" s="519"/>
      <c r="AG7" s="519"/>
      <c r="AH7" s="519"/>
      <c r="AI7" s="519"/>
      <c r="AJ7" s="519"/>
    </row>
    <row r="8" spans="1:37" s="524" customFormat="1" ht="39" customHeight="1" x14ac:dyDescent="0.2">
      <c r="A8" s="519"/>
      <c r="B8" s="531"/>
      <c r="C8" s="531"/>
      <c r="D8" s="532"/>
      <c r="E8" s="533"/>
      <c r="F8" s="534"/>
      <c r="G8" s="533"/>
      <c r="H8" s="533"/>
      <c r="I8" s="533"/>
      <c r="J8" s="519"/>
      <c r="K8" s="519"/>
      <c r="L8" s="519"/>
      <c r="M8" s="519"/>
      <c r="N8" s="519"/>
      <c r="O8" s="519"/>
      <c r="P8" s="519"/>
      <c r="Q8" s="519"/>
      <c r="R8" s="519"/>
      <c r="S8" s="519"/>
      <c r="T8" s="519"/>
      <c r="U8" s="519"/>
      <c r="V8" s="519"/>
      <c r="W8" s="535" t="s">
        <v>28</v>
      </c>
      <c r="X8" s="519"/>
      <c r="Y8" s="519"/>
      <c r="Z8" s="519"/>
      <c r="AA8" s="519"/>
      <c r="AB8" s="519"/>
      <c r="AC8" s="519"/>
      <c r="AD8" s="519"/>
      <c r="AE8" s="519"/>
      <c r="AF8" s="519"/>
      <c r="AG8" s="519"/>
      <c r="AH8" s="519"/>
      <c r="AI8" s="519"/>
      <c r="AJ8" s="519"/>
    </row>
    <row r="9" spans="1:37" s="543" customFormat="1" ht="20.25" customHeight="1" x14ac:dyDescent="0.2">
      <c r="A9" s="536"/>
      <c r="B9" s="537" t="s">
        <v>29</v>
      </c>
      <c r="C9" s="537" t="s">
        <v>30</v>
      </c>
      <c r="D9" s="537" t="s">
        <v>31</v>
      </c>
      <c r="E9" s="538" t="s">
        <v>32</v>
      </c>
      <c r="F9" s="373" t="s">
        <v>33</v>
      </c>
      <c r="G9" s="387">
        <v>2</v>
      </c>
      <c r="H9" s="539"/>
      <c r="I9" s="540" t="s">
        <v>34</v>
      </c>
      <c r="J9" s="541" t="s">
        <v>35</v>
      </c>
      <c r="K9" s="542">
        <v>45627</v>
      </c>
      <c r="L9" s="542">
        <v>45658</v>
      </c>
      <c r="M9" s="542">
        <v>45689</v>
      </c>
      <c r="N9" s="542">
        <v>45717</v>
      </c>
      <c r="O9" s="542">
        <v>45748</v>
      </c>
      <c r="P9" s="542">
        <v>45778</v>
      </c>
      <c r="Q9" s="542">
        <v>45809</v>
      </c>
      <c r="R9" s="542">
        <v>45839</v>
      </c>
      <c r="S9" s="542">
        <v>45870</v>
      </c>
      <c r="T9" s="542">
        <v>45901</v>
      </c>
      <c r="U9" s="542">
        <v>45931</v>
      </c>
      <c r="V9" s="542">
        <v>45962</v>
      </c>
      <c r="W9" s="542">
        <v>45992</v>
      </c>
      <c r="X9" s="542">
        <v>46023</v>
      </c>
      <c r="Y9" s="542">
        <v>46054</v>
      </c>
      <c r="Z9" s="542">
        <v>46082</v>
      </c>
      <c r="AA9" s="542">
        <v>46113</v>
      </c>
      <c r="AB9" s="542">
        <v>46143</v>
      </c>
      <c r="AC9" s="542">
        <v>46174</v>
      </c>
      <c r="AD9" s="542">
        <v>46204</v>
      </c>
      <c r="AE9" s="542">
        <v>46235</v>
      </c>
      <c r="AF9" s="542">
        <v>46266</v>
      </c>
      <c r="AG9" s="542">
        <v>46296</v>
      </c>
      <c r="AH9" s="542">
        <v>46327</v>
      </c>
      <c r="AI9" s="542">
        <v>46357</v>
      </c>
      <c r="AJ9" s="542">
        <v>46388</v>
      </c>
    </row>
    <row r="10" spans="1:37" s="544" customFormat="1" ht="20.25" customHeight="1" x14ac:dyDescent="0.2">
      <c r="B10" s="545" t="s">
        <v>36</v>
      </c>
      <c r="C10" s="546"/>
      <c r="D10" s="546"/>
      <c r="E10" s="327">
        <v>19600</v>
      </c>
      <c r="F10" s="430">
        <v>1</v>
      </c>
      <c r="G10" s="547" t="s">
        <v>37</v>
      </c>
      <c r="H10" s="548" t="s">
        <v>38</v>
      </c>
      <c r="I10" s="549" t="s">
        <v>39</v>
      </c>
      <c r="J10" s="328"/>
      <c r="K10" s="329">
        <v>23374.25</v>
      </c>
      <c r="L10" s="329">
        <v>24427.26</v>
      </c>
      <c r="M10" s="329">
        <v>24709.38</v>
      </c>
      <c r="N10" s="329">
        <v>20851.510000000002</v>
      </c>
      <c r="O10" s="329">
        <v>22623.73</v>
      </c>
      <c r="P10" s="329">
        <v>24059.45</v>
      </c>
      <c r="Q10" s="329">
        <v>29789.59</v>
      </c>
      <c r="R10" s="329">
        <v>21458.48</v>
      </c>
      <c r="S10" s="329">
        <v>19000</v>
      </c>
      <c r="T10" s="329">
        <v>19000</v>
      </c>
      <c r="U10" s="329">
        <v>0</v>
      </c>
      <c r="V10" s="329">
        <v>19000</v>
      </c>
      <c r="W10" s="329">
        <v>0</v>
      </c>
      <c r="X10" s="329"/>
      <c r="Y10" s="329"/>
      <c r="Z10" s="329"/>
      <c r="AA10" s="329"/>
      <c r="AB10" s="329"/>
      <c r="AC10" s="329"/>
      <c r="AD10" s="329"/>
      <c r="AE10" s="329"/>
      <c r="AF10" s="329"/>
      <c r="AG10" s="329"/>
      <c r="AH10" s="329"/>
      <c r="AI10" s="329"/>
      <c r="AJ10" s="329"/>
      <c r="AK10" s="550"/>
    </row>
    <row r="11" spans="1:37" s="511" customFormat="1" x14ac:dyDescent="0.2">
      <c r="B11" s="551"/>
      <c r="C11" s="512" t="s">
        <v>40</v>
      </c>
      <c r="D11" s="513"/>
      <c r="E11" s="245">
        <v>19000</v>
      </c>
      <c r="F11" s="290">
        <f t="shared" ref="F11:F18" si="1">IFERROR($E11/$E$10,"")</f>
        <v>0.96938775510204078</v>
      </c>
      <c r="G11" s="246">
        <f>IF($G$9=1,MIN($T$11:$V$11),IF($G$9=2,MIN($Q$11:$V$11),IF($G$9=3,MIN($K$11:$V$11))))</f>
        <v>17700</v>
      </c>
      <c r="H11" s="246">
        <f>IFERROR(IF($G$9=1,AVERAGE($T$11:$V$11),IF($G$9=2,AVERAGE($Q$11:$V$11),IF($G$9=3,AVERAGE($K$11:$V$11)))),0)</f>
        <v>20160</v>
      </c>
      <c r="I11" s="247">
        <f>IF($G$9=1,MAX($T$11:$V$11),IF($G$9=2,MAX($Q$11:$V$11),IF($G$9=3,MAX($K$11:$V$11))))</f>
        <v>26100</v>
      </c>
      <c r="J11" s="514"/>
      <c r="K11" s="248">
        <v>18947.13</v>
      </c>
      <c r="L11" s="248">
        <v>23664.92</v>
      </c>
      <c r="M11" s="248">
        <v>24259.82</v>
      </c>
      <c r="N11" s="248">
        <v>20137.650000000001</v>
      </c>
      <c r="O11" s="248">
        <v>18898.46</v>
      </c>
      <c r="P11" s="248">
        <v>16625.22</v>
      </c>
      <c r="Q11" s="248">
        <v>26100</v>
      </c>
      <c r="R11" s="248">
        <v>17700</v>
      </c>
      <c r="S11" s="248">
        <v>19000</v>
      </c>
      <c r="T11" s="248">
        <v>19000</v>
      </c>
      <c r="U11" s="248"/>
      <c r="V11" s="248">
        <v>19000</v>
      </c>
      <c r="W11" s="248"/>
      <c r="X11" s="248"/>
      <c r="Y11" s="248"/>
      <c r="Z11" s="248"/>
      <c r="AA11" s="248"/>
      <c r="AB11" s="248"/>
      <c r="AC11" s="248"/>
      <c r="AD11" s="248"/>
      <c r="AE11" s="248"/>
      <c r="AF11" s="248"/>
      <c r="AG11" s="248"/>
      <c r="AH11" s="248"/>
      <c r="AI11" s="248"/>
      <c r="AJ11" s="248"/>
    </row>
    <row r="12" spans="1:37" s="511" customFormat="1" ht="16" x14ac:dyDescent="0.2">
      <c r="B12" s="551"/>
      <c r="C12" s="515"/>
      <c r="D12" s="516" t="s">
        <v>948</v>
      </c>
      <c r="E12" s="243">
        <v>13000</v>
      </c>
      <c r="F12" s="291">
        <f>IFERROR($E12/$E$10,"")</f>
        <v>0.66326530612244894</v>
      </c>
      <c r="G12" s="250">
        <f>IF($G$9=1,MIN($T$12:$V$12),IF($G$9=2,MIN($Q$12:$V$12),IF($G$9=3,MIN($K$12:$V$12))))</f>
        <v>12700</v>
      </c>
      <c r="H12" s="250">
        <f>IFERROR(IF($G$9=1,AVERAGE($T$12:$V$12),IF($G$9=2,AVERAGE($Q$12:$V$12),IF($G$9=3,AVERAGE($K$12:$V$12)))),0)</f>
        <v>14840</v>
      </c>
      <c r="I12" s="251">
        <f>IF($G$9=1,MAX($T$12:$V$12),IF($G$9=2,MAX($Q$12:$V$12),IF($G$9=3,MAX($K$12:$V$12))))</f>
        <v>22500</v>
      </c>
      <c r="J12" s="514"/>
      <c r="K12" s="252">
        <v>11061.93</v>
      </c>
      <c r="L12" s="252">
        <v>16530.66</v>
      </c>
      <c r="M12" s="252">
        <v>17559.82</v>
      </c>
      <c r="N12" s="252">
        <v>12937.65</v>
      </c>
      <c r="O12" s="252">
        <v>14238.46</v>
      </c>
      <c r="P12" s="252">
        <v>9595.2199999999993</v>
      </c>
      <c r="Q12" s="252">
        <v>22500</v>
      </c>
      <c r="R12" s="252">
        <v>12700</v>
      </c>
      <c r="S12" s="252">
        <v>13000</v>
      </c>
      <c r="T12" s="252">
        <v>13000</v>
      </c>
      <c r="U12" s="252"/>
      <c r="V12" s="252">
        <v>13000</v>
      </c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</row>
    <row r="13" spans="1:37" s="511" customFormat="1" ht="16" x14ac:dyDescent="0.2">
      <c r="B13" s="551"/>
      <c r="C13" s="515"/>
      <c r="D13" s="516" t="s">
        <v>949</v>
      </c>
      <c r="E13" s="243">
        <v>6000</v>
      </c>
      <c r="F13" s="291">
        <f>IFERROR($E13/$E$10,"")</f>
        <v>0.30612244897959184</v>
      </c>
      <c r="G13" s="250">
        <f>IF($G$9=1,MIN($T$13:$V$13),IF($G$9=2,MIN($Q$13:$V$13),IF($G$9=3,MIN($K$13:$V$13))))</f>
        <v>3600</v>
      </c>
      <c r="H13" s="250">
        <f>IFERROR(IF($G$9=1,AVERAGE($T$13:$V$13),IF($G$9=2,AVERAGE($Q$13:$V$13),IF($G$9=3,AVERAGE($K$13:$V$13)))),0)</f>
        <v>5320</v>
      </c>
      <c r="I13" s="251">
        <f>IF($G$9=1,MAX($T$13:$V$13),IF($G$9=2,MAX($Q$13:$V$13),IF($G$9=3,MAX($K$13:$V$13))))</f>
        <v>6000</v>
      </c>
      <c r="J13" s="514"/>
      <c r="K13" s="252">
        <v>7885.2</v>
      </c>
      <c r="L13" s="252">
        <v>7134.26</v>
      </c>
      <c r="M13" s="252">
        <v>6700</v>
      </c>
      <c r="N13" s="252">
        <v>7200</v>
      </c>
      <c r="O13" s="252">
        <v>4660</v>
      </c>
      <c r="P13" s="252">
        <v>7030</v>
      </c>
      <c r="Q13" s="252">
        <v>3600</v>
      </c>
      <c r="R13" s="252">
        <v>5000</v>
      </c>
      <c r="S13" s="252">
        <v>6000</v>
      </c>
      <c r="T13" s="252">
        <v>6000</v>
      </c>
      <c r="U13" s="252"/>
      <c r="V13" s="252">
        <v>6000</v>
      </c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  <c r="AG13" s="252"/>
      <c r="AH13" s="252"/>
      <c r="AI13" s="252"/>
      <c r="AJ13" s="252"/>
    </row>
    <row r="14" spans="1:37" s="511" customFormat="1" x14ac:dyDescent="0.2">
      <c r="B14" s="551"/>
      <c r="C14" s="512" t="s">
        <v>41</v>
      </c>
      <c r="D14" s="513"/>
      <c r="E14" s="245">
        <v>600</v>
      </c>
      <c r="F14" s="290">
        <f t="shared" si="1"/>
        <v>3.0612244897959183E-2</v>
      </c>
      <c r="G14" s="246">
        <f>IF($G$9=1,MIN($T$14:$V$14),IF($G$9=2,MIN($Q$14:$V$14),IF($G$9=3,MIN($K$14:$V$14))))</f>
        <v>3689.59</v>
      </c>
      <c r="H14" s="246">
        <f>IFERROR(IF($G$9=1,AVERAGE($T$14:$V$14),IF($G$9=2,AVERAGE($Q$14:$V$14),IF($G$9=3,AVERAGE($K$14:$V$14)))),0)</f>
        <v>3724.0349999999999</v>
      </c>
      <c r="I14" s="247">
        <f>IF($G$9=1,MAX($T$14:$V$14),IF($G$9=2,MAX($Q$14:$V$14),IF($G$9=3,MAX($K$14:$V$14))))</f>
        <v>3758.48</v>
      </c>
      <c r="J14" s="514"/>
      <c r="K14" s="248">
        <v>612.49999999999989</v>
      </c>
      <c r="L14" s="248">
        <v>762.33999999999992</v>
      </c>
      <c r="M14" s="248">
        <v>449.55999999999995</v>
      </c>
      <c r="N14" s="248">
        <v>713.86</v>
      </c>
      <c r="O14" s="248">
        <v>3725.27</v>
      </c>
      <c r="P14" s="248">
        <v>3862.45</v>
      </c>
      <c r="Q14" s="248">
        <v>3689.59</v>
      </c>
      <c r="R14" s="248">
        <v>3758.48</v>
      </c>
      <c r="S14" s="248"/>
      <c r="T14" s="248"/>
      <c r="U14" s="248"/>
      <c r="V14" s="248"/>
      <c r="W14" s="248"/>
      <c r="X14" s="248"/>
      <c r="Y14" s="248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</row>
    <row r="15" spans="1:37" s="511" customFormat="1" ht="16" x14ac:dyDescent="0.2">
      <c r="B15" s="551"/>
      <c r="C15" s="515"/>
      <c r="D15" s="516" t="s">
        <v>1702</v>
      </c>
      <c r="E15" s="243"/>
      <c r="F15" s="291">
        <f>IFERROR($E15/$E$10,"")</f>
        <v>0</v>
      </c>
      <c r="G15" s="250">
        <f>IF($G$9=1,MIN($T$15:$V$15),IF($G$9=2,MIN($Q$15:$V$15),IF($G$9=3,MIN($K$15:$V$15))))</f>
        <v>3100</v>
      </c>
      <c r="H15" s="250">
        <f>IFERROR(IF($G$9=1,AVERAGE($T$15:$V$15),IF($G$9=2,AVERAGE($Q$15:$V$15),IF($G$9=3,AVERAGE($K$15:$V$15)))),0)</f>
        <v>3150</v>
      </c>
      <c r="I15" s="251">
        <f>IF($G$9=1,MAX($T$15:$V$15),IF($G$9=2,MAX($Q$15:$V$15),IF($G$9=3,MAX($K$15:$V$15))))</f>
        <v>3200</v>
      </c>
      <c r="J15" s="514"/>
      <c r="K15" s="252"/>
      <c r="L15" s="252"/>
      <c r="M15" s="252"/>
      <c r="N15" s="252"/>
      <c r="O15" s="252">
        <v>3100</v>
      </c>
      <c r="P15" s="252">
        <v>3100</v>
      </c>
      <c r="Q15" s="252">
        <v>3100</v>
      </c>
      <c r="R15" s="252">
        <v>3200</v>
      </c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252"/>
    </row>
    <row r="16" spans="1:37" s="511" customFormat="1" ht="16" x14ac:dyDescent="0.2">
      <c r="B16" s="551"/>
      <c r="C16" s="515"/>
      <c r="D16" s="516" t="s">
        <v>798</v>
      </c>
      <c r="E16" s="243">
        <v>600</v>
      </c>
      <c r="F16" s="291">
        <f>IFERROR($E16/$E$10,"")</f>
        <v>3.0612244897959183E-2</v>
      </c>
      <c r="G16" s="250">
        <f>IF($G$9=1,MIN($T$16:$V$16),IF($G$9=2,MIN($Q$16:$V$16),IF($G$9=3,MIN($K$16:$V$16))))</f>
        <v>558.48</v>
      </c>
      <c r="H16" s="250">
        <f>IFERROR(IF($G$9=1,AVERAGE($T$16:$V$16),IF($G$9=2,AVERAGE($Q$16:$V$16),IF($G$9=3,AVERAGE($K$16:$V$16)))),0)</f>
        <v>574.03500000000008</v>
      </c>
      <c r="I16" s="251">
        <f>IF($G$9=1,MAX($T$16:$V$16),IF($G$9=2,MAX($Q$16:$V$16),IF($G$9=3,MAX($K$16:$V$16))))</f>
        <v>589.59</v>
      </c>
      <c r="J16" s="514"/>
      <c r="K16" s="252">
        <v>612.49999999999989</v>
      </c>
      <c r="L16" s="252">
        <v>762.33999999999992</v>
      </c>
      <c r="M16" s="252">
        <v>449.55999999999995</v>
      </c>
      <c r="N16" s="252">
        <v>713.86</v>
      </c>
      <c r="O16" s="252">
        <v>625.2700000000001</v>
      </c>
      <c r="P16" s="252">
        <v>762.45</v>
      </c>
      <c r="Q16" s="252">
        <v>589.59</v>
      </c>
      <c r="R16" s="252">
        <v>558.48</v>
      </c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  <c r="AG16" s="252"/>
      <c r="AH16" s="252"/>
      <c r="AI16" s="252"/>
      <c r="AJ16" s="252"/>
    </row>
    <row r="17" spans="1:37" s="511" customFormat="1" ht="16" x14ac:dyDescent="0.2">
      <c r="B17" s="551"/>
      <c r="C17" s="515"/>
      <c r="D17" s="516" t="s">
        <v>797</v>
      </c>
      <c r="E17" s="243"/>
      <c r="F17" s="291">
        <f>IFERROR($E17/$E$10,"")</f>
        <v>0</v>
      </c>
      <c r="G17" s="250">
        <f>IF($G$9=1,MIN($T$17:$V$17),IF($G$9=2,MIN($Q$17:$V$17),IF($G$9=3,MIN($K$17:$V$17))))</f>
        <v>0</v>
      </c>
      <c r="H17" s="250">
        <f>IFERROR(IF($G$9=1,AVERAGE($T$17:$V$17),IF($G$9=2,AVERAGE($Q$17:$V$17),IF($G$9=3,AVERAGE($K$17:$V$17)))),0)</f>
        <v>0</v>
      </c>
      <c r="I17" s="251">
        <f>IF($G$9=1,MAX($T$17:$V$17),IF($G$9=2,MAX($Q$17:$V$17),IF($G$9=3,MAX($K$17:$V$17))))</f>
        <v>0</v>
      </c>
      <c r="J17" s="514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  <c r="AG17" s="252"/>
      <c r="AH17" s="252"/>
      <c r="AI17" s="252"/>
      <c r="AJ17" s="252"/>
    </row>
    <row r="18" spans="1:37" s="511" customFormat="1" x14ac:dyDescent="0.2">
      <c r="B18" s="551"/>
      <c r="C18" s="512" t="s">
        <v>825</v>
      </c>
      <c r="D18" s="513"/>
      <c r="E18" s="244"/>
      <c r="F18" s="290">
        <f t="shared" si="1"/>
        <v>0</v>
      </c>
      <c r="G18" s="246">
        <f>IF($G$9=1,MIN($T$18:$V$18),IF($G$9=2,MIN($Q$18:$V$18),IF($G$9=3,MIN($K$18:$V$18))))</f>
        <v>0</v>
      </c>
      <c r="H18" s="246">
        <f>IFERROR(IF($G$9=1,AVERAGE($T$18:$V$18),IF($G$9=2,AVERAGE($Q$18:$V$18),IF($G$9=3,AVERAGE($K$18:$V$18)))),0)</f>
        <v>0</v>
      </c>
      <c r="I18" s="247">
        <f>IF($G$9=1,MAX($T$18:$V$18),IF($G$9=2,MAX($Q$18:$V$18),IF($G$9=3,MAX($K$18:$V$18))))</f>
        <v>0</v>
      </c>
      <c r="J18" s="514"/>
      <c r="K18" s="248">
        <v>3814.62</v>
      </c>
      <c r="L18" s="248"/>
      <c r="M18" s="248"/>
      <c r="N18" s="248"/>
      <c r="O18" s="248"/>
      <c r="P18" s="248">
        <v>3571.78</v>
      </c>
      <c r="Q18" s="248"/>
      <c r="R18" s="248"/>
      <c r="S18" s="248"/>
      <c r="T18" s="248"/>
      <c r="U18" s="248"/>
      <c r="V18" s="248"/>
      <c r="W18" s="248"/>
      <c r="X18" s="248"/>
      <c r="Y18" s="248"/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</row>
    <row r="19" spans="1:37" s="511" customFormat="1" x14ac:dyDescent="0.2">
      <c r="B19" s="551"/>
      <c r="C19" s="552"/>
      <c r="D19" s="553"/>
      <c r="E19" s="554"/>
      <c r="F19" s="292"/>
      <c r="G19" s="552"/>
      <c r="H19" s="552"/>
      <c r="I19" s="552"/>
      <c r="J19" s="554"/>
      <c r="K19" s="555"/>
      <c r="L19" s="555"/>
      <c r="M19" s="555"/>
      <c r="N19" s="555"/>
      <c r="O19" s="555"/>
      <c r="P19" s="555"/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</row>
    <row r="20" spans="1:37" s="544" customFormat="1" ht="20.25" customHeight="1" x14ac:dyDescent="0.2">
      <c r="B20" s="545" t="s">
        <v>42</v>
      </c>
      <c r="C20" s="556"/>
      <c r="D20" s="556"/>
      <c r="E20" s="327">
        <v>25605</v>
      </c>
      <c r="F20" s="430">
        <f t="shared" ref="F20" si="2">IFERROR($E20/$E$10,"")</f>
        <v>1.3063775510204081</v>
      </c>
      <c r="G20" s="557" t="s">
        <v>37</v>
      </c>
      <c r="H20" s="548" t="s">
        <v>38</v>
      </c>
      <c r="I20" s="549" t="s">
        <v>39</v>
      </c>
      <c r="J20" s="328"/>
      <c r="K20" s="329">
        <v>25064.980000000003</v>
      </c>
      <c r="L20" s="329">
        <v>23021.999999999996</v>
      </c>
      <c r="M20" s="329">
        <v>24391.510000000002</v>
      </c>
      <c r="N20" s="329">
        <v>21367.18</v>
      </c>
      <c r="O20" s="329">
        <v>23899.27</v>
      </c>
      <c r="P20" s="329">
        <v>25821.89</v>
      </c>
      <c r="Q20" s="329">
        <v>23768.399999999998</v>
      </c>
      <c r="R20" s="329">
        <v>27615.980000000003</v>
      </c>
      <c r="S20" s="329">
        <v>13681.88</v>
      </c>
      <c r="T20" s="329">
        <v>3505.4700000000003</v>
      </c>
      <c r="U20" s="329">
        <v>2748.66</v>
      </c>
      <c r="V20" s="329">
        <v>5559.38</v>
      </c>
      <c r="W20" s="329">
        <v>175</v>
      </c>
      <c r="X20" s="329"/>
      <c r="Y20" s="329"/>
      <c r="Z20" s="329"/>
      <c r="AA20" s="329"/>
      <c r="AB20" s="329"/>
      <c r="AC20" s="329"/>
      <c r="AD20" s="329"/>
      <c r="AE20" s="329"/>
      <c r="AF20" s="329"/>
      <c r="AG20" s="329"/>
      <c r="AH20" s="329"/>
      <c r="AI20" s="329"/>
      <c r="AJ20" s="329"/>
      <c r="AK20" s="550"/>
    </row>
    <row r="21" spans="1:37" s="511" customFormat="1" x14ac:dyDescent="0.2">
      <c r="A21" s="510"/>
      <c r="B21" s="551"/>
      <c r="C21" s="512" t="s">
        <v>43</v>
      </c>
      <c r="D21" s="513"/>
      <c r="E21" s="245">
        <v>2395</v>
      </c>
      <c r="F21" s="290">
        <f t="shared" ref="F21:F67" si="3">IFERROR($E21/$E$10,"")</f>
        <v>0.1221938775510204</v>
      </c>
      <c r="G21" s="246">
        <f>IF($G$9=1,MIN($T$21:$V$21),IF($G$9=2,MIN($Q$21:$V$21),IF($G$9=3,MIN($K$21:$V$21))))</f>
        <v>175</v>
      </c>
      <c r="H21" s="246">
        <f>IFERROR(IF($G$9=1,AVERAGE($T$21:$V$21),IF($G$9=2,AVERAGE($Q$21:$V$21),IF($G$9=3,AVERAGE($K$21:$V$21)))),0)</f>
        <v>997.88799999999992</v>
      </c>
      <c r="I21" s="247">
        <f>IF($G$9=1,MAX($T$21:$V$21),IF($G$9=2,MAX($Q$21:$V$21),IF($G$9=3,MAX($K$21:$V$21))))</f>
        <v>2249.8000000000002</v>
      </c>
      <c r="J21" s="514"/>
      <c r="K21" s="248">
        <v>1552.64</v>
      </c>
      <c r="L21" s="248">
        <v>976.9899999999999</v>
      </c>
      <c r="M21" s="248">
        <v>1715.45</v>
      </c>
      <c r="N21" s="248">
        <v>2111.48</v>
      </c>
      <c r="O21" s="248">
        <v>2228.46</v>
      </c>
      <c r="P21" s="248">
        <v>2135.08</v>
      </c>
      <c r="Q21" s="248">
        <v>2184.6499999999996</v>
      </c>
      <c r="R21" s="248">
        <v>2249.8000000000002</v>
      </c>
      <c r="S21" s="248">
        <v>204.99</v>
      </c>
      <c r="T21" s="248">
        <v>175</v>
      </c>
      <c r="U21" s="248"/>
      <c r="V21" s="248">
        <v>175</v>
      </c>
      <c r="W21" s="248">
        <v>175</v>
      </c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</row>
    <row r="22" spans="1:37" s="511" customFormat="1" ht="16" x14ac:dyDescent="0.2">
      <c r="A22" s="510"/>
      <c r="B22" s="551"/>
      <c r="C22" s="515"/>
      <c r="D22" s="516" t="s">
        <v>44</v>
      </c>
      <c r="E22" s="243">
        <v>275</v>
      </c>
      <c r="F22" s="291">
        <f>IFERROR($E22/$E$10,"")</f>
        <v>1.4030612244897959E-2</v>
      </c>
      <c r="G22" s="250">
        <f>IF($G$9=1,MIN($T$22:$V$22),IF($G$9=2,MIN($Q$22:$V$22),IF($G$9=3,MIN($K$22:$V$22))))</f>
        <v>356.9</v>
      </c>
      <c r="H22" s="250">
        <f>IFERROR(IF($G$9=1,AVERAGE($T$22:$V$22),IF($G$9=2,AVERAGE($Q$22:$V$22),IF($G$9=3,AVERAGE($K$22:$V$22)))),0)</f>
        <v>381.84500000000003</v>
      </c>
      <c r="I22" s="251">
        <f>IF($G$9=1,MAX($T$22:$V$22),IF($G$9=2,MAX($Q$22:$V$22),IF($G$9=3,MAX($K$22:$V$22))))</f>
        <v>406.79</v>
      </c>
      <c r="J22" s="514"/>
      <c r="K22" s="252">
        <v>214.5</v>
      </c>
      <c r="L22" s="252">
        <v>270.58</v>
      </c>
      <c r="M22" s="252">
        <v>236.11</v>
      </c>
      <c r="N22" s="252">
        <v>79.569999999999993</v>
      </c>
      <c r="O22" s="252">
        <v>708.09</v>
      </c>
      <c r="P22" s="252">
        <v>356.36</v>
      </c>
      <c r="Q22" s="252">
        <v>406.79</v>
      </c>
      <c r="R22" s="252">
        <v>356.9</v>
      </c>
      <c r="S22" s="252"/>
      <c r="T22" s="252"/>
      <c r="U22" s="252"/>
      <c r="V22" s="252"/>
      <c r="W22" s="252"/>
      <c r="X22" s="252"/>
      <c r="Y22" s="252"/>
      <c r="Z22" s="252"/>
      <c r="AA22" s="252"/>
      <c r="AB22" s="252"/>
      <c r="AC22" s="252"/>
      <c r="AD22" s="252"/>
      <c r="AE22" s="252"/>
      <c r="AF22" s="252"/>
      <c r="AG22" s="252"/>
      <c r="AH22" s="252"/>
      <c r="AI22" s="252"/>
      <c r="AJ22" s="252"/>
    </row>
    <row r="23" spans="1:37" s="511" customFormat="1" ht="16" x14ac:dyDescent="0.2">
      <c r="A23" s="510"/>
      <c r="B23" s="551"/>
      <c r="C23" s="515"/>
      <c r="D23" s="516" t="s">
        <v>45</v>
      </c>
      <c r="E23" s="243"/>
      <c r="F23" s="291">
        <f>IFERROR($E23/$E$10,"")</f>
        <v>0</v>
      </c>
      <c r="G23" s="250">
        <f>IF($G$9=1,MIN($T$23:$V$23),IF($G$9=2,MIN($Q$23:$V$23),IF($G$9=3,MIN($K$23:$V$23))))</f>
        <v>0</v>
      </c>
      <c r="H23" s="250">
        <f>IFERROR(IF($G$9=1,AVERAGE($T$23:$V$23),IF($G$9=2,AVERAGE($Q$23:$V$23),IF($G$9=3,AVERAGE($K$23:$V$23)))),0)</f>
        <v>0</v>
      </c>
      <c r="I23" s="251">
        <f>IF($G$9=1,MAX($T$23:$V$23),IF($G$9=2,MAX($Q$23:$V$23),IF($G$9=3,MAX($K$23:$V$23))))</f>
        <v>0</v>
      </c>
      <c r="J23" s="514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Z23" s="252"/>
      <c r="AA23" s="252"/>
      <c r="AB23" s="252"/>
      <c r="AC23" s="252"/>
      <c r="AD23" s="252"/>
      <c r="AE23" s="252"/>
      <c r="AF23" s="252"/>
      <c r="AG23" s="252"/>
      <c r="AH23" s="252"/>
      <c r="AI23" s="252"/>
      <c r="AJ23" s="252"/>
    </row>
    <row r="24" spans="1:37" s="511" customFormat="1" ht="16" x14ac:dyDescent="0.2">
      <c r="A24" s="510"/>
      <c r="B24" s="551"/>
      <c r="C24" s="515"/>
      <c r="D24" s="516" t="s">
        <v>46</v>
      </c>
      <c r="E24" s="243">
        <v>300</v>
      </c>
      <c r="F24" s="291">
        <f>IFERROR($E24/$E$10,"")</f>
        <v>1.5306122448979591E-2</v>
      </c>
      <c r="G24" s="250">
        <f>IF($G$9=1,MIN($T$24:$V$24),IF($G$9=2,MIN($Q$24:$V$24),IF($G$9=3,MIN($K$24:$V$24))))</f>
        <v>205.21</v>
      </c>
      <c r="H24" s="250">
        <f>IFERROR(IF($G$9=1,AVERAGE($T$24:$V$24),IF($G$9=2,AVERAGE($Q$24:$V$24),IF($G$9=3,AVERAGE($K$24:$V$24)))),0)</f>
        <v>284.39</v>
      </c>
      <c r="I24" s="251">
        <f>IF($G$9=1,MAX($T$24:$V$24),IF($G$9=2,MAX($Q$24:$V$24),IF($G$9=3,MAX($K$24:$V$24))))</f>
        <v>363.57</v>
      </c>
      <c r="J24" s="514"/>
      <c r="K24" s="252">
        <v>244.24</v>
      </c>
      <c r="L24" s="252">
        <v>182.37</v>
      </c>
      <c r="M24" s="252">
        <v>326.19</v>
      </c>
      <c r="N24" s="252">
        <v>279.52999999999997</v>
      </c>
      <c r="O24" s="252">
        <v>272</v>
      </c>
      <c r="P24" s="252">
        <v>230.65</v>
      </c>
      <c r="Q24" s="252">
        <v>205.21</v>
      </c>
      <c r="R24" s="252">
        <v>363.57</v>
      </c>
      <c r="S24" s="252"/>
      <c r="T24" s="252"/>
      <c r="U24" s="252"/>
      <c r="V24" s="252"/>
      <c r="W24" s="252"/>
      <c r="X24" s="252"/>
      <c r="Y24" s="252"/>
      <c r="Z24" s="252"/>
      <c r="AA24" s="252"/>
      <c r="AB24" s="252"/>
      <c r="AC24" s="252"/>
      <c r="AD24" s="252"/>
      <c r="AE24" s="252"/>
      <c r="AF24" s="252"/>
      <c r="AG24" s="252"/>
      <c r="AH24" s="252"/>
      <c r="AI24" s="252"/>
      <c r="AJ24" s="252"/>
    </row>
    <row r="25" spans="1:37" s="511" customFormat="1" ht="16" x14ac:dyDescent="0.2">
      <c r="A25" s="510"/>
      <c r="B25" s="551"/>
      <c r="C25" s="515"/>
      <c r="D25" s="516" t="s">
        <v>1032</v>
      </c>
      <c r="E25" s="243"/>
      <c r="F25" s="291">
        <f>IFERROR($E25/$E$10,"")</f>
        <v>0</v>
      </c>
      <c r="G25" s="250">
        <f>IF($G$9=1,MIN($T$25:$V$25),IF($G$9=2,MIN($Q$25:$V$25),IF($G$9=3,MIN($K$25:$V$25))))</f>
        <v>230</v>
      </c>
      <c r="H25" s="250">
        <f>IFERROR(IF($G$9=1,AVERAGE($T$25:$V$25),IF($G$9=2,AVERAGE($Q$25:$V$25),IF($G$9=3,AVERAGE($K$25:$V$25)))),0)</f>
        <v>230</v>
      </c>
      <c r="I25" s="251">
        <f>IF($G$9=1,MAX($T$25:$V$25),IF($G$9=2,MAX($Q$25:$V$25),IF($G$9=3,MAX($K$25:$V$25))))</f>
        <v>230</v>
      </c>
      <c r="J25" s="514"/>
      <c r="K25" s="252"/>
      <c r="L25" s="252"/>
      <c r="M25" s="252"/>
      <c r="N25" s="252"/>
      <c r="O25" s="252"/>
      <c r="P25" s="252">
        <v>230</v>
      </c>
      <c r="Q25" s="252"/>
      <c r="R25" s="252">
        <v>230</v>
      </c>
      <c r="S25" s="252"/>
      <c r="T25" s="252"/>
      <c r="U25" s="252"/>
      <c r="V25" s="252"/>
      <c r="W25" s="252"/>
      <c r="X25" s="252"/>
      <c r="Y25" s="252"/>
      <c r="Z25" s="252"/>
      <c r="AA25" s="252"/>
      <c r="AB25" s="252"/>
      <c r="AC25" s="252"/>
      <c r="AD25" s="252"/>
      <c r="AE25" s="252"/>
      <c r="AF25" s="252"/>
      <c r="AG25" s="252"/>
      <c r="AH25" s="252"/>
      <c r="AI25" s="252"/>
      <c r="AJ25" s="252"/>
    </row>
    <row r="26" spans="1:37" s="511" customFormat="1" ht="16" x14ac:dyDescent="0.2">
      <c r="A26" s="510"/>
      <c r="B26" s="551"/>
      <c r="C26" s="515"/>
      <c r="D26" s="516" t="s">
        <v>47</v>
      </c>
      <c r="E26" s="243">
        <v>283</v>
      </c>
      <c r="F26" s="291">
        <f>IFERROR($E26/$E$10,"")</f>
        <v>1.4438775510204081E-2</v>
      </c>
      <c r="G26" s="250">
        <f>IF($G$9=1,MIN($T$26:$V$26),IF($G$9=2,MIN($Q$26:$V$26),IF($G$9=3,MIN($K$26:$V$26))))</f>
        <v>238.41</v>
      </c>
      <c r="H26" s="250">
        <f>IFERROR(IF($G$9=1,AVERAGE($T$26:$V$26),IF($G$9=2,AVERAGE($Q$26:$V$26),IF($G$9=3,AVERAGE($K$26:$V$26)))),0)</f>
        <v>238.41</v>
      </c>
      <c r="I26" s="251">
        <f>IF($G$9=1,MAX($T$26:$V$26),IF($G$9=2,MAX($Q$26:$V$26),IF($G$9=3,MAX($K$26:$V$26))))</f>
        <v>238.41</v>
      </c>
      <c r="J26" s="514"/>
      <c r="K26" s="252">
        <v>238.41</v>
      </c>
      <c r="L26" s="252">
        <v>277.39999999999998</v>
      </c>
      <c r="M26" s="252">
        <v>238.41</v>
      </c>
      <c r="N26" s="252">
        <v>238.41</v>
      </c>
      <c r="O26" s="252">
        <v>238.41</v>
      </c>
      <c r="P26" s="252">
        <v>238.41</v>
      </c>
      <c r="Q26" s="252">
        <v>238.41</v>
      </c>
      <c r="R26" s="252">
        <v>238.41</v>
      </c>
      <c r="S26" s="252"/>
      <c r="T26" s="252"/>
      <c r="U26" s="252"/>
      <c r="V26" s="252"/>
      <c r="W26" s="252"/>
      <c r="X26" s="252"/>
      <c r="Y26" s="252"/>
      <c r="Z26" s="252"/>
      <c r="AA26" s="252"/>
      <c r="AB26" s="252"/>
      <c r="AC26" s="252"/>
      <c r="AD26" s="252"/>
      <c r="AE26" s="252"/>
      <c r="AF26" s="252"/>
      <c r="AG26" s="252"/>
      <c r="AH26" s="252"/>
      <c r="AI26" s="252"/>
      <c r="AJ26" s="252"/>
    </row>
    <row r="27" spans="1:37" s="511" customFormat="1" ht="16" x14ac:dyDescent="0.2">
      <c r="A27" s="510"/>
      <c r="B27" s="551"/>
      <c r="C27" s="515"/>
      <c r="D27" s="516" t="s">
        <v>1396</v>
      </c>
      <c r="E27" s="243">
        <v>175</v>
      </c>
      <c r="F27" s="291">
        <f>IFERROR($E27/$E$10,"")</f>
        <v>8.9285714285714281E-3</v>
      </c>
      <c r="G27" s="250">
        <f>IF($G$9=1,MIN($T$27:$V$27),IF($G$9=2,MIN($Q$27:$V$27),IF($G$9=3,MIN($K$27:$V$27))))</f>
        <v>175</v>
      </c>
      <c r="H27" s="250">
        <f>IFERROR(IF($G$9=1,AVERAGE($T$27:$V$27),IF($G$9=2,AVERAGE($Q$27:$V$27),IF($G$9=3,AVERAGE($K$27:$V$27)))),0)</f>
        <v>175</v>
      </c>
      <c r="I27" s="251">
        <f>IF($G$9=1,MAX($T$27:$V$27),IF($G$9=2,MAX($Q$27:$V$27),IF($G$9=3,MAX($K$27:$V$27))))</f>
        <v>175</v>
      </c>
      <c r="J27" s="514"/>
      <c r="K27" s="252"/>
      <c r="L27" s="252"/>
      <c r="M27" s="252">
        <v>174.75</v>
      </c>
      <c r="N27" s="252">
        <v>174.72</v>
      </c>
      <c r="O27" s="252">
        <v>174.72</v>
      </c>
      <c r="P27" s="252">
        <v>174.72</v>
      </c>
      <c r="Q27" s="252">
        <v>175</v>
      </c>
      <c r="R27" s="252">
        <v>175</v>
      </c>
      <c r="S27" s="252">
        <v>175</v>
      </c>
      <c r="T27" s="252">
        <v>175</v>
      </c>
      <c r="U27" s="252"/>
      <c r="V27" s="252">
        <v>175</v>
      </c>
      <c r="W27" s="252">
        <v>175</v>
      </c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</row>
    <row r="28" spans="1:37" s="511" customFormat="1" ht="16" x14ac:dyDescent="0.2">
      <c r="A28" s="510"/>
      <c r="B28" s="551"/>
      <c r="C28" s="515"/>
      <c r="D28" s="516" t="s">
        <v>817</v>
      </c>
      <c r="E28" s="243">
        <v>800</v>
      </c>
      <c r="F28" s="291">
        <f>IFERROR($E28/$E$10,"")</f>
        <v>4.0816326530612242E-2</v>
      </c>
      <c r="G28" s="250">
        <f>IF($G$9=1,MIN($T$28:$V$28),IF($G$9=2,MIN($Q$28:$V$28),IF($G$9=3,MIN($K$28:$V$28))))</f>
        <v>699.02</v>
      </c>
      <c r="H28" s="250">
        <f>IFERROR(IF($G$9=1,AVERAGE($T$28:$V$28),IF($G$9=2,AVERAGE($Q$28:$V$28),IF($G$9=3,AVERAGE($K$28:$V$28)))),0)</f>
        <v>789.51</v>
      </c>
      <c r="I28" s="251">
        <f>IF($G$9=1,MAX($T$28:$V$28),IF($G$9=2,MAX($Q$28:$V$28),IF($G$9=3,MAX($K$28:$V$28))))</f>
        <v>880</v>
      </c>
      <c r="J28" s="514"/>
      <c r="K28" s="252">
        <v>400</v>
      </c>
      <c r="L28" s="252"/>
      <c r="M28" s="252">
        <v>700</v>
      </c>
      <c r="N28" s="252">
        <v>800</v>
      </c>
      <c r="O28" s="252">
        <v>630</v>
      </c>
      <c r="P28" s="252">
        <v>705.7</v>
      </c>
      <c r="Q28" s="252">
        <v>880</v>
      </c>
      <c r="R28" s="252">
        <v>699.02</v>
      </c>
      <c r="S28" s="252"/>
      <c r="T28" s="252"/>
      <c r="U28" s="252"/>
      <c r="V28" s="252"/>
      <c r="W28" s="252"/>
      <c r="X28" s="252"/>
      <c r="Y28" s="252"/>
      <c r="Z28" s="252"/>
      <c r="AA28" s="252"/>
      <c r="AB28" s="252"/>
      <c r="AC28" s="252"/>
      <c r="AD28" s="252"/>
      <c r="AE28" s="252"/>
      <c r="AF28" s="252"/>
      <c r="AG28" s="252"/>
      <c r="AH28" s="252"/>
      <c r="AI28" s="252"/>
      <c r="AJ28" s="252"/>
    </row>
    <row r="29" spans="1:37" s="511" customFormat="1" ht="16" x14ac:dyDescent="0.2">
      <c r="A29" s="510"/>
      <c r="B29" s="551"/>
      <c r="C29" s="515"/>
      <c r="D29" s="516" t="s">
        <v>818</v>
      </c>
      <c r="E29" s="243">
        <v>150</v>
      </c>
      <c r="F29" s="291">
        <f>IFERROR($E29/$E$10,"")</f>
        <v>7.6530612244897957E-3</v>
      </c>
      <c r="G29" s="250">
        <f>IF($G$9=1,MIN($T$29:$V$29),IF($G$9=2,MIN($Q$29:$V$29),IF($G$9=3,MIN($K$29:$V$29))))</f>
        <v>80</v>
      </c>
      <c r="H29" s="250">
        <f>IFERROR(IF($G$9=1,AVERAGE($T$29:$V$29),IF($G$9=2,AVERAGE($Q$29:$V$29),IF($G$9=3,AVERAGE($K$29:$V$29)))),0)</f>
        <v>80</v>
      </c>
      <c r="I29" s="251">
        <f>IF($G$9=1,MAX($T$29:$V$29),IF($G$9=2,MAX($Q$29:$V$29),IF($G$9=3,MAX($K$29:$V$29))))</f>
        <v>80</v>
      </c>
      <c r="J29" s="514"/>
      <c r="K29" s="252">
        <v>89.4</v>
      </c>
      <c r="L29" s="252">
        <v>42.5</v>
      </c>
      <c r="M29" s="252"/>
      <c r="N29" s="252">
        <v>380</v>
      </c>
      <c r="O29" s="252">
        <v>6</v>
      </c>
      <c r="P29" s="252"/>
      <c r="Q29" s="252">
        <v>80</v>
      </c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</row>
    <row r="30" spans="1:37" s="511" customFormat="1" ht="16" x14ac:dyDescent="0.2">
      <c r="A30" s="510"/>
      <c r="B30" s="551"/>
      <c r="C30" s="515"/>
      <c r="D30" s="516" t="s">
        <v>813</v>
      </c>
      <c r="E30" s="243">
        <v>170</v>
      </c>
      <c r="F30" s="291">
        <f>IFERROR($E30/$E$10,"")</f>
        <v>8.673469387755102E-3</v>
      </c>
      <c r="G30" s="250">
        <f>IF($G$9=1,MIN($T$30:$V$30),IF($G$9=2,MIN($Q$30:$V$30),IF($G$9=3,MIN($K$30:$V$30))))</f>
        <v>0</v>
      </c>
      <c r="H30" s="250">
        <f>IFERROR(IF($G$9=1,AVERAGE($T$30:$V$30),IF($G$9=2,AVERAGE($Q$30:$V$30),IF($G$9=3,AVERAGE($K$30:$V$30)))),0)</f>
        <v>0</v>
      </c>
      <c r="I30" s="251">
        <f>IF($G$9=1,MAX($T$30:$V$30),IF($G$9=2,MAX($Q$30:$V$30),IF($G$9=3,MAX($K$30:$V$30))))</f>
        <v>0</v>
      </c>
      <c r="J30" s="514"/>
      <c r="K30" s="252">
        <v>166.85</v>
      </c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</row>
    <row r="31" spans="1:37" s="511" customFormat="1" ht="16" x14ac:dyDescent="0.2">
      <c r="A31" s="510"/>
      <c r="B31" s="551"/>
      <c r="C31" s="515"/>
      <c r="D31" s="516" t="s">
        <v>815</v>
      </c>
      <c r="E31" s="243">
        <v>242</v>
      </c>
      <c r="F31" s="291">
        <f>IFERROR($E31/$E$10,"")</f>
        <v>1.2346938775510205E-2</v>
      </c>
      <c r="G31" s="250">
        <f>IF($G$9=1,MIN($T$31:$V$31),IF($G$9=2,MIN($Q$31:$V$31),IF($G$9=3,MIN($K$31:$V$31))))</f>
        <v>29.99</v>
      </c>
      <c r="H31" s="250">
        <f>IFERROR(IF($G$9=1,AVERAGE($T$31:$V$31),IF($G$9=2,AVERAGE($Q$31:$V$31),IF($G$9=3,AVERAGE($K$31:$V$31)))),0)</f>
        <v>138.71</v>
      </c>
      <c r="I31" s="251">
        <f>IF($G$9=1,MAX($T$31:$V$31),IF($G$9=2,MAX($Q$31:$V$31),IF($G$9=3,MAX($K$31:$V$31))))</f>
        <v>199.24</v>
      </c>
      <c r="J31" s="514"/>
      <c r="K31" s="252">
        <v>199.24</v>
      </c>
      <c r="L31" s="252">
        <v>204.14</v>
      </c>
      <c r="M31" s="252">
        <v>39.99</v>
      </c>
      <c r="N31" s="252">
        <v>159.25</v>
      </c>
      <c r="O31" s="252">
        <v>199.24</v>
      </c>
      <c r="P31" s="252">
        <v>199.24</v>
      </c>
      <c r="Q31" s="252">
        <v>199.24</v>
      </c>
      <c r="R31" s="252">
        <v>186.9</v>
      </c>
      <c r="S31" s="252">
        <v>29.99</v>
      </c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</row>
    <row r="32" spans="1:37" s="511" customFormat="1" x14ac:dyDescent="0.2">
      <c r="A32" s="510"/>
      <c r="B32" s="551"/>
      <c r="C32" s="512" t="s">
        <v>803</v>
      </c>
      <c r="D32" s="513"/>
      <c r="E32" s="245">
        <v>2560</v>
      </c>
      <c r="F32" s="290">
        <f t="shared" si="3"/>
        <v>0.1306122448979592</v>
      </c>
      <c r="G32" s="246">
        <f>IF($G$9=1,MIN($T$32:$V$32),IF($G$9=2,MIN($Q$32:$V$32),IF($G$9=3,MIN($K$32:$V$32))))</f>
        <v>2566.06</v>
      </c>
      <c r="H32" s="246">
        <f>IFERROR(IF($G$9=1,AVERAGE($T$32:$V$32),IF($G$9=2,AVERAGE($Q$32:$V$32),IF($G$9=3,AVERAGE($K$32:$V$32)))),0)</f>
        <v>2648.0533333333333</v>
      </c>
      <c r="I32" s="247">
        <f>IF($G$9=1,MAX($T$32:$V$32),IF($G$9=2,MAX($Q$32:$V$32),IF($G$9=3,MAX($K$32:$V$32))))</f>
        <v>2709</v>
      </c>
      <c r="J32" s="514"/>
      <c r="K32" s="248">
        <v>1991.1499999999999</v>
      </c>
      <c r="L32" s="248">
        <v>2621.39</v>
      </c>
      <c r="M32" s="248">
        <v>3401.5</v>
      </c>
      <c r="N32" s="248">
        <v>1955.1100000000001</v>
      </c>
      <c r="O32" s="248">
        <v>2542.54</v>
      </c>
      <c r="P32" s="248">
        <v>2875.0200000000004</v>
      </c>
      <c r="Q32" s="248">
        <v>2709</v>
      </c>
      <c r="R32" s="248">
        <v>2566.06</v>
      </c>
      <c r="S32" s="248">
        <v>2669.1</v>
      </c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</row>
    <row r="33" spans="1:36" s="511" customFormat="1" ht="16" x14ac:dyDescent="0.2">
      <c r="A33" s="510"/>
      <c r="B33" s="551"/>
      <c r="C33" s="515"/>
      <c r="D33" s="516" t="s">
        <v>1272</v>
      </c>
      <c r="E33" s="243">
        <v>240</v>
      </c>
      <c r="F33" s="291">
        <f>IFERROR($E33/$E$10,"")</f>
        <v>1.2244897959183673E-2</v>
      </c>
      <c r="G33" s="250">
        <f>IF($G$9=1,MIN($T$33:$V$33),IF($G$9=2,MIN($Q$33:$V$33),IF($G$9=3,MIN($K$33:$V$33))))</f>
        <v>37.78</v>
      </c>
      <c r="H33" s="250">
        <f>IFERROR(IF($G$9=1,AVERAGE($T$33:$V$33),IF($G$9=2,AVERAGE($Q$33:$V$33),IF($G$9=3,AVERAGE($K$33:$V$33)))),0)</f>
        <v>50.526666666666664</v>
      </c>
      <c r="I33" s="251">
        <f>IF($G$9=1,MAX($T$33:$V$33),IF($G$9=2,MAX($Q$33:$V$33),IF($G$9=3,MAX($K$33:$V$33))))</f>
        <v>71.36</v>
      </c>
      <c r="J33" s="514"/>
      <c r="K33" s="252">
        <v>88.63</v>
      </c>
      <c r="L33" s="252">
        <v>249.59</v>
      </c>
      <c r="M33" s="252">
        <v>262.45000000000005</v>
      </c>
      <c r="N33" s="252">
        <v>94.6</v>
      </c>
      <c r="O33" s="252">
        <v>97.61</v>
      </c>
      <c r="P33" s="252">
        <v>34.979999999999997</v>
      </c>
      <c r="Q33" s="252">
        <v>42.44</v>
      </c>
      <c r="R33" s="252">
        <v>71.36</v>
      </c>
      <c r="S33" s="252">
        <v>37.78</v>
      </c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</row>
    <row r="34" spans="1:36" s="511" customFormat="1" ht="16" x14ac:dyDescent="0.2">
      <c r="A34" s="510"/>
      <c r="B34" s="551"/>
      <c r="C34" s="515"/>
      <c r="D34" s="516" t="s">
        <v>799</v>
      </c>
      <c r="E34" s="243">
        <v>120</v>
      </c>
      <c r="F34" s="291">
        <f>IFERROR($E34/$E$10,"")</f>
        <v>6.1224489795918364E-3</v>
      </c>
      <c r="G34" s="250">
        <f>IF($G$9=1,MIN($T$34:$V$34),IF($G$9=2,MIN($Q$34:$V$34),IF($G$9=3,MIN($K$34:$V$34))))</f>
        <v>69.960000000000008</v>
      </c>
      <c r="H34" s="250">
        <f>IFERROR(IF($G$9=1,AVERAGE($T$34:$V$34),IF($G$9=2,AVERAGE($Q$34:$V$34),IF($G$9=3,AVERAGE($K$34:$V$34)))),0)</f>
        <v>141.36000000000001</v>
      </c>
      <c r="I34" s="251">
        <f>IF($G$9=1,MAX($T$34:$V$34),IF($G$9=2,MAX($Q$34:$V$34),IF($G$9=3,MAX($K$34:$V$34))))</f>
        <v>224.16</v>
      </c>
      <c r="J34" s="514"/>
      <c r="K34" s="252">
        <v>47.06</v>
      </c>
      <c r="L34" s="252">
        <v>31.31</v>
      </c>
      <c r="M34" s="252">
        <v>108.1</v>
      </c>
      <c r="N34" s="252">
        <v>95.08</v>
      </c>
      <c r="O34" s="252">
        <v>101.06</v>
      </c>
      <c r="P34" s="252">
        <v>150.28</v>
      </c>
      <c r="Q34" s="252">
        <v>129.95999999999998</v>
      </c>
      <c r="R34" s="252">
        <v>224.16</v>
      </c>
      <c r="S34" s="252">
        <v>69.960000000000008</v>
      </c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</row>
    <row r="35" spans="1:36" s="511" customFormat="1" ht="16" x14ac:dyDescent="0.2">
      <c r="A35" s="510"/>
      <c r="B35" s="551"/>
      <c r="C35" s="515"/>
      <c r="D35" s="516" t="s">
        <v>898</v>
      </c>
      <c r="E35" s="243">
        <v>200</v>
      </c>
      <c r="F35" s="291">
        <f>IFERROR($E35/$E$10,"")</f>
        <v>1.020408163265306E-2</v>
      </c>
      <c r="G35" s="250">
        <f>IF($G$9=1,MIN($T$35:$V$35),IF($G$9=2,MIN($Q$35:$V$35),IF($G$9=3,MIN($K$35:$V$35))))</f>
        <v>86.53</v>
      </c>
      <c r="H35" s="250">
        <f>IFERROR(IF($G$9=1,AVERAGE($T$35:$V$35),IF($G$9=2,AVERAGE($Q$35:$V$35),IF($G$9=3,AVERAGE($K$35:$V$35)))),0)</f>
        <v>107.55333333333333</v>
      </c>
      <c r="I35" s="251">
        <f>IF($G$9=1,MAX($T$35:$V$35),IF($G$9=2,MAX($Q$35:$V$35),IF($G$9=3,MAX($K$35:$V$35))))</f>
        <v>126.10000000000001</v>
      </c>
      <c r="J35" s="514"/>
      <c r="K35" s="252">
        <v>140.35999999999999</v>
      </c>
      <c r="L35" s="252">
        <v>153.18</v>
      </c>
      <c r="M35" s="252">
        <v>18.880000000000003</v>
      </c>
      <c r="N35" s="252">
        <v>105.83999999999999</v>
      </c>
      <c r="O35" s="252">
        <v>256.98</v>
      </c>
      <c r="P35" s="252">
        <v>163.87</v>
      </c>
      <c r="Q35" s="252">
        <v>110.03</v>
      </c>
      <c r="R35" s="252">
        <v>126.10000000000001</v>
      </c>
      <c r="S35" s="252">
        <v>86.53</v>
      </c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</row>
    <row r="36" spans="1:36" s="511" customFormat="1" ht="16" x14ac:dyDescent="0.2">
      <c r="A36" s="510"/>
      <c r="B36" s="551"/>
      <c r="C36" s="515"/>
      <c r="D36" s="516" t="s">
        <v>48</v>
      </c>
      <c r="E36" s="243">
        <v>2000</v>
      </c>
      <c r="F36" s="291">
        <f>IFERROR($E36/$E$10,"")</f>
        <v>0.10204081632653061</v>
      </c>
      <c r="G36" s="250">
        <f>IF($G$9=1,MIN($T$36:$V$36),IF($G$9=2,MIN($Q$36:$V$36),IF($G$9=3,MIN($K$36:$V$36))))</f>
        <v>2144.44</v>
      </c>
      <c r="H36" s="250">
        <f>IFERROR(IF($G$9=1,AVERAGE($T$36:$V$36),IF($G$9=2,AVERAGE($Q$36:$V$36),IF($G$9=3,AVERAGE($K$36:$V$36)))),0)</f>
        <v>2348.6133333333332</v>
      </c>
      <c r="I36" s="251">
        <f>IF($G$9=1,MAX($T$36:$V$36),IF($G$9=2,MAX($Q$36:$V$36),IF($G$9=3,MAX($K$36:$V$36))))</f>
        <v>2474.83</v>
      </c>
      <c r="J36" s="514"/>
      <c r="K36" s="252">
        <v>1715.1</v>
      </c>
      <c r="L36" s="252">
        <v>2187.31</v>
      </c>
      <c r="M36" s="252">
        <v>3012.0699999999997</v>
      </c>
      <c r="N36" s="252">
        <v>1659.5900000000001</v>
      </c>
      <c r="O36" s="252">
        <v>2086.89</v>
      </c>
      <c r="P36" s="252">
        <v>2525.8900000000003</v>
      </c>
      <c r="Q36" s="252">
        <v>2426.5700000000002</v>
      </c>
      <c r="R36" s="252">
        <v>2144.44</v>
      </c>
      <c r="S36" s="252">
        <v>2474.83</v>
      </c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</row>
    <row r="37" spans="1:36" s="511" customFormat="1" x14ac:dyDescent="0.2">
      <c r="A37" s="510"/>
      <c r="B37" s="551"/>
      <c r="C37" s="512" t="s">
        <v>49</v>
      </c>
      <c r="D37" s="513"/>
      <c r="E37" s="245">
        <v>4232</v>
      </c>
      <c r="F37" s="290">
        <f t="shared" si="3"/>
        <v>0.21591836734693878</v>
      </c>
      <c r="G37" s="246">
        <f>IF($G$9=1,MIN($T$37:$V$37),IF($G$9=2,MIN($Q$37:$V$37),IF($G$9=3,MIN($K$37:$V$37))))</f>
        <v>1822.08</v>
      </c>
      <c r="H37" s="246">
        <f>IFERROR(IF($G$9=1,AVERAGE($T$37:$V$37),IF($G$9=2,AVERAGE($Q$37:$V$37),IF($G$9=3,AVERAGE($K$37:$V$37)))),0)</f>
        <v>2166.9633333333331</v>
      </c>
      <c r="I37" s="247">
        <f>IF($G$9=1,MAX($T$37:$V$37),IF($G$9=2,MAX($Q$37:$V$37),IF($G$9=3,MAX($K$37:$V$37))))</f>
        <v>2682.17</v>
      </c>
      <c r="J37" s="514"/>
      <c r="K37" s="248">
        <v>4306.62</v>
      </c>
      <c r="L37" s="248">
        <v>2938</v>
      </c>
      <c r="M37" s="248">
        <v>3003.8200000000006</v>
      </c>
      <c r="N37" s="248">
        <v>2649.09</v>
      </c>
      <c r="O37" s="248">
        <v>4171.5700000000006</v>
      </c>
      <c r="P37" s="248">
        <v>5164.5599999999995</v>
      </c>
      <c r="Q37" s="248">
        <v>2682.17</v>
      </c>
      <c r="R37" s="248">
        <v>1822.08</v>
      </c>
      <c r="S37" s="248">
        <v>1996.6399999999999</v>
      </c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</row>
    <row r="38" spans="1:36" s="511" customFormat="1" ht="16" x14ac:dyDescent="0.2">
      <c r="A38" s="510"/>
      <c r="B38" s="551"/>
      <c r="C38" s="515"/>
      <c r="D38" s="516" t="s">
        <v>911</v>
      </c>
      <c r="E38" s="243">
        <v>20</v>
      </c>
      <c r="F38" s="291">
        <f>IFERROR($E38/$E$10,"")</f>
        <v>1.0204081632653062E-3</v>
      </c>
      <c r="G38" s="250">
        <f>IF($G$9=1,MIN($T$38:$V$38),IF($G$9=2,MIN($Q$38:$V$38),IF($G$9=3,MIN($K$38:$V$38))))</f>
        <v>0</v>
      </c>
      <c r="H38" s="250">
        <f>IFERROR(IF($G$9=1,AVERAGE($T$38:$V$38),IF($G$9=2,AVERAGE($Q$38:$V$38),IF($G$9=3,AVERAGE($K$38:$V$38)))),0)</f>
        <v>0</v>
      </c>
      <c r="I38" s="251">
        <f>IF($G$9=1,MAX($T$38:$V$38),IF($G$9=2,MAX($Q$38:$V$38),IF($G$9=3,MAX($K$38:$V$38))))</f>
        <v>0</v>
      </c>
      <c r="J38" s="514"/>
      <c r="K38" s="252">
        <v>33.32</v>
      </c>
      <c r="L38" s="252">
        <v>33.32</v>
      </c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  <c r="Z38" s="252"/>
      <c r="AA38" s="252"/>
      <c r="AB38" s="252"/>
      <c r="AC38" s="252"/>
      <c r="AD38" s="252"/>
      <c r="AE38" s="252"/>
      <c r="AF38" s="252"/>
      <c r="AG38" s="252"/>
      <c r="AH38" s="252"/>
      <c r="AI38" s="252"/>
      <c r="AJ38" s="252"/>
    </row>
    <row r="39" spans="1:36" s="511" customFormat="1" ht="16" x14ac:dyDescent="0.2">
      <c r="A39" s="510"/>
      <c r="B39" s="551"/>
      <c r="C39" s="515"/>
      <c r="D39" s="516" t="s">
        <v>50</v>
      </c>
      <c r="E39" s="243">
        <v>50</v>
      </c>
      <c r="F39" s="291">
        <f>IFERROR($E39/$E$10,"")</f>
        <v>2.5510204081632651E-3</v>
      </c>
      <c r="G39" s="250">
        <f>IF($G$9=1,MIN($T$39:$V$39),IF($G$9=2,MIN($Q$39:$V$39),IF($G$9=3,MIN($K$39:$V$39))))</f>
        <v>133.62</v>
      </c>
      <c r="H39" s="250">
        <f>IFERROR(IF($G$9=1,AVERAGE($T$39:$V$39),IF($G$9=2,AVERAGE($Q$39:$V$39),IF($G$9=3,AVERAGE($K$39:$V$39)))),0)</f>
        <v>185.655</v>
      </c>
      <c r="I39" s="251">
        <f>IF($G$9=1,MAX($T$39:$V$39),IF($G$9=2,MAX($Q$39:$V$39),IF($G$9=3,MAX($K$39:$V$39))))</f>
        <v>237.69</v>
      </c>
      <c r="J39" s="514"/>
      <c r="K39" s="252"/>
      <c r="L39" s="252"/>
      <c r="M39" s="252">
        <v>56.769999999999996</v>
      </c>
      <c r="N39" s="252"/>
      <c r="O39" s="252">
        <v>389.99</v>
      </c>
      <c r="P39" s="252">
        <v>474.40999999999997</v>
      </c>
      <c r="Q39" s="252">
        <v>237.69</v>
      </c>
      <c r="R39" s="252"/>
      <c r="S39" s="252">
        <v>133.62</v>
      </c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</row>
    <row r="40" spans="1:36" s="511" customFormat="1" ht="16" x14ac:dyDescent="0.2">
      <c r="A40" s="510"/>
      <c r="B40" s="551"/>
      <c r="C40" s="515"/>
      <c r="D40" s="516" t="s">
        <v>1031</v>
      </c>
      <c r="E40" s="243">
        <v>50</v>
      </c>
      <c r="F40" s="291">
        <f>IFERROR($E40/$E$10,"")</f>
        <v>2.5510204081632651E-3</v>
      </c>
      <c r="G40" s="250">
        <f>IF($G$9=1,MIN($T$40:$V$40),IF($G$9=2,MIN($Q$40:$V$40),IF($G$9=3,MIN($K$40:$V$40))))</f>
        <v>22</v>
      </c>
      <c r="H40" s="250">
        <f>IFERROR(IF($G$9=1,AVERAGE($T$40:$V$40),IF($G$9=2,AVERAGE($Q$40:$V$40),IF($G$9=3,AVERAGE($K$40:$V$40)))),0)</f>
        <v>36.950000000000003</v>
      </c>
      <c r="I40" s="251">
        <f>IF($G$9=1,MAX($T$40:$V$40),IF($G$9=2,MAX($Q$40:$V$40),IF($G$9=3,MAX($K$40:$V$40))))</f>
        <v>51.900000000000006</v>
      </c>
      <c r="J40" s="514"/>
      <c r="K40" s="252">
        <v>27.95</v>
      </c>
      <c r="L40" s="252">
        <v>68.95</v>
      </c>
      <c r="M40" s="252">
        <v>17.5</v>
      </c>
      <c r="N40" s="252">
        <v>11.5</v>
      </c>
      <c r="O40" s="252"/>
      <c r="P40" s="252"/>
      <c r="Q40" s="252">
        <v>22</v>
      </c>
      <c r="R40" s="252"/>
      <c r="S40" s="252">
        <v>51.900000000000006</v>
      </c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</row>
    <row r="41" spans="1:36" s="511" customFormat="1" ht="16" x14ac:dyDescent="0.2">
      <c r="A41" s="510"/>
      <c r="B41" s="551"/>
      <c r="C41" s="515"/>
      <c r="D41" s="516" t="s">
        <v>51</v>
      </c>
      <c r="E41" s="243">
        <v>880</v>
      </c>
      <c r="F41" s="291">
        <f>IFERROR($E41/$E$10,"")</f>
        <v>4.4897959183673466E-2</v>
      </c>
      <c r="G41" s="250">
        <f>IF($G$9=1,MIN($T$41:$V$41),IF($G$9=2,MIN($Q$41:$V$41),IF($G$9=3,MIN($K$41:$V$41))))</f>
        <v>822.37999999999988</v>
      </c>
      <c r="H41" s="250">
        <f>IFERROR(IF($G$9=1,AVERAGE($T$41:$V$41),IF($G$9=2,AVERAGE($Q$41:$V$41),IF($G$9=3,AVERAGE($K$41:$V$41)))),0)</f>
        <v>1116.9399999999998</v>
      </c>
      <c r="I41" s="251">
        <f>IF($G$9=1,MAX($T$41:$V$41),IF($G$9=2,MAX($Q$41:$V$41),IF($G$9=3,MAX($K$41:$V$41))))</f>
        <v>1526.6100000000001</v>
      </c>
      <c r="J41" s="514"/>
      <c r="K41" s="252">
        <v>641.23</v>
      </c>
      <c r="L41" s="252">
        <v>1521.1100000000001</v>
      </c>
      <c r="M41" s="252">
        <v>906.31</v>
      </c>
      <c r="N41" s="252">
        <v>796.53</v>
      </c>
      <c r="O41" s="252">
        <v>810.88</v>
      </c>
      <c r="P41" s="252">
        <v>1053.26</v>
      </c>
      <c r="Q41" s="252">
        <v>1526.6100000000001</v>
      </c>
      <c r="R41" s="252">
        <v>822.37999999999988</v>
      </c>
      <c r="S41" s="252">
        <v>1001.8299999999999</v>
      </c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</row>
    <row r="42" spans="1:36" s="511" customFormat="1" ht="16" x14ac:dyDescent="0.2">
      <c r="A42" s="510"/>
      <c r="B42" s="551"/>
      <c r="C42" s="515"/>
      <c r="D42" s="516" t="s">
        <v>905</v>
      </c>
      <c r="E42" s="243">
        <v>50</v>
      </c>
      <c r="F42" s="291">
        <f>IFERROR($E42/$E$10,"")</f>
        <v>2.5510204081632651E-3</v>
      </c>
      <c r="G42" s="250">
        <f>IF($G$9=1,MIN($T$42:$V$42),IF($G$9=2,MIN($Q$42:$V$42),IF($G$9=3,MIN($K$42:$V$42))))</f>
        <v>0</v>
      </c>
      <c r="H42" s="250">
        <f>IFERROR(IF($G$9=1,AVERAGE($T$42:$V$42),IF($G$9=2,AVERAGE($Q$42:$V$42),IF($G$9=3,AVERAGE($K$42:$V$42)))),0)</f>
        <v>0</v>
      </c>
      <c r="I42" s="251">
        <f>IF($G$9=1,MAX($T$42:$V$42),IF($G$9=2,MAX($Q$42:$V$42),IF($G$9=3,MAX($K$42:$V$42))))</f>
        <v>0</v>
      </c>
      <c r="J42" s="514"/>
      <c r="K42" s="252">
        <v>1464.75</v>
      </c>
      <c r="L42" s="252">
        <v>64.75</v>
      </c>
      <c r="M42" s="252">
        <v>64.75</v>
      </c>
      <c r="N42" s="252">
        <v>64.75</v>
      </c>
      <c r="O42" s="252">
        <v>925.5</v>
      </c>
      <c r="P42" s="252">
        <v>1433.2</v>
      </c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</row>
    <row r="43" spans="1:36" s="511" customFormat="1" ht="16" x14ac:dyDescent="0.2">
      <c r="A43" s="510"/>
      <c r="B43" s="551"/>
      <c r="C43" s="515"/>
      <c r="D43" s="516" t="s">
        <v>808</v>
      </c>
      <c r="E43" s="243">
        <v>1000</v>
      </c>
      <c r="F43" s="291">
        <f>IFERROR($E43/$E$10,"")</f>
        <v>5.1020408163265307E-2</v>
      </c>
      <c r="G43" s="250">
        <f>IF($G$9=1,MIN($T$43:$V$43),IF($G$9=2,MIN($Q$43:$V$43),IF($G$9=3,MIN($K$43:$V$43))))</f>
        <v>0</v>
      </c>
      <c r="H43" s="250">
        <f>IFERROR(IF($G$9=1,AVERAGE($T$43:$V$43),IF($G$9=2,AVERAGE($Q$43:$V$43),IF($G$9=3,AVERAGE($K$43:$V$43)))),0)</f>
        <v>0</v>
      </c>
      <c r="I43" s="251">
        <f>IF($G$9=1,MAX($T$43:$V$43),IF($G$9=2,MAX($Q$43:$V$43),IF($G$9=3,MAX($K$43:$V$43))))</f>
        <v>0</v>
      </c>
      <c r="J43" s="514"/>
      <c r="K43" s="252"/>
      <c r="L43" s="252"/>
      <c r="M43" s="252">
        <v>1042.6400000000001</v>
      </c>
      <c r="N43" s="252">
        <v>1007.46</v>
      </c>
      <c r="O43" s="252">
        <v>1007.46</v>
      </c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</row>
    <row r="44" spans="1:36" s="511" customFormat="1" ht="16" x14ac:dyDescent="0.2">
      <c r="A44" s="510"/>
      <c r="B44" s="551"/>
      <c r="C44" s="515"/>
      <c r="D44" s="516" t="s">
        <v>1379</v>
      </c>
      <c r="E44" s="243"/>
      <c r="F44" s="291">
        <f>IFERROR($E44/$E$10,"")</f>
        <v>0</v>
      </c>
      <c r="G44" s="250">
        <f>IF($G$9=1,MIN($T$44:$V$44),IF($G$9=2,MIN($Q$44:$V$44),IF($G$9=3,MIN($K$44:$V$44))))</f>
        <v>0</v>
      </c>
      <c r="H44" s="250">
        <f>IFERROR(IF($G$9=1,AVERAGE($T$44:$V$44),IF($G$9=2,AVERAGE($Q$44:$V$44),IF($G$9=3,AVERAGE($K$44:$V$44)))),0)</f>
        <v>0</v>
      </c>
      <c r="I44" s="251">
        <f>IF($G$9=1,MAX($T$44:$V$44),IF($G$9=2,MAX($Q$44:$V$44),IF($G$9=3,MAX($K$44:$V$44))))</f>
        <v>0</v>
      </c>
      <c r="J44" s="514"/>
      <c r="K44" s="252">
        <v>70</v>
      </c>
      <c r="L44" s="252"/>
      <c r="M44" s="252">
        <v>45</v>
      </c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</row>
    <row r="45" spans="1:36" s="511" customFormat="1" ht="16" x14ac:dyDescent="0.2">
      <c r="A45" s="510"/>
      <c r="B45" s="551"/>
      <c r="C45" s="515"/>
      <c r="D45" s="516" t="s">
        <v>807</v>
      </c>
      <c r="E45" s="243">
        <v>1100</v>
      </c>
      <c r="F45" s="291">
        <f>IFERROR($E45/$E$10,"")</f>
        <v>5.6122448979591837E-2</v>
      </c>
      <c r="G45" s="250">
        <f>IF($G$9=1,MIN($T$45:$V$45),IF($G$9=2,MIN($Q$45:$V$45),IF($G$9=3,MIN($K$45:$V$45))))</f>
        <v>578.99</v>
      </c>
      <c r="H45" s="250">
        <f>IFERROR(IF($G$9=1,AVERAGE($T$45:$V$45),IF($G$9=2,AVERAGE($Q$45:$V$45),IF($G$9=3,AVERAGE($K$45:$V$45)))),0)</f>
        <v>624.5533333333334</v>
      </c>
      <c r="I45" s="251">
        <f>IF($G$9=1,MAX($T$45:$V$45),IF($G$9=2,MAX($Q$45:$V$45),IF($G$9=3,MAX($K$45:$V$45))))</f>
        <v>682.34999999999991</v>
      </c>
      <c r="J45" s="514"/>
      <c r="K45" s="252">
        <v>1117.6599999999999</v>
      </c>
      <c r="L45" s="252">
        <v>135</v>
      </c>
      <c r="M45" s="252">
        <v>182</v>
      </c>
      <c r="N45" s="252">
        <v>80</v>
      </c>
      <c r="O45" s="252">
        <v>186.34</v>
      </c>
      <c r="P45" s="252">
        <v>66.33</v>
      </c>
      <c r="Q45" s="252">
        <v>682.34999999999991</v>
      </c>
      <c r="R45" s="252">
        <v>612.32000000000005</v>
      </c>
      <c r="S45" s="252">
        <v>578.99</v>
      </c>
      <c r="T45" s="252"/>
      <c r="U45" s="252"/>
      <c r="V45" s="252"/>
      <c r="W45" s="252"/>
      <c r="X45" s="252"/>
      <c r="Y45" s="252"/>
      <c r="Z45" s="252"/>
      <c r="AA45" s="252"/>
      <c r="AB45" s="252"/>
      <c r="AC45" s="252"/>
      <c r="AD45" s="252"/>
      <c r="AE45" s="252"/>
      <c r="AF45" s="252"/>
      <c r="AG45" s="252"/>
      <c r="AH45" s="252"/>
      <c r="AI45" s="252"/>
      <c r="AJ45" s="252"/>
    </row>
    <row r="46" spans="1:36" s="511" customFormat="1" ht="16" x14ac:dyDescent="0.2">
      <c r="A46" s="510"/>
      <c r="B46" s="551"/>
      <c r="C46" s="515"/>
      <c r="D46" s="516" t="s">
        <v>1293</v>
      </c>
      <c r="E46" s="243">
        <v>100</v>
      </c>
      <c r="F46" s="291">
        <f>IFERROR($E46/$E$10,"")</f>
        <v>5.1020408163265302E-3</v>
      </c>
      <c r="G46" s="250">
        <f>IF($G$9=1,MIN($T$46:$V$46),IF($G$9=2,MIN($Q$46:$V$46),IF($G$9=3,MIN($K$46:$V$46))))</f>
        <v>0</v>
      </c>
      <c r="H46" s="250">
        <f>IFERROR(IF($G$9=1,AVERAGE($T$46:$V$46),IF($G$9=2,AVERAGE($Q$46:$V$46),IF($G$9=3,AVERAGE($K$46:$V$46)))),0)</f>
        <v>0</v>
      </c>
      <c r="I46" s="251">
        <f>IF($G$9=1,MAX($T$46:$V$46),IF($G$9=2,MAX($Q$46:$V$46),IF($G$9=3,MAX($K$46:$V$46))))</f>
        <v>0</v>
      </c>
      <c r="J46" s="514"/>
      <c r="K46" s="252"/>
      <c r="L46" s="252">
        <v>340.53999999999996</v>
      </c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Z46" s="252"/>
      <c r="AA46" s="252"/>
      <c r="AB46" s="252"/>
      <c r="AC46" s="252"/>
      <c r="AD46" s="252"/>
      <c r="AE46" s="252"/>
      <c r="AF46" s="252"/>
      <c r="AG46" s="252"/>
      <c r="AH46" s="252"/>
      <c r="AI46" s="252"/>
      <c r="AJ46" s="252"/>
    </row>
    <row r="47" spans="1:36" s="511" customFormat="1" ht="16" x14ac:dyDescent="0.2">
      <c r="A47" s="510"/>
      <c r="B47" s="551"/>
      <c r="C47" s="515"/>
      <c r="D47" s="516" t="s">
        <v>904</v>
      </c>
      <c r="E47" s="243">
        <v>300</v>
      </c>
      <c r="F47" s="291">
        <f>IFERROR($E47/$E$10,"")</f>
        <v>1.5306122448979591E-2</v>
      </c>
      <c r="G47" s="250">
        <f>IF($G$9=1,MIN($T$47:$V$47),IF($G$9=2,MIN($Q$47:$V$47),IF($G$9=3,MIN($K$47:$V$47))))</f>
        <v>157.02000000000001</v>
      </c>
      <c r="H47" s="250">
        <f>IFERROR(IF($G$9=1,AVERAGE($T$47:$V$47),IF($G$9=2,AVERAGE($Q$47:$V$47),IF($G$9=3,AVERAGE($K$47:$V$47)))),0)</f>
        <v>258.23333333333335</v>
      </c>
      <c r="I47" s="251">
        <f>IF($G$9=1,MAX($T$47:$V$47),IF($G$9=2,MAX($Q$47:$V$47),IF($G$9=3,MAX($K$47:$V$47))))</f>
        <v>387.38</v>
      </c>
      <c r="J47" s="514"/>
      <c r="K47" s="252">
        <v>260.69</v>
      </c>
      <c r="L47" s="252">
        <v>44.88</v>
      </c>
      <c r="M47" s="252"/>
      <c r="N47" s="252"/>
      <c r="O47" s="252">
        <v>157.05000000000001</v>
      </c>
      <c r="P47" s="252">
        <v>157.02000000000001</v>
      </c>
      <c r="Q47" s="252">
        <v>157.02000000000001</v>
      </c>
      <c r="R47" s="252">
        <v>387.38</v>
      </c>
      <c r="S47" s="252">
        <v>230.3</v>
      </c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</row>
    <row r="48" spans="1:36" s="511" customFormat="1" ht="16" x14ac:dyDescent="0.2">
      <c r="A48" s="510"/>
      <c r="B48" s="551"/>
      <c r="C48" s="515"/>
      <c r="D48" s="516" t="s">
        <v>1752</v>
      </c>
      <c r="E48" s="243"/>
      <c r="F48" s="291">
        <f>IFERROR($E48/$E$10,"")</f>
        <v>0</v>
      </c>
      <c r="G48" s="250">
        <f>IF($G$9=1,MIN($T$48:$V$48),IF($G$9=2,MIN($Q$48:$V$48),IF($G$9=3,MIN($K$48:$V$48))))</f>
        <v>11.5</v>
      </c>
      <c r="H48" s="250">
        <f>IFERROR(IF($G$9=1,AVERAGE($T$48:$V$48),IF($G$9=2,AVERAGE($Q$48:$V$48),IF($G$9=3,AVERAGE($K$48:$V$48)))),0)</f>
        <v>11.5</v>
      </c>
      <c r="I48" s="251">
        <f>IF($G$9=1,MAX($T$48:$V$48),IF($G$9=2,MAX($Q$48:$V$48),IF($G$9=3,MAX($K$48:$V$48))))</f>
        <v>11.5</v>
      </c>
      <c r="J48" s="514"/>
      <c r="K48" s="252"/>
      <c r="L48" s="252"/>
      <c r="M48" s="252"/>
      <c r="N48" s="252"/>
      <c r="O48" s="252">
        <v>11.5</v>
      </c>
      <c r="P48" s="252">
        <v>635.48</v>
      </c>
      <c r="Q48" s="252">
        <v>11.5</v>
      </c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</row>
    <row r="49" spans="1:36" s="511" customFormat="1" ht="16" x14ac:dyDescent="0.2">
      <c r="A49" s="510"/>
      <c r="B49" s="551"/>
      <c r="C49" s="515"/>
      <c r="D49" s="516" t="s">
        <v>901</v>
      </c>
      <c r="E49" s="243">
        <v>20</v>
      </c>
      <c r="F49" s="291">
        <f>IFERROR($E49/$E$10,"")</f>
        <v>1.0204081632653062E-3</v>
      </c>
      <c r="G49" s="250">
        <f>IF($G$9=1,MIN($T$49:$V$49),IF($G$9=2,MIN($Q$49:$V$49),IF($G$9=3,MIN($K$49:$V$49))))</f>
        <v>45</v>
      </c>
      <c r="H49" s="250">
        <f>IFERROR(IF($G$9=1,AVERAGE($T$49:$V$49),IF($G$9=2,AVERAGE($Q$49:$V$49),IF($G$9=3,AVERAGE($K$49:$V$49)))),0)</f>
        <v>45</v>
      </c>
      <c r="I49" s="251">
        <f>IF($G$9=1,MAX($T$49:$V$49),IF($G$9=2,MAX($Q$49:$V$49),IF($G$9=3,MAX($K$49:$V$49))))</f>
        <v>45</v>
      </c>
      <c r="J49" s="514"/>
      <c r="K49" s="252">
        <v>29.1</v>
      </c>
      <c r="L49" s="252">
        <v>67.5</v>
      </c>
      <c r="M49" s="252">
        <v>26.9</v>
      </c>
      <c r="N49" s="252">
        <v>26.9</v>
      </c>
      <c r="O49" s="252">
        <v>20.9</v>
      </c>
      <c r="P49" s="252">
        <v>20.9</v>
      </c>
      <c r="Q49" s="252">
        <v>45</v>
      </c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</row>
    <row r="50" spans="1:36" s="511" customFormat="1" ht="16" x14ac:dyDescent="0.2">
      <c r="A50" s="510"/>
      <c r="B50" s="551"/>
      <c r="C50" s="515"/>
      <c r="D50" s="516" t="s">
        <v>809</v>
      </c>
      <c r="E50" s="243">
        <v>662</v>
      </c>
      <c r="F50" s="291">
        <f>IFERROR($E50/$E$10,"")</f>
        <v>3.3775510204081635E-2</v>
      </c>
      <c r="G50" s="250">
        <f>IF($G$9=1,MIN($T$50:$V$50),IF($G$9=2,MIN($Q$50:$V$50),IF($G$9=3,MIN($K$50:$V$50))))</f>
        <v>0</v>
      </c>
      <c r="H50" s="250">
        <f>IFERROR(IF($G$9=1,AVERAGE($T$50:$V$50),IF($G$9=2,AVERAGE($Q$50:$V$50),IF($G$9=3,AVERAGE($K$50:$V$50)))),0)</f>
        <v>0</v>
      </c>
      <c r="I50" s="251">
        <f>IF($G$9=1,MAX($T$50:$V$50),IF($G$9=2,MAX($Q$50:$V$50),IF($G$9=3,MAX($K$50:$V$50))))</f>
        <v>0</v>
      </c>
      <c r="J50" s="514"/>
      <c r="K50" s="252">
        <v>661.92</v>
      </c>
      <c r="L50" s="252">
        <v>661.95</v>
      </c>
      <c r="M50" s="252">
        <v>661.95</v>
      </c>
      <c r="N50" s="252">
        <v>661.95</v>
      </c>
      <c r="O50" s="252">
        <v>661.95</v>
      </c>
      <c r="P50" s="252">
        <v>1323.96</v>
      </c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</row>
    <row r="51" spans="1:36" s="511" customFormat="1" x14ac:dyDescent="0.2">
      <c r="A51" s="510"/>
      <c r="B51" s="551"/>
      <c r="C51" s="512" t="s">
        <v>52</v>
      </c>
      <c r="D51" s="513"/>
      <c r="E51" s="245">
        <v>4684</v>
      </c>
      <c r="F51" s="290">
        <f t="shared" si="3"/>
        <v>0.2389795918367347</v>
      </c>
      <c r="G51" s="246">
        <f>IF($G$9=1,MIN($T$51:$V$51),IF($G$9=2,MIN($Q$51:$V$51),IF($G$9=3,MIN($K$51:$V$51))))</f>
        <v>2200</v>
      </c>
      <c r="H51" s="246">
        <f>IFERROR(IF($G$9=1,AVERAGE($T$51:$V$51),IF($G$9=2,AVERAGE($Q$51:$V$51),IF($G$9=3,AVERAGE($K$51:$V$51)))),0)</f>
        <v>3703.4459999999999</v>
      </c>
      <c r="I51" s="247">
        <f>IF($G$9=1,MAX($T$51:$V$51),IF($G$9=2,MAX($Q$51:$V$51),IF($G$9=3,MAX($K$51:$V$51))))</f>
        <v>7098.68</v>
      </c>
      <c r="J51" s="514"/>
      <c r="K51" s="248">
        <v>5233.5</v>
      </c>
      <c r="L51" s="248">
        <v>3302.84</v>
      </c>
      <c r="M51" s="248">
        <v>4067.9</v>
      </c>
      <c r="N51" s="248">
        <v>3976.52</v>
      </c>
      <c r="O51" s="248">
        <v>4397.8500000000004</v>
      </c>
      <c r="P51" s="248">
        <v>5166.25</v>
      </c>
      <c r="Q51" s="248">
        <v>3816.8199999999997</v>
      </c>
      <c r="R51" s="248">
        <v>7098.68</v>
      </c>
      <c r="S51" s="248">
        <v>3201.73</v>
      </c>
      <c r="T51" s="248"/>
      <c r="U51" s="248">
        <v>2200</v>
      </c>
      <c r="V51" s="248">
        <v>2200</v>
      </c>
      <c r="W51" s="248"/>
      <c r="X51" s="248"/>
      <c r="Y51" s="248"/>
      <c r="Z51" s="248"/>
      <c r="AA51" s="248"/>
      <c r="AB51" s="248"/>
      <c r="AC51" s="248"/>
      <c r="AD51" s="248"/>
      <c r="AE51" s="248"/>
      <c r="AF51" s="248"/>
      <c r="AG51" s="248"/>
      <c r="AH51" s="248"/>
      <c r="AI51" s="248"/>
      <c r="AJ51" s="248"/>
    </row>
    <row r="52" spans="1:36" s="511" customFormat="1" ht="16" x14ac:dyDescent="0.2">
      <c r="A52" s="510"/>
      <c r="B52" s="551"/>
      <c r="C52" s="515"/>
      <c r="D52" s="516" t="s">
        <v>53</v>
      </c>
      <c r="E52" s="243">
        <v>304</v>
      </c>
      <c r="F52" s="291">
        <f>IFERROR($E52/$E$10,"")</f>
        <v>1.5510204081632653E-2</v>
      </c>
      <c r="G52" s="250">
        <f>IF($G$9=1,MIN($T$52:$V$52),IF($G$9=2,MIN($Q$52:$V$52),IF($G$9=3,MIN($K$52:$V$52))))</f>
        <v>456</v>
      </c>
      <c r="H52" s="250">
        <f>IFERROR(IF($G$9=1,AVERAGE($T$52:$V$52),IF($G$9=2,AVERAGE($Q$52:$V$52),IF($G$9=3,AVERAGE($K$52:$V$52)))),0)</f>
        <v>621</v>
      </c>
      <c r="I52" s="251">
        <f>IF($G$9=1,MAX($T$52:$V$52),IF($G$9=2,MAX($Q$52:$V$52),IF($G$9=3,MAX($K$52:$V$52))))</f>
        <v>786</v>
      </c>
      <c r="J52" s="514"/>
      <c r="K52" s="252">
        <v>304</v>
      </c>
      <c r="L52" s="252">
        <v>160</v>
      </c>
      <c r="M52" s="252">
        <v>545</v>
      </c>
      <c r="N52" s="252">
        <v>656</v>
      </c>
      <c r="O52" s="252">
        <v>666</v>
      </c>
      <c r="P52" s="252">
        <v>666</v>
      </c>
      <c r="Q52" s="252">
        <v>456</v>
      </c>
      <c r="R52" s="252">
        <v>786</v>
      </c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</row>
    <row r="53" spans="1:36" s="511" customFormat="1" ht="16" x14ac:dyDescent="0.2">
      <c r="A53" s="510"/>
      <c r="B53" s="551"/>
      <c r="C53" s="515"/>
      <c r="D53" s="516" t="s">
        <v>811</v>
      </c>
      <c r="E53" s="243">
        <v>300</v>
      </c>
      <c r="F53" s="291">
        <f>IFERROR($E53/$E$10,"")</f>
        <v>1.5306122448979591E-2</v>
      </c>
      <c r="G53" s="250">
        <f>IF($G$9=1,MIN($T$53:$V$53),IF($G$9=2,MIN($Q$53:$V$53),IF($G$9=3,MIN($K$53:$V$53))))</f>
        <v>90</v>
      </c>
      <c r="H53" s="250">
        <f>IFERROR(IF($G$9=1,AVERAGE($T$53:$V$53),IF($G$9=2,AVERAGE($Q$53:$V$53),IF($G$9=3,AVERAGE($K$53:$V$53)))),0)</f>
        <v>90</v>
      </c>
      <c r="I53" s="251">
        <f>IF($G$9=1,MAX($T$53:$V$53),IF($G$9=2,MAX($Q$53:$V$53),IF($G$9=3,MAX($K$53:$V$53))))</f>
        <v>90</v>
      </c>
      <c r="J53" s="514"/>
      <c r="K53" s="252">
        <v>390</v>
      </c>
      <c r="L53" s="252">
        <v>390</v>
      </c>
      <c r="M53" s="252">
        <v>390</v>
      </c>
      <c r="N53" s="252">
        <v>733</v>
      </c>
      <c r="O53" s="252">
        <v>733</v>
      </c>
      <c r="P53" s="252">
        <v>733</v>
      </c>
      <c r="Q53" s="252"/>
      <c r="R53" s="252">
        <v>90</v>
      </c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</row>
    <row r="54" spans="1:36" s="511" customFormat="1" ht="16" x14ac:dyDescent="0.2">
      <c r="A54" s="510"/>
      <c r="B54" s="551"/>
      <c r="C54" s="515"/>
      <c r="D54" s="516" t="s">
        <v>800</v>
      </c>
      <c r="E54" s="243">
        <v>700</v>
      </c>
      <c r="F54" s="291">
        <f>IFERROR($E54/$E$10,"")</f>
        <v>3.5714285714285712E-2</v>
      </c>
      <c r="G54" s="250">
        <f>IF($G$9=1,MIN($T$54:$V$54),IF($G$9=2,MIN($Q$54:$V$54),IF($G$9=3,MIN($K$54:$V$54))))</f>
        <v>1001.73</v>
      </c>
      <c r="H54" s="250">
        <f>IFERROR(IF($G$9=1,AVERAGE($T$54:$V$54),IF($G$9=2,AVERAGE($Q$54:$V$54),IF($G$9=3,AVERAGE($K$54:$V$54)))),0)</f>
        <v>1180.3866666666668</v>
      </c>
      <c r="I54" s="251">
        <f>IF($G$9=1,MAX($T$54:$V$54),IF($G$9=2,MAX($Q$54:$V$54),IF($G$9=3,MAX($K$54:$V$54))))</f>
        <v>1394.5900000000001</v>
      </c>
      <c r="J54" s="514"/>
      <c r="K54" s="252">
        <v>708.57999999999993</v>
      </c>
      <c r="L54" s="252">
        <v>710.43999999999994</v>
      </c>
      <c r="M54" s="252">
        <v>803.04</v>
      </c>
      <c r="N54" s="252">
        <v>385.41999999999996</v>
      </c>
      <c r="O54" s="252">
        <v>956.61999999999989</v>
      </c>
      <c r="P54" s="252">
        <v>1568.4499999999998</v>
      </c>
      <c r="Q54" s="252">
        <v>1144.8399999999999</v>
      </c>
      <c r="R54" s="252">
        <v>1394.5900000000001</v>
      </c>
      <c r="S54" s="252">
        <v>1001.73</v>
      </c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</row>
    <row r="55" spans="1:36" s="511" customFormat="1" ht="16" x14ac:dyDescent="0.2">
      <c r="A55" s="510"/>
      <c r="B55" s="551"/>
      <c r="C55" s="515"/>
      <c r="D55" s="516" t="s">
        <v>821</v>
      </c>
      <c r="E55" s="243">
        <v>380</v>
      </c>
      <c r="F55" s="291">
        <f>IFERROR($E55/$E$10,"")</f>
        <v>1.9387755102040816E-2</v>
      </c>
      <c r="G55" s="250">
        <f>IF($G$9=1,MIN($T$55:$V$55),IF($G$9=2,MIN($Q$55:$V$55),IF($G$9=3,MIN($K$55:$V$55))))</f>
        <v>0</v>
      </c>
      <c r="H55" s="250">
        <f>IFERROR(IF($G$9=1,AVERAGE($T$55:$V$55),IF($G$9=2,AVERAGE($Q$55:$V$55),IF($G$9=3,AVERAGE($K$55:$V$55)))),0)</f>
        <v>0</v>
      </c>
      <c r="I55" s="251">
        <f>IF($G$9=1,MAX($T$55:$V$55),IF($G$9=2,MAX($Q$55:$V$55),IF($G$9=3,MAX($K$55:$V$55))))</f>
        <v>0</v>
      </c>
      <c r="J55" s="514"/>
      <c r="K55" s="252">
        <v>200</v>
      </c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</row>
    <row r="56" spans="1:36" s="511" customFormat="1" ht="16" x14ac:dyDescent="0.2">
      <c r="A56" s="510"/>
      <c r="B56" s="551"/>
      <c r="C56" s="515"/>
      <c r="D56" s="516" t="s">
        <v>820</v>
      </c>
      <c r="E56" s="243"/>
      <c r="F56" s="291">
        <f>IFERROR($E56/$E$10,"")</f>
        <v>0</v>
      </c>
      <c r="G56" s="250">
        <f>IF($G$9=1,MIN($T$56:$V$56),IF($G$9=2,MIN($Q$56:$V$56),IF($G$9=3,MIN($K$56:$V$56))))</f>
        <v>0</v>
      </c>
      <c r="H56" s="250">
        <f>IFERROR(IF($G$9=1,AVERAGE($T$56:$V$56),IF($G$9=2,AVERAGE($Q$56:$V$56),IF($G$9=3,AVERAGE($K$56:$V$56)))),0)</f>
        <v>0</v>
      </c>
      <c r="I56" s="251">
        <f>IF($G$9=1,MAX($T$56:$V$56),IF($G$9=2,MAX($Q$56:$V$56),IF($G$9=3,MAX($K$56:$V$56))))</f>
        <v>0</v>
      </c>
      <c r="J56" s="514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</row>
    <row r="57" spans="1:36" s="511" customFormat="1" ht="16" x14ac:dyDescent="0.2">
      <c r="A57" s="510"/>
      <c r="B57" s="551"/>
      <c r="C57" s="515"/>
      <c r="D57" s="516" t="s">
        <v>54</v>
      </c>
      <c r="E57" s="243">
        <v>2500</v>
      </c>
      <c r="F57" s="291">
        <f>IFERROR($E57/$E$10,"")</f>
        <v>0.12755102040816327</v>
      </c>
      <c r="G57" s="250">
        <f>IF($G$9=1,MIN($T$57:$V$57),IF($G$9=2,MIN($Q$57:$V$57),IF($G$9=3,MIN($K$57:$V$57))))</f>
        <v>2200</v>
      </c>
      <c r="H57" s="250">
        <f>IFERROR(IF($G$9=1,AVERAGE($T$57:$V$57),IF($G$9=2,AVERAGE($Q$57:$V$57),IF($G$9=3,AVERAGE($K$57:$V$57)))),0)</f>
        <v>2728.8139999999999</v>
      </c>
      <c r="I57" s="251">
        <f>IF($G$9=1,MAX($T$57:$V$57),IF($G$9=2,MAX($Q$57:$V$57),IF($G$9=3,MAX($K$57:$V$57))))</f>
        <v>4828.09</v>
      </c>
      <c r="J57" s="514"/>
      <c r="K57" s="252">
        <v>3547.2599999999998</v>
      </c>
      <c r="L57" s="252">
        <v>1958.74</v>
      </c>
      <c r="M57" s="252">
        <v>2237.36</v>
      </c>
      <c r="N57" s="252">
        <v>2109.6</v>
      </c>
      <c r="O57" s="252">
        <v>2042.23</v>
      </c>
      <c r="P57" s="252">
        <v>2198.8000000000002</v>
      </c>
      <c r="Q57" s="252">
        <v>2215.98</v>
      </c>
      <c r="R57" s="252">
        <v>4828.09</v>
      </c>
      <c r="S57" s="252">
        <v>2200</v>
      </c>
      <c r="T57" s="252"/>
      <c r="U57" s="252">
        <v>2200</v>
      </c>
      <c r="V57" s="252">
        <v>2200</v>
      </c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</row>
    <row r="58" spans="1:36" s="511" customFormat="1" ht="16" x14ac:dyDescent="0.2">
      <c r="A58" s="510"/>
      <c r="B58" s="551"/>
      <c r="C58" s="515"/>
      <c r="D58" s="516" t="s">
        <v>822</v>
      </c>
      <c r="E58" s="243"/>
      <c r="F58" s="291">
        <f>IFERROR($E58/$E$10,"")</f>
        <v>0</v>
      </c>
      <c r="G58" s="250">
        <f>IF($G$9=1,MIN($T$58:$V$58),IF($G$9=2,MIN($Q$58:$V$58),IF($G$9=3,MIN($K$58:$V$58))))</f>
        <v>0</v>
      </c>
      <c r="H58" s="250">
        <f>IFERROR(IF($G$9=1,AVERAGE($T$58:$V$58),IF($G$9=2,AVERAGE($Q$58:$V$58),IF($G$9=3,AVERAGE($K$58:$V$58)))),0)</f>
        <v>0</v>
      </c>
      <c r="I58" s="251">
        <f>IF($G$9=1,MAX($T$58:$V$58),IF($G$9=2,MAX($Q$58:$V$58),IF($G$9=3,MAX($K$58:$V$58))))</f>
        <v>0</v>
      </c>
      <c r="J58" s="514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</row>
    <row r="59" spans="1:36" s="511" customFormat="1" ht="16" x14ac:dyDescent="0.2">
      <c r="A59" s="510"/>
      <c r="B59" s="551"/>
      <c r="C59" s="515"/>
      <c r="D59" s="516" t="s">
        <v>812</v>
      </c>
      <c r="E59" s="243">
        <v>500</v>
      </c>
      <c r="F59" s="291">
        <f>IFERROR($E59/$E$10,"")</f>
        <v>2.5510204081632654E-2</v>
      </c>
      <c r="G59" s="250">
        <f>IF($G$9=1,MIN($T$59:$V$59),IF($G$9=2,MIN($Q$59:$V$59),IF($G$9=3,MIN($K$59:$V$59))))</f>
        <v>0</v>
      </c>
      <c r="H59" s="250">
        <f>IFERROR(IF($G$9=1,AVERAGE($T$59:$V$59),IF($G$9=2,AVERAGE($Q$59:$V$59),IF($G$9=3,AVERAGE($K$59:$V$59)))),0)</f>
        <v>0</v>
      </c>
      <c r="I59" s="251">
        <f>IF($G$9=1,MAX($T$59:$V$59),IF($G$9=2,MAX($Q$59:$V$59),IF($G$9=3,MAX($K$59:$V$59))))</f>
        <v>0</v>
      </c>
      <c r="J59" s="514"/>
      <c r="K59" s="252">
        <v>83.66</v>
      </c>
      <c r="L59" s="252">
        <v>83.66</v>
      </c>
      <c r="M59" s="252">
        <v>92.5</v>
      </c>
      <c r="N59" s="252">
        <v>92.5</v>
      </c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</row>
    <row r="60" spans="1:36" s="511" customFormat="1" x14ac:dyDescent="0.2">
      <c r="A60" s="510"/>
      <c r="B60" s="551"/>
      <c r="C60" s="512" t="s">
        <v>55</v>
      </c>
      <c r="D60" s="513"/>
      <c r="E60" s="245">
        <v>580</v>
      </c>
      <c r="F60" s="290">
        <f t="shared" si="3"/>
        <v>2.9591836734693878E-2</v>
      </c>
      <c r="G60" s="246">
        <f>IF($G$9=1,MIN($T$60:$V$60),IF($G$9=2,MIN($Q$60:$V$60),IF($G$9=3,MIN($K$60:$V$60))))</f>
        <v>950.56999999999994</v>
      </c>
      <c r="H60" s="246">
        <f>IFERROR(IF($G$9=1,AVERAGE($T$60:$V$60),IF($G$9=2,AVERAGE($Q$60:$V$60),IF($G$9=3,AVERAGE($K$60:$V$60)))),0)</f>
        <v>1812.6733333333334</v>
      </c>
      <c r="I60" s="247">
        <f>IF($G$9=1,MAX($T$60:$V$60),IF($G$9=2,MAX($Q$60:$V$60),IF($G$9=3,MAX($K$60:$V$60))))</f>
        <v>2299.0500000000002</v>
      </c>
      <c r="J60" s="514"/>
      <c r="K60" s="248">
        <v>581.83000000000004</v>
      </c>
      <c r="L60" s="248">
        <v>1570.72</v>
      </c>
      <c r="M60" s="248">
        <v>1074.1200000000001</v>
      </c>
      <c r="N60" s="248">
        <v>1451.46</v>
      </c>
      <c r="O60" s="248">
        <v>750.09</v>
      </c>
      <c r="P60" s="248">
        <v>1561.1100000000001</v>
      </c>
      <c r="Q60" s="248">
        <v>2188.4</v>
      </c>
      <c r="R60" s="248">
        <v>2299.0500000000002</v>
      </c>
      <c r="S60" s="248">
        <v>950.56999999999994</v>
      </c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I60" s="248"/>
      <c r="AJ60" s="248"/>
    </row>
    <row r="61" spans="1:36" s="511" customFormat="1" ht="16" x14ac:dyDescent="0.2">
      <c r="A61" s="510"/>
      <c r="B61" s="551"/>
      <c r="C61" s="515"/>
      <c r="D61" s="516" t="s">
        <v>1432</v>
      </c>
      <c r="E61" s="243"/>
      <c r="F61" s="291">
        <f>IFERROR($E61/$E$10,"")</f>
        <v>0</v>
      </c>
      <c r="G61" s="250">
        <f>IF($G$9=1,MIN($T$61:$V$61),IF($G$9=2,MIN($Q$61:$V$61),IF($G$9=3,MIN($K$61:$V$61))))</f>
        <v>0</v>
      </c>
      <c r="H61" s="250">
        <f>IFERROR(IF($G$9=1,AVERAGE($T$61:$V$61),IF($G$9=2,AVERAGE($Q$61:$V$61),IF($G$9=3,AVERAGE($K$61:$V$61)))),0)</f>
        <v>0</v>
      </c>
      <c r="I61" s="251">
        <f>IF($G$9=1,MAX($T$61:$V$61),IF($G$9=2,MAX($Q$61:$V$61),IF($G$9=3,MAX($K$61:$V$61))))</f>
        <v>0</v>
      </c>
      <c r="J61" s="514"/>
      <c r="K61" s="252"/>
      <c r="L61" s="252">
        <v>623</v>
      </c>
      <c r="M61" s="252"/>
      <c r="N61" s="252"/>
      <c r="O61" s="252"/>
      <c r="P61" s="252"/>
      <c r="Q61" s="252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</row>
    <row r="62" spans="1:36" s="511" customFormat="1" ht="16" x14ac:dyDescent="0.2">
      <c r="A62" s="510"/>
      <c r="B62" s="551"/>
      <c r="C62" s="515"/>
      <c r="D62" s="516" t="s">
        <v>56</v>
      </c>
      <c r="E62" s="243">
        <v>400</v>
      </c>
      <c r="F62" s="291">
        <f>IFERROR($E62/$E$10,"")</f>
        <v>2.0408163265306121E-2</v>
      </c>
      <c r="G62" s="250">
        <f>IF($G$9=1,MIN($T$62:$V$62),IF($G$9=2,MIN($Q$62:$V$62),IF($G$9=3,MIN($K$62:$V$62))))</f>
        <v>465.65</v>
      </c>
      <c r="H62" s="250">
        <f>IFERROR(IF($G$9=1,AVERAGE($T$62:$V$62),IF($G$9=2,AVERAGE($Q$62:$V$62),IF($G$9=3,AVERAGE($K$62:$V$62)))),0)</f>
        <v>1085.98</v>
      </c>
      <c r="I62" s="251">
        <f>IF($G$9=1,MAX($T$62:$V$62),IF($G$9=2,MAX($Q$62:$V$62),IF($G$9=3,MAX($K$62:$V$62))))</f>
        <v>1741.19</v>
      </c>
      <c r="J62" s="514"/>
      <c r="K62" s="252">
        <v>385.48</v>
      </c>
      <c r="L62" s="252">
        <v>360.83</v>
      </c>
      <c r="M62" s="252">
        <v>694.24</v>
      </c>
      <c r="N62" s="252">
        <v>1296.67</v>
      </c>
      <c r="O62" s="252">
        <v>344.81</v>
      </c>
      <c r="P62" s="252">
        <v>652.34999999999991</v>
      </c>
      <c r="Q62" s="252">
        <v>1741.19</v>
      </c>
      <c r="R62" s="252">
        <v>1051.1000000000001</v>
      </c>
      <c r="S62" s="252">
        <v>465.65</v>
      </c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</row>
    <row r="63" spans="1:36" s="511" customFormat="1" ht="16" x14ac:dyDescent="0.2">
      <c r="A63" s="510"/>
      <c r="B63" s="551"/>
      <c r="C63" s="515"/>
      <c r="D63" s="516" t="s">
        <v>912</v>
      </c>
      <c r="E63" s="243">
        <v>50</v>
      </c>
      <c r="F63" s="291">
        <f>IFERROR($E63/$E$10,"")</f>
        <v>2.5510204081632651E-3</v>
      </c>
      <c r="G63" s="250">
        <f>IF($G$9=1,MIN($T$63:$V$63),IF($G$9=2,MIN($Q$63:$V$63),IF($G$9=3,MIN($K$63:$V$63))))</f>
        <v>0</v>
      </c>
      <c r="H63" s="250">
        <f>IFERROR(IF($G$9=1,AVERAGE($T$63:$V$63),IF($G$9=2,AVERAGE($Q$63:$V$63),IF($G$9=3,AVERAGE($K$63:$V$63)))),0)</f>
        <v>0</v>
      </c>
      <c r="I63" s="251">
        <f>IF($G$9=1,MAX($T$63:$V$63),IF($G$9=2,MAX($Q$63:$V$63),IF($G$9=3,MAX($K$63:$V$63))))</f>
        <v>0</v>
      </c>
      <c r="J63" s="514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</row>
    <row r="64" spans="1:36" s="511" customFormat="1" ht="16" x14ac:dyDescent="0.2">
      <c r="A64" s="510"/>
      <c r="B64" s="551"/>
      <c r="C64" s="515"/>
      <c r="D64" s="516" t="s">
        <v>810</v>
      </c>
      <c r="E64" s="243">
        <v>30</v>
      </c>
      <c r="F64" s="291">
        <f>IFERROR($E64/$E$10,"")</f>
        <v>1.5306122448979591E-3</v>
      </c>
      <c r="G64" s="250">
        <f>IF($G$9=1,MIN($T$64:$V$64),IF($G$9=2,MIN($Q$64:$V$64),IF($G$9=3,MIN($K$64:$V$64))))</f>
        <v>85.77</v>
      </c>
      <c r="H64" s="250">
        <f>IFERROR(IF($G$9=1,AVERAGE($T$64:$V$64),IF($G$9=2,AVERAGE($Q$64:$V$64),IF($G$9=3,AVERAGE($K$64:$V$64)))),0)</f>
        <v>306.95666666666665</v>
      </c>
      <c r="I64" s="251">
        <f>IF($G$9=1,MAX($T$64:$V$64),IF($G$9=2,MAX($Q$64:$V$64),IF($G$9=3,MAX($K$64:$V$64))))</f>
        <v>601.27</v>
      </c>
      <c r="J64" s="514"/>
      <c r="K64" s="252">
        <v>15.5</v>
      </c>
      <c r="L64" s="252">
        <v>143.9</v>
      </c>
      <c r="M64" s="252">
        <v>51.2</v>
      </c>
      <c r="N64" s="252">
        <v>15</v>
      </c>
      <c r="O64" s="252">
        <v>15</v>
      </c>
      <c r="P64" s="252">
        <v>536.07000000000005</v>
      </c>
      <c r="Q64" s="252">
        <v>85.77</v>
      </c>
      <c r="R64" s="252">
        <v>601.27</v>
      </c>
      <c r="S64" s="252">
        <v>233.82999999999998</v>
      </c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</row>
    <row r="65" spans="1:36" s="511" customFormat="1" ht="16" x14ac:dyDescent="0.2">
      <c r="A65" s="510"/>
      <c r="B65" s="551"/>
      <c r="C65" s="515"/>
      <c r="D65" s="516" t="s">
        <v>913</v>
      </c>
      <c r="E65" s="243">
        <v>50</v>
      </c>
      <c r="F65" s="291">
        <f>IFERROR($E65/$E$10,"")</f>
        <v>2.5510204081632651E-3</v>
      </c>
      <c r="G65" s="250">
        <f>IF($G$9=1,MIN($T$65:$V$65),IF($G$9=2,MIN($Q$65:$V$65),IF($G$9=3,MIN($K$65:$V$65))))</f>
        <v>30.99</v>
      </c>
      <c r="H65" s="250">
        <f>IFERROR(IF($G$9=1,AVERAGE($T$65:$V$65),IF($G$9=2,AVERAGE($Q$65:$V$65),IF($G$9=3,AVERAGE($K$65:$V$65)))),0)</f>
        <v>72.603333333333339</v>
      </c>
      <c r="I65" s="251">
        <f>IF($G$9=1,MAX($T$65:$V$65),IF($G$9=2,MAX($Q$65:$V$65),IF($G$9=3,MAX($K$65:$V$65))))</f>
        <v>121.82</v>
      </c>
      <c r="J65" s="514"/>
      <c r="K65" s="252">
        <v>29.49</v>
      </c>
      <c r="L65" s="252">
        <v>66.48</v>
      </c>
      <c r="M65" s="252">
        <v>207.38</v>
      </c>
      <c r="N65" s="252"/>
      <c r="O65" s="252">
        <v>142.63</v>
      </c>
      <c r="P65" s="252">
        <v>85.41</v>
      </c>
      <c r="Q65" s="252">
        <v>30.99</v>
      </c>
      <c r="R65" s="252">
        <v>65</v>
      </c>
      <c r="S65" s="252">
        <v>121.82</v>
      </c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</row>
    <row r="66" spans="1:36" s="511" customFormat="1" ht="16" x14ac:dyDescent="0.2">
      <c r="A66" s="510"/>
      <c r="B66" s="551"/>
      <c r="C66" s="515"/>
      <c r="D66" s="516" t="s">
        <v>57</v>
      </c>
      <c r="E66" s="243">
        <v>50</v>
      </c>
      <c r="F66" s="291">
        <f>IFERROR($E66/$E$10,"")</f>
        <v>2.5510204081632651E-3</v>
      </c>
      <c r="G66" s="250">
        <f>IF($G$9=1,MIN($T$66:$V$66),IF($G$9=2,MIN($Q$66:$V$66),IF($G$9=3,MIN($K$66:$V$66))))</f>
        <v>129.26999999999998</v>
      </c>
      <c r="H66" s="250">
        <f>IFERROR(IF($G$9=1,AVERAGE($T$66:$V$66),IF($G$9=2,AVERAGE($Q$66:$V$66),IF($G$9=3,AVERAGE($K$66:$V$66)))),0)</f>
        <v>347.13333333333327</v>
      </c>
      <c r="I66" s="251">
        <f>IF($G$9=1,MAX($T$66:$V$66),IF($G$9=2,MAX($Q$66:$V$66),IF($G$9=3,MAX($K$66:$V$66))))</f>
        <v>581.67999999999995</v>
      </c>
      <c r="J66" s="514"/>
      <c r="K66" s="252">
        <v>151.36000000000001</v>
      </c>
      <c r="L66" s="252">
        <v>376.51</v>
      </c>
      <c r="M66" s="252">
        <v>121.3</v>
      </c>
      <c r="N66" s="252">
        <v>139.79000000000002</v>
      </c>
      <c r="O66" s="252">
        <v>247.65</v>
      </c>
      <c r="P66" s="252">
        <v>287.27999999999997</v>
      </c>
      <c r="Q66" s="252">
        <v>330.45</v>
      </c>
      <c r="R66" s="252">
        <v>581.67999999999995</v>
      </c>
      <c r="S66" s="252">
        <v>129.26999999999998</v>
      </c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</row>
    <row r="67" spans="1:36" s="511" customFormat="1" x14ac:dyDescent="0.2">
      <c r="A67" s="510"/>
      <c r="B67" s="551"/>
      <c r="C67" s="512" t="s">
        <v>58</v>
      </c>
      <c r="D67" s="513"/>
      <c r="E67" s="245">
        <v>4635</v>
      </c>
      <c r="F67" s="290">
        <f t="shared" si="3"/>
        <v>0.2364795918367347</v>
      </c>
      <c r="G67" s="246">
        <f>IF($G$9=1,MIN($T$67:$V$67),IF($G$9=2,MIN($Q$67:$V$67),IF($G$9=3,MIN($K$67:$V$67))))</f>
        <v>548.66</v>
      </c>
      <c r="H67" s="246">
        <f>IFERROR(IF($G$9=1,AVERAGE($T$67:$V$67),IF($G$9=2,AVERAGE($Q$67:$V$67),IF($G$9=3,AVERAGE($K$67:$V$67)))),0)</f>
        <v>4098.1816666666673</v>
      </c>
      <c r="I67" s="247">
        <f>IF($G$9=1,MAX($T$67:$V$67),IF($G$9=2,MAX($Q$67:$V$67),IF($G$9=3,MAX($K$67:$V$67))))</f>
        <v>7663.7499999999991</v>
      </c>
      <c r="J67" s="514"/>
      <c r="K67" s="248">
        <v>4551.66</v>
      </c>
      <c r="L67" s="248">
        <v>4248.0100000000011</v>
      </c>
      <c r="M67" s="248">
        <v>3874.77</v>
      </c>
      <c r="N67" s="248">
        <v>3866.53</v>
      </c>
      <c r="O67" s="248">
        <v>5418.670000000001</v>
      </c>
      <c r="P67" s="248">
        <v>4189.4000000000005</v>
      </c>
      <c r="Q67" s="248">
        <v>5714.2300000000005</v>
      </c>
      <c r="R67" s="248">
        <v>7663.7499999999991</v>
      </c>
      <c r="S67" s="248">
        <v>4147.6000000000004</v>
      </c>
      <c r="T67" s="248">
        <v>3330.4700000000003</v>
      </c>
      <c r="U67" s="248">
        <v>548.66</v>
      </c>
      <c r="V67" s="248">
        <v>3184.38</v>
      </c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</row>
    <row r="68" spans="1:36" s="511" customFormat="1" ht="16" x14ac:dyDescent="0.2">
      <c r="A68" s="510"/>
      <c r="B68" s="551"/>
      <c r="C68" s="515"/>
      <c r="D68" s="516" t="s">
        <v>801</v>
      </c>
      <c r="E68" s="243">
        <v>1200</v>
      </c>
      <c r="F68" s="291">
        <f>IFERROR($E68/$E$10,"")</f>
        <v>6.1224489795918366E-2</v>
      </c>
      <c r="G68" s="250">
        <f>IF($G$9=1,MIN($T$68:$V$68),IF($G$9=2,MIN($Q$68:$V$68),IF($G$9=3,MIN($K$68:$V$68))))</f>
        <v>411.31</v>
      </c>
      <c r="H68" s="250">
        <f>IFERROR(IF($G$9=1,AVERAGE($T$68:$V$68),IF($G$9=2,AVERAGE($Q$68:$V$68),IF($G$9=3,AVERAGE($K$68:$V$68)))),0)</f>
        <v>582.43333333333328</v>
      </c>
      <c r="I68" s="251">
        <f>IF($G$9=1,MAX($T$68:$V$68),IF($G$9=2,MAX($Q$68:$V$68),IF($G$9=3,MAX($K$68:$V$68))))</f>
        <v>684.68000000000006</v>
      </c>
      <c r="J68" s="514"/>
      <c r="K68" s="252">
        <v>387.7</v>
      </c>
      <c r="L68" s="252">
        <v>438.71000000000004</v>
      </c>
      <c r="M68" s="252">
        <v>240</v>
      </c>
      <c r="N68" s="252">
        <v>240</v>
      </c>
      <c r="O68" s="252">
        <v>253.64</v>
      </c>
      <c r="P68" s="252">
        <v>273.34000000000003</v>
      </c>
      <c r="Q68" s="252">
        <v>684.68000000000006</v>
      </c>
      <c r="R68" s="252">
        <v>651.30999999999995</v>
      </c>
      <c r="S68" s="252">
        <v>411.31</v>
      </c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</row>
    <row r="69" spans="1:36" s="511" customFormat="1" ht="16" x14ac:dyDescent="0.2">
      <c r="A69" s="510"/>
      <c r="B69" s="551"/>
      <c r="C69" s="515"/>
      <c r="D69" s="516" t="s">
        <v>802</v>
      </c>
      <c r="E69" s="243">
        <v>3185</v>
      </c>
      <c r="F69" s="291">
        <f>IFERROR($E69/$E$10,"")</f>
        <v>0.16250000000000001</v>
      </c>
      <c r="G69" s="250">
        <f>IF($G$9=1,MIN($T$69:$V$69),IF($G$9=2,MIN($Q$69:$V$69),IF($G$9=3,MIN($K$69:$V$69))))</f>
        <v>402.57</v>
      </c>
      <c r="H69" s="250">
        <f>IFERROR(IF($G$9=1,AVERAGE($T$69:$V$69),IF($G$9=2,AVERAGE($Q$69:$V$69),IF($G$9=3,AVERAGE($K$69:$V$69)))),0)</f>
        <v>3416.7366666666671</v>
      </c>
      <c r="I69" s="251">
        <f>IF($G$9=1,MAX($T$69:$V$69),IF($G$9=2,MAX($Q$69:$V$69),IF($G$9=3,MAX($K$69:$V$69))))</f>
        <v>6720.2999999999993</v>
      </c>
      <c r="J69" s="514"/>
      <c r="K69" s="252">
        <v>4004.19</v>
      </c>
      <c r="L69" s="252">
        <v>3773.0800000000004</v>
      </c>
      <c r="M69" s="252">
        <v>3184.78</v>
      </c>
      <c r="N69" s="252">
        <v>3386.4700000000003</v>
      </c>
      <c r="O69" s="252">
        <v>4208.7300000000005</v>
      </c>
      <c r="P69" s="252">
        <v>3528.5600000000004</v>
      </c>
      <c r="Q69" s="252">
        <v>3824.4100000000003</v>
      </c>
      <c r="R69" s="252">
        <v>6720.2999999999993</v>
      </c>
      <c r="S69" s="252">
        <v>3184.38</v>
      </c>
      <c r="T69" s="252">
        <v>3184.38</v>
      </c>
      <c r="U69" s="252">
        <v>402.57</v>
      </c>
      <c r="V69" s="252">
        <v>3184.38</v>
      </c>
      <c r="W69" s="252"/>
      <c r="X69" s="252"/>
      <c r="Y69" s="252"/>
      <c r="Z69" s="252"/>
      <c r="AA69" s="252"/>
      <c r="AB69" s="252"/>
      <c r="AC69" s="252"/>
      <c r="AD69" s="252"/>
      <c r="AE69" s="252"/>
      <c r="AF69" s="252"/>
      <c r="AG69" s="252"/>
      <c r="AH69" s="252"/>
      <c r="AI69" s="252"/>
      <c r="AJ69" s="252"/>
    </row>
    <row r="70" spans="1:36" s="511" customFormat="1" ht="16" x14ac:dyDescent="0.2">
      <c r="A70" s="510"/>
      <c r="B70" s="551"/>
      <c r="C70" s="515"/>
      <c r="D70" s="516" t="s">
        <v>1794</v>
      </c>
      <c r="E70" s="243"/>
      <c r="F70" s="291">
        <f>IFERROR($E70/$E$10,"")</f>
        <v>0</v>
      </c>
      <c r="G70" s="250">
        <f>IF($G$9=1,MIN($T$70:$V$70),IF($G$9=2,MIN($Q$70:$V$70),IF($G$9=3,MIN($K$70:$V$70))))</f>
        <v>889</v>
      </c>
      <c r="H70" s="250">
        <f>IFERROR(IF($G$9=1,AVERAGE($T$70:$V$70),IF($G$9=2,AVERAGE($Q$70:$V$70),IF($G$9=3,AVERAGE($K$70:$V$70)))),0)</f>
        <v>889</v>
      </c>
      <c r="I70" s="251">
        <f>IF($G$9=1,MAX($T$70:$V$70),IF($G$9=2,MAX($Q$70:$V$70),IF($G$9=3,MAX($K$70:$V$70))))</f>
        <v>889</v>
      </c>
      <c r="J70" s="514"/>
      <c r="K70" s="252"/>
      <c r="L70" s="252"/>
      <c r="M70" s="252"/>
      <c r="N70" s="252"/>
      <c r="O70" s="252">
        <v>570</v>
      </c>
      <c r="P70" s="252">
        <v>40</v>
      </c>
      <c r="Q70" s="252">
        <v>889</v>
      </c>
      <c r="R70" s="252"/>
      <c r="S70" s="252"/>
      <c r="T70" s="252"/>
      <c r="U70" s="252"/>
      <c r="V70" s="252"/>
      <c r="W70" s="252"/>
      <c r="X70" s="252"/>
      <c r="Y70" s="252"/>
      <c r="Z70" s="252"/>
      <c r="AA70" s="252"/>
      <c r="AB70" s="252"/>
      <c r="AC70" s="252"/>
      <c r="AD70" s="252"/>
      <c r="AE70" s="252"/>
      <c r="AF70" s="252"/>
      <c r="AG70" s="252"/>
      <c r="AH70" s="252"/>
      <c r="AI70" s="252"/>
      <c r="AJ70" s="252"/>
    </row>
    <row r="71" spans="1:36" s="511" customFormat="1" ht="16" x14ac:dyDescent="0.2">
      <c r="A71" s="510"/>
      <c r="B71" s="551"/>
      <c r="C71" s="515"/>
      <c r="D71" s="516" t="s">
        <v>906</v>
      </c>
      <c r="E71" s="243">
        <v>200</v>
      </c>
      <c r="F71" s="291">
        <f>IFERROR($E71/$E$10,"")</f>
        <v>1.020408163265306E-2</v>
      </c>
      <c r="G71" s="250">
        <f>IF($G$9=1,MIN($T$71:$V$71),IF($G$9=2,MIN($Q$71:$V$71),IF($G$9=3,MIN($K$71:$V$71))))</f>
        <v>146.09</v>
      </c>
      <c r="H71" s="250">
        <f>IFERROR(IF($G$9=1,AVERAGE($T$71:$V$71),IF($G$9=2,AVERAGE($Q$71:$V$71),IF($G$9=3,AVERAGE($K$71:$V$71)))),0)</f>
        <v>281.67399999999998</v>
      </c>
      <c r="I71" s="251">
        <f>IF($G$9=1,MAX($T$71:$V$71),IF($G$9=2,MAX($Q$71:$V$71),IF($G$9=3,MAX($K$71:$V$71))))</f>
        <v>531.91</v>
      </c>
      <c r="J71" s="514"/>
      <c r="K71" s="252">
        <v>120.57000000000001</v>
      </c>
      <c r="L71" s="252">
        <v>34.620000000000005</v>
      </c>
      <c r="M71" s="252">
        <v>427</v>
      </c>
      <c r="N71" s="252">
        <v>212.17</v>
      </c>
      <c r="O71" s="252">
        <v>366.3</v>
      </c>
      <c r="P71" s="252">
        <v>327.5</v>
      </c>
      <c r="Q71" s="252">
        <v>292.14</v>
      </c>
      <c r="R71" s="252">
        <v>292.14</v>
      </c>
      <c r="S71" s="252">
        <v>531.91</v>
      </c>
      <c r="T71" s="252">
        <v>146.09</v>
      </c>
      <c r="U71" s="252">
        <v>146.09</v>
      </c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</row>
    <row r="72" spans="1:36" s="511" customFormat="1" ht="16" x14ac:dyDescent="0.2">
      <c r="A72" s="510"/>
      <c r="B72" s="551"/>
      <c r="C72" s="515"/>
      <c r="D72" s="516" t="s">
        <v>1469</v>
      </c>
      <c r="E72" s="243"/>
      <c r="F72" s="291">
        <f>IFERROR($E72/$E$10,"")</f>
        <v>0</v>
      </c>
      <c r="G72" s="250">
        <f>IF($G$9=1,MIN($T$72:$V$72),IF($G$9=2,MIN($Q$72:$V$72),IF($G$9=3,MIN($K$72:$V$72))))</f>
        <v>20</v>
      </c>
      <c r="H72" s="250">
        <f>IFERROR(IF($G$9=1,AVERAGE($T$72:$V$72),IF($G$9=2,AVERAGE($Q$72:$V$72),IF($G$9=3,AVERAGE($K$72:$V$72)))),0)</f>
        <v>20</v>
      </c>
      <c r="I72" s="251">
        <f>IF($G$9=1,MAX($T$72:$V$72),IF($G$9=2,MAX($Q$72:$V$72),IF($G$9=3,MAX($K$72:$V$72))))</f>
        <v>20</v>
      </c>
      <c r="J72" s="514"/>
      <c r="K72" s="252"/>
      <c r="L72" s="252"/>
      <c r="M72" s="252">
        <v>19.989999999999998</v>
      </c>
      <c r="N72" s="252">
        <v>19.989999999999998</v>
      </c>
      <c r="O72" s="252">
        <v>20</v>
      </c>
      <c r="P72" s="252">
        <v>20</v>
      </c>
      <c r="Q72" s="252"/>
      <c r="R72" s="252"/>
      <c r="S72" s="252">
        <v>20</v>
      </c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</row>
    <row r="73" spans="1:36" s="511" customFormat="1" ht="16" x14ac:dyDescent="0.2">
      <c r="A73" s="510"/>
      <c r="B73" s="551"/>
      <c r="C73" s="515"/>
      <c r="D73" s="516" t="s">
        <v>819</v>
      </c>
      <c r="E73" s="243">
        <v>50</v>
      </c>
      <c r="F73" s="291">
        <f>IFERROR($E73/$E$10,"")</f>
        <v>2.5510204081632651E-3</v>
      </c>
      <c r="G73" s="250">
        <f>IF($G$9=1,MIN($T$73:$V$73),IF($G$9=2,MIN($Q$73:$V$73),IF($G$9=3,MIN($K$73:$V$73))))</f>
        <v>24</v>
      </c>
      <c r="H73" s="250">
        <f>IFERROR(IF($G$9=1,AVERAGE($T$73:$V$73),IF($G$9=2,AVERAGE($Q$73:$V$73),IF($G$9=3,AVERAGE($K$73:$V$73)))),0)</f>
        <v>24</v>
      </c>
      <c r="I73" s="251">
        <f>IF($G$9=1,MAX($T$73:$V$73),IF($G$9=2,MAX($Q$73:$V$73),IF($G$9=3,MAX($K$73:$V$73))))</f>
        <v>24</v>
      </c>
      <c r="J73" s="514"/>
      <c r="K73" s="252">
        <v>39.200000000000003</v>
      </c>
      <c r="L73" s="252">
        <v>1.6</v>
      </c>
      <c r="M73" s="252">
        <v>3</v>
      </c>
      <c r="N73" s="252">
        <v>7.9</v>
      </c>
      <c r="O73" s="252"/>
      <c r="P73" s="252"/>
      <c r="Q73" s="252">
        <v>24</v>
      </c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</row>
    <row r="74" spans="1:36" s="511" customFormat="1" x14ac:dyDescent="0.2">
      <c r="A74" s="510"/>
      <c r="B74" s="551"/>
      <c r="C74" s="512" t="s">
        <v>808</v>
      </c>
      <c r="D74" s="513"/>
      <c r="E74" s="244">
        <v>2100</v>
      </c>
      <c r="F74" s="290">
        <f t="shared" ref="F74:F90" si="4">IFERROR($E74/$E$10,"")</f>
        <v>0.10714285714285714</v>
      </c>
      <c r="G74" s="246">
        <f>IF($G$9=1,MIN($T$74:$V$74),IF($G$9=2,MIN($Q$74:$V$74),IF($G$9=3,MIN($K$74:$V$74))))</f>
        <v>343.68</v>
      </c>
      <c r="H74" s="246">
        <f>IFERROR(IF($G$9=1,AVERAGE($T$74:$V$74),IF($G$9=2,AVERAGE($Q$74:$V$74),IF($G$9=3,AVERAGE($K$74:$V$74)))),0)</f>
        <v>683.07</v>
      </c>
      <c r="I74" s="247">
        <f>IF($G$9=1,MAX($T$74:$V$74),IF($G$9=2,MAX($Q$74:$V$74),IF($G$9=3,MAX($K$74:$V$74))))</f>
        <v>1022.46</v>
      </c>
      <c r="J74" s="514"/>
      <c r="K74" s="248">
        <v>475.97999999999996</v>
      </c>
      <c r="L74" s="248">
        <v>1781.37</v>
      </c>
      <c r="M74" s="248">
        <v>1405.13</v>
      </c>
      <c r="N74" s="248">
        <v>1692.54</v>
      </c>
      <c r="O74" s="248">
        <v>1075.6699999999998</v>
      </c>
      <c r="P74" s="248">
        <v>1342.6200000000001</v>
      </c>
      <c r="Q74" s="248">
        <v>1022.46</v>
      </c>
      <c r="R74" s="248">
        <v>343.68</v>
      </c>
      <c r="S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</row>
    <row r="75" spans="1:36" s="511" customFormat="1" x14ac:dyDescent="0.2">
      <c r="A75" s="510"/>
      <c r="B75" s="551"/>
      <c r="C75" s="512" t="s">
        <v>814</v>
      </c>
      <c r="D75" s="513"/>
      <c r="E75" s="244">
        <v>600</v>
      </c>
      <c r="F75" s="290">
        <f t="shared" si="4"/>
        <v>3.0612244897959183E-2</v>
      </c>
      <c r="G75" s="246">
        <f>IF($G$9=1,MIN($T$75:$V$75),IF($G$9=2,MIN($Q$75:$V$75),IF($G$9=3,MIN($K$75:$V$75))))</f>
        <v>100</v>
      </c>
      <c r="H75" s="246">
        <f>IFERROR(IF($G$9=1,AVERAGE($T$75:$V$75),IF($G$9=2,AVERAGE($Q$75:$V$75),IF($G$9=3,AVERAGE($K$75:$V$75)))),0)</f>
        <v>426.75</v>
      </c>
      <c r="I75" s="247">
        <f>IF($G$9=1,MAX($T$75:$V$75),IF($G$9=2,MAX($Q$75:$V$75),IF($G$9=3,MAX($K$75:$V$75))))</f>
        <v>590.92000000000007</v>
      </c>
      <c r="J75" s="514"/>
      <c r="K75" s="248">
        <v>631.74</v>
      </c>
      <c r="L75" s="248">
        <v>578.67000000000007</v>
      </c>
      <c r="M75" s="248">
        <v>623.39</v>
      </c>
      <c r="N75" s="248">
        <v>582.12</v>
      </c>
      <c r="O75" s="248">
        <v>592.52</v>
      </c>
      <c r="P75" s="248">
        <v>586.98</v>
      </c>
      <c r="Q75" s="248">
        <v>589.32999999999993</v>
      </c>
      <c r="R75" s="248">
        <v>590.92000000000007</v>
      </c>
      <c r="S75" s="248">
        <v>100</v>
      </c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</row>
    <row r="76" spans="1:36" s="511" customFormat="1" x14ac:dyDescent="0.2">
      <c r="A76" s="510"/>
      <c r="B76" s="551"/>
      <c r="C76" s="512" t="s">
        <v>816</v>
      </c>
      <c r="D76" s="513"/>
      <c r="E76" s="245">
        <v>1677</v>
      </c>
      <c r="F76" s="290">
        <f t="shared" si="4"/>
        <v>8.5561224489795917E-2</v>
      </c>
      <c r="G76" s="246">
        <f>IF($G$9=1,MIN($T$76:$V$76),IF($G$9=2,MIN($Q$76:$V$76),IF($G$9=3,MIN($K$76:$V$76))))</f>
        <v>2.1</v>
      </c>
      <c r="H76" s="246">
        <f>IFERROR(IF($G$9=1,AVERAGE($T$76:$V$76),IF($G$9=2,AVERAGE($Q$76:$V$76),IF($G$9=3,AVERAGE($K$76:$V$76)))),0)</f>
        <v>2.1</v>
      </c>
      <c r="I76" s="247">
        <f>IF($G$9=1,MAX($T$76:$V$76),IF($G$9=2,MAX($Q$76:$V$76),IF($G$9=3,MAX($K$76:$V$76))))</f>
        <v>2.1</v>
      </c>
      <c r="J76" s="514"/>
      <c r="K76" s="248">
        <v>2261.0700000000002</v>
      </c>
      <c r="L76" s="248">
        <v>2258.3599999999997</v>
      </c>
      <c r="M76" s="248">
        <v>2387.5</v>
      </c>
      <c r="N76" s="248">
        <v>367.48</v>
      </c>
      <c r="O76" s="248">
        <v>589.5</v>
      </c>
      <c r="P76" s="248"/>
      <c r="Q76" s="248"/>
      <c r="R76" s="248">
        <v>2.1</v>
      </c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</row>
    <row r="77" spans="1:36" s="511" customFormat="1" ht="16" x14ac:dyDescent="0.2">
      <c r="A77" s="510"/>
      <c r="B77" s="551"/>
      <c r="C77" s="515"/>
      <c r="D77" s="516" t="s">
        <v>914</v>
      </c>
      <c r="E77" s="243">
        <v>785</v>
      </c>
      <c r="F77" s="291">
        <f>IFERROR($E77/$E$10,"")</f>
        <v>4.0051020408163267E-2</v>
      </c>
      <c r="G77" s="250">
        <f>IF($G$9=1,MIN($T$77:$V$77),IF($G$9=2,MIN($Q$77:$V$77),IF($G$9=3,MIN($K$77:$V$77))))</f>
        <v>0</v>
      </c>
      <c r="H77" s="250">
        <f>IFERROR(IF($G$9=1,AVERAGE($T$77:$V$77),IF($G$9=2,AVERAGE($Q$77:$V$77),IF($G$9=3,AVERAGE($K$77:$V$77)))),0)</f>
        <v>0</v>
      </c>
      <c r="I77" s="251">
        <f>IF($G$9=1,MAX($T$77:$V$77),IF($G$9=2,MAX($Q$77:$V$77),IF($G$9=3,MAX($K$77:$V$77))))</f>
        <v>0</v>
      </c>
      <c r="J77" s="514"/>
      <c r="K77" s="252">
        <v>785</v>
      </c>
      <c r="L77" s="252">
        <v>785</v>
      </c>
      <c r="M77" s="252">
        <v>785</v>
      </c>
      <c r="N77" s="252"/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252"/>
      <c r="AA77" s="252"/>
      <c r="AB77" s="252"/>
      <c r="AC77" s="252"/>
      <c r="AD77" s="252"/>
      <c r="AE77" s="252"/>
      <c r="AF77" s="252"/>
      <c r="AG77" s="252"/>
      <c r="AH77" s="252"/>
      <c r="AI77" s="252"/>
      <c r="AJ77" s="252"/>
    </row>
    <row r="78" spans="1:36" s="511" customFormat="1" ht="16" x14ac:dyDescent="0.2">
      <c r="A78" s="510"/>
      <c r="B78" s="551"/>
      <c r="C78" s="515"/>
      <c r="D78" s="516" t="s">
        <v>915</v>
      </c>
      <c r="E78" s="243">
        <v>892</v>
      </c>
      <c r="F78" s="291">
        <f>IFERROR($E78/$E$10,"")</f>
        <v>4.5510204081632651E-2</v>
      </c>
      <c r="G78" s="250">
        <f>IF($G$9=1,MIN($T$78:$V$78),IF($G$9=2,MIN($Q$78:$V$78),IF($G$9=3,MIN($K$78:$V$78))))</f>
        <v>0</v>
      </c>
      <c r="H78" s="250">
        <f>IFERROR(IF($G$9=1,AVERAGE($T$78:$V$78),IF($G$9=2,AVERAGE($Q$78:$V$78),IF($G$9=3,AVERAGE($K$78:$V$78)))),0)</f>
        <v>0</v>
      </c>
      <c r="I78" s="251">
        <f>IF($G$9=1,MAX($T$78:$V$78),IF($G$9=2,MAX($Q$78:$V$78),IF($G$9=3,MAX($K$78:$V$78))))</f>
        <v>0</v>
      </c>
      <c r="J78" s="514"/>
      <c r="K78" s="252">
        <v>911.61</v>
      </c>
      <c r="L78" s="252">
        <v>555.87</v>
      </c>
      <c r="M78" s="252">
        <v>909.87</v>
      </c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252"/>
      <c r="AA78" s="252"/>
      <c r="AB78" s="252"/>
      <c r="AC78" s="252"/>
      <c r="AD78" s="252"/>
      <c r="AE78" s="252"/>
      <c r="AF78" s="252"/>
      <c r="AG78" s="252"/>
      <c r="AH78" s="252"/>
      <c r="AI78" s="252"/>
      <c r="AJ78" s="252"/>
    </row>
    <row r="79" spans="1:36" s="511" customFormat="1" ht="16" x14ac:dyDescent="0.2">
      <c r="A79" s="510"/>
      <c r="B79" s="551"/>
      <c r="C79" s="515"/>
      <c r="D79" s="516" t="s">
        <v>965</v>
      </c>
      <c r="E79" s="243"/>
      <c r="F79" s="291">
        <f>IFERROR($E79/$E$10,"")</f>
        <v>0</v>
      </c>
      <c r="G79" s="250">
        <f>IF($G$9=1,MIN($T$79:$V$79),IF($G$9=2,MIN($Q$79:$V$79),IF($G$9=3,MIN($K$79:$V$79))))</f>
        <v>2.1</v>
      </c>
      <c r="H79" s="250">
        <f>IFERROR(IF($G$9=1,AVERAGE($T$79:$V$79),IF($G$9=2,AVERAGE($Q$79:$V$79),IF($G$9=3,AVERAGE($K$79:$V$79)))),0)</f>
        <v>2.1</v>
      </c>
      <c r="I79" s="251">
        <f>IF($G$9=1,MAX($T$79:$V$79),IF($G$9=2,MAX($Q$79:$V$79),IF($G$9=3,MAX($K$79:$V$79))))</f>
        <v>2.1</v>
      </c>
      <c r="J79" s="514"/>
      <c r="K79" s="252">
        <v>150</v>
      </c>
      <c r="L79" s="252">
        <v>477.49</v>
      </c>
      <c r="M79" s="252">
        <v>570.67000000000007</v>
      </c>
      <c r="N79" s="252">
        <v>367.48</v>
      </c>
      <c r="O79" s="252">
        <v>589.5</v>
      </c>
      <c r="P79" s="252"/>
      <c r="Q79" s="252"/>
      <c r="R79" s="252">
        <v>2.1</v>
      </c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</row>
    <row r="80" spans="1:36" s="511" customFormat="1" ht="16" x14ac:dyDescent="0.2">
      <c r="A80" s="510"/>
      <c r="B80" s="551"/>
      <c r="C80" s="515"/>
      <c r="D80" s="516" t="s">
        <v>964</v>
      </c>
      <c r="E80" s="243"/>
      <c r="F80" s="291">
        <f>IFERROR($E80/$E$10,"")</f>
        <v>0</v>
      </c>
      <c r="G80" s="250">
        <f>IF($G$9=1,MIN($T$80:$V$80),IF($G$9=2,MIN($Q$80:$V$80),IF($G$9=3,MIN($K$80:$V$80))))</f>
        <v>0</v>
      </c>
      <c r="H80" s="250">
        <f>IFERROR(IF($G$9=1,AVERAGE($T$80:$V$80),IF($G$9=2,AVERAGE($Q$80:$V$80),IF($G$9=3,AVERAGE($K$80:$V$80)))),0)</f>
        <v>0</v>
      </c>
      <c r="I80" s="251">
        <f>IF($G$9=1,MAX($T$80:$V$80),IF($G$9=2,MAX($Q$80:$V$80),IF($G$9=3,MAX($K$80:$V$80))))</f>
        <v>0</v>
      </c>
      <c r="J80" s="514"/>
      <c r="K80" s="252">
        <v>414.46000000000004</v>
      </c>
      <c r="L80" s="252">
        <v>440</v>
      </c>
      <c r="M80" s="252">
        <v>121.96</v>
      </c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</row>
    <row r="81" spans="1:36" s="511" customFormat="1" x14ac:dyDescent="0.2">
      <c r="A81" s="510"/>
      <c r="B81" s="551"/>
      <c r="C81" s="512" t="s">
        <v>809</v>
      </c>
      <c r="D81" s="513"/>
      <c r="E81" s="245">
        <v>1367</v>
      </c>
      <c r="F81" s="290">
        <f t="shared" si="4"/>
        <v>6.9744897959183677E-2</v>
      </c>
      <c r="G81" s="246">
        <f>IF($G$9=1,MIN($T$81:$V$81),IF($G$9=2,MIN($Q$81:$V$81),IF($G$9=3,MIN($K$81:$V$81))))</f>
        <v>1222.1500000000001</v>
      </c>
      <c r="H81" s="246">
        <f>IFERROR(IF($G$9=1,AVERAGE($T$81:$V$81),IF($G$9=2,AVERAGE($Q$81:$V$81),IF($G$9=3,AVERAGE($K$81:$V$81)))),0)</f>
        <v>1226.5250000000001</v>
      </c>
      <c r="I81" s="247">
        <f>IF($G$9=1,MAX($T$81:$V$81),IF($G$9=2,MAX($Q$81:$V$81),IF($G$9=3,MAX($K$81:$V$81))))</f>
        <v>1230.9000000000001</v>
      </c>
      <c r="J81" s="514"/>
      <c r="K81" s="248">
        <v>1033.3200000000002</v>
      </c>
      <c r="L81" s="248">
        <v>1200.17</v>
      </c>
      <c r="M81" s="248">
        <v>1222.1500000000001</v>
      </c>
      <c r="N81" s="248">
        <v>1222.1500000000001</v>
      </c>
      <c r="O81" s="248">
        <v>1222.1500000000001</v>
      </c>
      <c r="P81" s="248">
        <v>1222.1500000000001</v>
      </c>
      <c r="Q81" s="248">
        <v>1222.1500000000001</v>
      </c>
      <c r="R81" s="248">
        <v>1230.9000000000001</v>
      </c>
      <c r="S81" s="248"/>
      <c r="T81" s="248"/>
      <c r="U81" s="248"/>
      <c r="V81" s="248"/>
      <c r="W81" s="248"/>
      <c r="X81" s="248"/>
      <c r="Y81" s="248"/>
      <c r="Z81" s="248"/>
      <c r="AA81" s="248"/>
      <c r="AB81" s="248"/>
      <c r="AC81" s="248"/>
      <c r="AD81" s="248"/>
      <c r="AE81" s="248"/>
      <c r="AF81" s="248"/>
      <c r="AG81" s="248"/>
      <c r="AH81" s="248"/>
      <c r="AI81" s="248"/>
      <c r="AJ81" s="248"/>
    </row>
    <row r="82" spans="1:36" s="511" customFormat="1" ht="16" x14ac:dyDescent="0.2">
      <c r="A82" s="510"/>
      <c r="B82" s="551"/>
      <c r="C82" s="515"/>
      <c r="D82" s="516" t="s">
        <v>824</v>
      </c>
      <c r="E82" s="243">
        <v>167</v>
      </c>
      <c r="F82" s="291">
        <f>IFERROR($E82/$E$10,"")</f>
        <v>8.5204081632653059E-3</v>
      </c>
      <c r="G82" s="250">
        <f>IF($G$9=1,MIN($T$82:$V$82),IF($G$9=2,MIN($Q$82:$V$82),IF($G$9=3,MIN($K$82:$V$82))))</f>
        <v>166.85</v>
      </c>
      <c r="H82" s="250">
        <f>IFERROR(IF($G$9=1,AVERAGE($T$82:$V$82),IF($G$9=2,AVERAGE($Q$82:$V$82),IF($G$9=3,AVERAGE($K$82:$V$82)))),0)</f>
        <v>166.85</v>
      </c>
      <c r="I82" s="251">
        <f>IF($G$9=1,MAX($T$82:$V$82),IF($G$9=2,MAX($Q$82:$V$82),IF($G$9=3,MAX($K$82:$V$82))))</f>
        <v>166.85</v>
      </c>
      <c r="J82" s="514"/>
      <c r="K82" s="252"/>
      <c r="L82" s="252">
        <v>166.85</v>
      </c>
      <c r="M82" s="252">
        <v>166.85</v>
      </c>
      <c r="N82" s="252">
        <v>166.85</v>
      </c>
      <c r="O82" s="252">
        <v>166.85</v>
      </c>
      <c r="P82" s="252">
        <v>166.85</v>
      </c>
      <c r="Q82" s="252">
        <v>166.85</v>
      </c>
      <c r="R82" s="252">
        <v>166.85</v>
      </c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</row>
    <row r="83" spans="1:36" s="511" customFormat="1" ht="16" x14ac:dyDescent="0.2">
      <c r="A83" s="510"/>
      <c r="B83" s="551"/>
      <c r="C83" s="515"/>
      <c r="D83" s="516" t="s">
        <v>823</v>
      </c>
      <c r="E83" s="243">
        <v>1200</v>
      </c>
      <c r="F83" s="291">
        <f>IFERROR($E83/$E$10,"")</f>
        <v>6.1224489795918366E-2</v>
      </c>
      <c r="G83" s="250">
        <f>IF($G$9=1,MIN($T$83:$V$83),IF($G$9=2,MIN($Q$83:$V$83),IF($G$9=3,MIN($K$83:$V$83))))</f>
        <v>1055.3000000000002</v>
      </c>
      <c r="H83" s="250">
        <f>IFERROR(IF($G$9=1,AVERAGE($T$83:$V$83),IF($G$9=2,AVERAGE($Q$83:$V$83),IF($G$9=3,AVERAGE($K$83:$V$83)))),0)</f>
        <v>1059.6750000000002</v>
      </c>
      <c r="I83" s="251">
        <f>IF($G$9=1,MAX($T$83:$V$83),IF($G$9=2,MAX($Q$83:$V$83),IF($G$9=3,MAX($K$83:$V$83))))</f>
        <v>1064.0500000000002</v>
      </c>
      <c r="J83" s="514"/>
      <c r="K83" s="252">
        <v>1033.3200000000002</v>
      </c>
      <c r="L83" s="252">
        <v>1033.3200000000002</v>
      </c>
      <c r="M83" s="252">
        <v>1055.3000000000002</v>
      </c>
      <c r="N83" s="252">
        <v>1055.3000000000002</v>
      </c>
      <c r="O83" s="252">
        <v>1055.3000000000002</v>
      </c>
      <c r="P83" s="252">
        <v>1055.3000000000002</v>
      </c>
      <c r="Q83" s="252">
        <v>1055.3000000000002</v>
      </c>
      <c r="R83" s="252">
        <v>1064.0500000000002</v>
      </c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</row>
    <row r="84" spans="1:36" s="511" customFormat="1" x14ac:dyDescent="0.2">
      <c r="A84" s="510"/>
      <c r="B84" s="551"/>
      <c r="C84" s="512" t="s">
        <v>899</v>
      </c>
      <c r="D84" s="513"/>
      <c r="E84" s="245">
        <v>205</v>
      </c>
      <c r="F84" s="290">
        <f t="shared" si="4"/>
        <v>1.0459183673469388E-2</v>
      </c>
      <c r="G84" s="246">
        <f>IF($G$9=1,MIN($T$84:$V$84),IF($G$9=2,MIN($Q$84:$V$84),IF($G$9=3,MIN($K$84:$V$84))))</f>
        <v>120</v>
      </c>
      <c r="H84" s="246">
        <f>IFERROR(IF($G$9=1,AVERAGE($T$84:$V$84),IF($G$9=2,AVERAGE($Q$84:$V$84),IF($G$9=3,AVERAGE($K$84:$V$84)))),0)</f>
        <v>778.72333333333336</v>
      </c>
      <c r="I84" s="247">
        <f>IF($G$9=1,MAX($T$84:$V$84),IF($G$9=2,MAX($Q$84:$V$84),IF($G$9=3,MAX($K$84:$V$84))))</f>
        <v>1155.99</v>
      </c>
      <c r="J84" s="514"/>
      <c r="K84" s="248">
        <v>1762.5700000000002</v>
      </c>
      <c r="L84" s="248">
        <v>812.71</v>
      </c>
      <c r="M84" s="248">
        <v>916.53</v>
      </c>
      <c r="N84" s="248">
        <v>943.59999999999991</v>
      </c>
      <c r="O84" s="248">
        <v>345.73</v>
      </c>
      <c r="P84" s="248">
        <v>779.73</v>
      </c>
      <c r="Q84" s="248">
        <v>1060.18</v>
      </c>
      <c r="R84" s="248">
        <v>1155.99</v>
      </c>
      <c r="S84" s="248">
        <v>120</v>
      </c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248"/>
      <c r="AH84" s="248"/>
      <c r="AI84" s="248"/>
      <c r="AJ84" s="248"/>
    </row>
    <row r="85" spans="1:36" s="511" customFormat="1" ht="16" x14ac:dyDescent="0.2">
      <c r="A85" s="510"/>
      <c r="B85" s="551"/>
      <c r="C85" s="515"/>
      <c r="D85" s="516" t="s">
        <v>900</v>
      </c>
      <c r="E85" s="243">
        <v>25</v>
      </c>
      <c r="F85" s="291">
        <f>IFERROR($E85/$E$10,"")</f>
        <v>1.2755102040816326E-3</v>
      </c>
      <c r="G85" s="250">
        <f>IF($G$9=1,MIN($T$85:$V$85),IF($G$9=2,MIN($Q$85:$V$85),IF($G$9=3,MIN($K$85:$V$85))))</f>
        <v>30</v>
      </c>
      <c r="H85" s="250">
        <f>IFERROR(IF($G$9=1,AVERAGE($T$85:$V$85),IF($G$9=2,AVERAGE($Q$85:$V$85),IF($G$9=3,AVERAGE($K$85:$V$85)))),0)</f>
        <v>47.5</v>
      </c>
      <c r="I85" s="251">
        <f>IF($G$9=1,MAX($T$85:$V$85),IF($G$9=2,MAX($Q$85:$V$85),IF($G$9=3,MAX($K$85:$V$85))))</f>
        <v>65</v>
      </c>
      <c r="J85" s="514"/>
      <c r="K85" s="252"/>
      <c r="L85" s="252">
        <v>25</v>
      </c>
      <c r="M85" s="252">
        <v>30</v>
      </c>
      <c r="N85" s="252">
        <v>50</v>
      </c>
      <c r="O85" s="252"/>
      <c r="P85" s="252"/>
      <c r="Q85" s="252">
        <v>30</v>
      </c>
      <c r="R85" s="252">
        <v>65</v>
      </c>
      <c r="S85" s="252"/>
      <c r="T85" s="252"/>
      <c r="U85" s="252"/>
      <c r="V85" s="252"/>
      <c r="W85" s="252"/>
      <c r="X85" s="252"/>
      <c r="Y85" s="252"/>
      <c r="Z85" s="252"/>
      <c r="AA85" s="252"/>
      <c r="AB85" s="252"/>
      <c r="AC85" s="252"/>
      <c r="AD85" s="252"/>
      <c r="AE85" s="252"/>
      <c r="AF85" s="252"/>
      <c r="AG85" s="252"/>
      <c r="AH85" s="252"/>
      <c r="AI85" s="252"/>
      <c r="AJ85" s="252"/>
    </row>
    <row r="86" spans="1:36" s="511" customFormat="1" ht="16" x14ac:dyDescent="0.2">
      <c r="A86" s="510"/>
      <c r="B86" s="551"/>
      <c r="C86" s="515"/>
      <c r="D86" s="516" t="s">
        <v>910</v>
      </c>
      <c r="E86" s="243">
        <v>80</v>
      </c>
      <c r="F86" s="291">
        <f>IFERROR($E86/$E$10,"")</f>
        <v>4.0816326530612249E-3</v>
      </c>
      <c r="G86" s="250">
        <f>IF($G$9=1,MIN($T$86:$V$86),IF($G$9=2,MIN($Q$86:$V$86),IF($G$9=3,MIN($K$86:$V$86))))</f>
        <v>120</v>
      </c>
      <c r="H86" s="250">
        <f>IFERROR(IF($G$9=1,AVERAGE($T$86:$V$86),IF($G$9=2,AVERAGE($Q$86:$V$86),IF($G$9=3,AVERAGE($K$86:$V$86)))),0)</f>
        <v>269</v>
      </c>
      <c r="I86" s="251">
        <f>IF($G$9=1,MAX($T$86:$V$86),IF($G$9=2,MAX($Q$86:$V$86),IF($G$9=3,MAX($K$86:$V$86))))</f>
        <v>567</v>
      </c>
      <c r="J86" s="514"/>
      <c r="K86" s="252">
        <v>80</v>
      </c>
      <c r="L86" s="252">
        <v>80</v>
      </c>
      <c r="M86" s="252"/>
      <c r="N86" s="252">
        <v>170</v>
      </c>
      <c r="O86" s="252">
        <v>175.55</v>
      </c>
      <c r="P86" s="252">
        <v>175.55</v>
      </c>
      <c r="Q86" s="252">
        <v>120</v>
      </c>
      <c r="R86" s="252">
        <v>567</v>
      </c>
      <c r="S86" s="252">
        <v>120</v>
      </c>
      <c r="T86" s="252"/>
      <c r="U86" s="252"/>
      <c r="V86" s="252"/>
      <c r="W86" s="252"/>
      <c r="X86" s="252"/>
      <c r="Y86" s="252"/>
      <c r="Z86" s="252"/>
      <c r="AA86" s="252"/>
      <c r="AB86" s="252"/>
      <c r="AC86" s="252"/>
      <c r="AD86" s="252"/>
      <c r="AE86" s="252"/>
      <c r="AF86" s="252"/>
      <c r="AG86" s="252"/>
      <c r="AH86" s="252"/>
      <c r="AI86" s="252"/>
      <c r="AJ86" s="252"/>
    </row>
    <row r="87" spans="1:36" s="511" customFormat="1" ht="16" x14ac:dyDescent="0.2">
      <c r="A87" s="510"/>
      <c r="B87" s="551"/>
      <c r="C87" s="515"/>
      <c r="D87" s="516" t="s">
        <v>1762</v>
      </c>
      <c r="E87" s="243"/>
      <c r="F87" s="291">
        <f>IFERROR($E87/$E$10,"")</f>
        <v>0</v>
      </c>
      <c r="G87" s="250">
        <f>IF($G$9=1,MIN($T$87:$V$87),IF($G$9=2,MIN($Q$87:$V$87),IF($G$9=3,MIN($K$87:$V$87))))</f>
        <v>360</v>
      </c>
      <c r="H87" s="250">
        <f>IFERROR(IF($G$9=1,AVERAGE($T$87:$V$87),IF($G$9=2,AVERAGE($Q$87:$V$87),IF($G$9=3,AVERAGE($K$87:$V$87)))),0)</f>
        <v>540</v>
      </c>
      <c r="I87" s="251">
        <f>IF($G$9=1,MAX($T$87:$V$87),IF($G$9=2,MAX($Q$87:$V$87),IF($G$9=3,MAX($K$87:$V$87))))</f>
        <v>720</v>
      </c>
      <c r="J87" s="514"/>
      <c r="K87" s="252">
        <v>660</v>
      </c>
      <c r="L87" s="252"/>
      <c r="M87" s="252">
        <v>360</v>
      </c>
      <c r="N87" s="252">
        <v>360</v>
      </c>
      <c r="O87" s="252"/>
      <c r="P87" s="252">
        <v>360</v>
      </c>
      <c r="Q87" s="252">
        <v>720</v>
      </c>
      <c r="R87" s="252">
        <v>360</v>
      </c>
      <c r="S87" s="252"/>
      <c r="T87" s="252"/>
      <c r="U87" s="252"/>
      <c r="V87" s="252"/>
      <c r="W87" s="252"/>
      <c r="X87" s="252"/>
      <c r="Y87" s="252"/>
      <c r="Z87" s="25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</row>
    <row r="88" spans="1:36" s="511" customFormat="1" ht="16" x14ac:dyDescent="0.2">
      <c r="A88" s="510"/>
      <c r="B88" s="551"/>
      <c r="C88" s="515"/>
      <c r="D88" s="516" t="s">
        <v>903</v>
      </c>
      <c r="E88" s="243">
        <v>50</v>
      </c>
      <c r="F88" s="291">
        <f>IFERROR($E88/$E$10,"")</f>
        <v>2.5510204081632651E-3</v>
      </c>
      <c r="G88" s="250">
        <f>IF($G$9=1,MIN($T$88:$V$88),IF($G$9=2,MIN($Q$88:$V$88),IF($G$9=3,MIN($K$88:$V$88))))</f>
        <v>0</v>
      </c>
      <c r="H88" s="250">
        <f>IFERROR(IF($G$9=1,AVERAGE($T$88:$V$88),IF($G$9=2,AVERAGE($Q$88:$V$88),IF($G$9=3,AVERAGE($K$88:$V$88)))),0)</f>
        <v>0</v>
      </c>
      <c r="I88" s="251">
        <f>IF($G$9=1,MAX($T$88:$V$88),IF($G$9=2,MAX($Q$88:$V$88),IF($G$9=3,MAX($K$88:$V$88))))</f>
        <v>0</v>
      </c>
      <c r="J88" s="514"/>
      <c r="K88" s="252">
        <v>38.1</v>
      </c>
      <c r="L88" s="252">
        <v>38.1</v>
      </c>
      <c r="M88" s="252"/>
      <c r="N88" s="252"/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</row>
    <row r="89" spans="1:36" s="511" customFormat="1" ht="16" x14ac:dyDescent="0.2">
      <c r="A89" s="510"/>
      <c r="B89" s="551"/>
      <c r="C89" s="515"/>
      <c r="D89" s="516" t="s">
        <v>902</v>
      </c>
      <c r="E89" s="243">
        <v>50</v>
      </c>
      <c r="F89" s="291">
        <f>IFERROR($E89/$E$10,"")</f>
        <v>2.5510204081632651E-3</v>
      </c>
      <c r="G89" s="250">
        <f>IF($G$9=1,MIN($T$89:$V$89),IF($G$9=2,MIN($Q$89:$V$89),IF($G$9=3,MIN($K$89:$V$89))))</f>
        <v>163.99</v>
      </c>
      <c r="H89" s="250">
        <f>IFERROR(IF($G$9=1,AVERAGE($T$89:$V$89),IF($G$9=2,AVERAGE($Q$89:$V$89),IF($G$9=3,AVERAGE($K$89:$V$89)))),0)</f>
        <v>177.08500000000001</v>
      </c>
      <c r="I89" s="251">
        <f>IF($G$9=1,MAX($T$89:$V$89),IF($G$9=2,MAX($Q$89:$V$89),IF($G$9=3,MAX($K$89:$V$89))))</f>
        <v>190.18</v>
      </c>
      <c r="J89" s="514"/>
      <c r="K89" s="252">
        <v>984.47</v>
      </c>
      <c r="L89" s="252">
        <v>669.61</v>
      </c>
      <c r="M89" s="252">
        <v>526.53</v>
      </c>
      <c r="N89" s="252">
        <v>363.59999999999997</v>
      </c>
      <c r="O89" s="252">
        <v>170.18</v>
      </c>
      <c r="P89" s="252">
        <v>244.18</v>
      </c>
      <c r="Q89" s="252">
        <v>190.18</v>
      </c>
      <c r="R89" s="252">
        <v>163.99</v>
      </c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</row>
    <row r="90" spans="1:36" s="511" customFormat="1" x14ac:dyDescent="0.2">
      <c r="A90" s="510"/>
      <c r="B90" s="551"/>
      <c r="C90" s="512" t="s">
        <v>907</v>
      </c>
      <c r="D90" s="513"/>
      <c r="E90" s="245">
        <v>70</v>
      </c>
      <c r="F90" s="290">
        <f t="shared" si="4"/>
        <v>3.5714285714285713E-3</v>
      </c>
      <c r="G90" s="246">
        <f>IF($G$9=1,MIN($T$90:$V$90),IF($G$9=2,MIN($Q$90:$V$90),IF($G$9=3,MIN($K$90:$V$90))))</f>
        <v>15</v>
      </c>
      <c r="H90" s="246">
        <f>IFERROR(IF($G$9=1,AVERAGE($T$90:$V$90),IF($G$9=2,AVERAGE($Q$90:$V$90),IF($G$9=3,AVERAGE($K$90:$V$90)))),0)</f>
        <v>68.150000000000006</v>
      </c>
      <c r="I90" s="247">
        <f>IF($G$9=1,MAX($T$90:$V$90),IF($G$9=2,MAX($Q$90:$V$90),IF($G$9=3,MAX($K$90:$V$90))))</f>
        <v>121.3</v>
      </c>
      <c r="J90" s="514"/>
      <c r="K90" s="248"/>
      <c r="L90" s="248">
        <v>67.900000000000006</v>
      </c>
      <c r="M90" s="248">
        <v>7.9</v>
      </c>
      <c r="N90" s="248">
        <v>6.9</v>
      </c>
      <c r="O90" s="248"/>
      <c r="P90" s="248"/>
      <c r="Q90" s="248"/>
      <c r="R90" s="248">
        <v>15</v>
      </c>
      <c r="S90" s="248">
        <v>121.3</v>
      </c>
      <c r="T90" s="248"/>
      <c r="U90" s="248"/>
      <c r="V90" s="248"/>
      <c r="W90" s="248"/>
      <c r="X90" s="248"/>
      <c r="Y90" s="248"/>
      <c r="Z90" s="248"/>
      <c r="AA90" s="248"/>
      <c r="AB90" s="248"/>
      <c r="AC90" s="248"/>
      <c r="AD90" s="248"/>
      <c r="AE90" s="248"/>
      <c r="AF90" s="248"/>
      <c r="AG90" s="248"/>
      <c r="AH90" s="248"/>
      <c r="AI90" s="248"/>
      <c r="AJ90" s="248"/>
    </row>
    <row r="91" spans="1:36" s="511" customFormat="1" ht="16" x14ac:dyDescent="0.2">
      <c r="A91" s="510"/>
      <c r="B91" s="551"/>
      <c r="C91" s="515"/>
      <c r="D91" s="516" t="s">
        <v>909</v>
      </c>
      <c r="E91" s="243">
        <v>20</v>
      </c>
      <c r="F91" s="291">
        <f>IFERROR($E91/$E$10,"")</f>
        <v>1.0204081632653062E-3</v>
      </c>
      <c r="G91" s="250">
        <f>IF($G$9=1,MIN($T$91:$V$91),IF($G$9=2,MIN($Q$91:$V$91),IF($G$9=3,MIN($K$91:$V$91))))</f>
        <v>18.8</v>
      </c>
      <c r="H91" s="250">
        <f>IFERROR(IF($G$9=1,AVERAGE($T$91:$V$91),IF($G$9=2,AVERAGE($Q$91:$V$91),IF($G$9=3,AVERAGE($K$91:$V$91)))),0)</f>
        <v>18.8</v>
      </c>
      <c r="I91" s="251">
        <f>IF($G$9=1,MAX($T$91:$V$91),IF($G$9=2,MAX($Q$91:$V$91),IF($G$9=3,MAX($K$91:$V$91))))</f>
        <v>18.8</v>
      </c>
      <c r="J91" s="514"/>
      <c r="K91" s="252"/>
      <c r="L91" s="252">
        <v>22.9</v>
      </c>
      <c r="M91" s="252">
        <v>7.9</v>
      </c>
      <c r="N91" s="252">
        <v>6.9</v>
      </c>
      <c r="O91" s="252"/>
      <c r="P91" s="252"/>
      <c r="Q91" s="252"/>
      <c r="R91" s="252"/>
      <c r="S91" s="252">
        <v>18.8</v>
      </c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</row>
    <row r="92" spans="1:36" s="511" customFormat="1" ht="16" x14ac:dyDescent="0.2">
      <c r="A92" s="510"/>
      <c r="B92" s="551"/>
      <c r="C92" s="515"/>
      <c r="D92" s="516" t="s">
        <v>908</v>
      </c>
      <c r="E92" s="243">
        <v>50</v>
      </c>
      <c r="F92" s="291">
        <f>IFERROR($E92/$E$10,"")</f>
        <v>2.5510204081632651E-3</v>
      </c>
      <c r="G92" s="250">
        <f>IF($G$9=1,MIN($T$92:$V$92),IF($G$9=2,MIN($Q$92:$V$92),IF($G$9=3,MIN($K$92:$V$92))))</f>
        <v>15</v>
      </c>
      <c r="H92" s="250">
        <f>IFERROR(IF($G$9=1,AVERAGE($T$92:$V$92),IF($G$9=2,AVERAGE($Q$92:$V$92),IF($G$9=3,AVERAGE($K$92:$V$92)))),0)</f>
        <v>58.75</v>
      </c>
      <c r="I92" s="251">
        <f>IF($G$9=1,MAX($T$92:$V$92),IF($G$9=2,MAX($Q$92:$V$92),IF($G$9=3,MAX($K$92:$V$92))))</f>
        <v>102.5</v>
      </c>
      <c r="J92" s="514"/>
      <c r="K92" s="252"/>
      <c r="L92" s="252">
        <v>45</v>
      </c>
      <c r="M92" s="252"/>
      <c r="N92" s="252"/>
      <c r="O92" s="252"/>
      <c r="P92" s="252"/>
      <c r="Q92" s="252"/>
      <c r="R92" s="252">
        <v>15</v>
      </c>
      <c r="S92" s="252">
        <v>102.5</v>
      </c>
      <c r="T92" s="252"/>
      <c r="U92" s="252"/>
      <c r="V92" s="252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</row>
    <row r="93" spans="1:36" s="511" customFormat="1" x14ac:dyDescent="0.2">
      <c r="A93" s="510"/>
      <c r="B93" s="551"/>
      <c r="C93" s="512" t="s">
        <v>1029</v>
      </c>
      <c r="D93" s="513"/>
      <c r="E93" s="245">
        <v>0</v>
      </c>
      <c r="F93" s="290">
        <f t="shared" ref="F93:F96" si="5">IFERROR($E93/$E$10,"")</f>
        <v>0</v>
      </c>
      <c r="G93" s="246">
        <f>IF($G$9=1,MIN($T$93:$V$93),IF($G$9=2,MIN($Q$93:$V$93),IF($G$9=3,MIN($K$93:$V$93))))</f>
        <v>79.05</v>
      </c>
      <c r="H93" s="246">
        <f>IFERROR(IF($G$9=1,AVERAGE($T$93:$V$93),IF($G$9=2,AVERAGE($Q$93:$V$93),IF($G$9=3,AVERAGE($K$93:$V$93)))),0)</f>
        <v>109.35000000000001</v>
      </c>
      <c r="I93" s="247">
        <f>IF($G$9=1,MAX($T$93:$V$93),IF($G$9=2,MAX($Q$93:$V$93),IF($G$9=3,MAX($K$93:$V$93))))</f>
        <v>169.95</v>
      </c>
      <c r="J93" s="514"/>
      <c r="K93" s="248">
        <v>185.82999999999998</v>
      </c>
      <c r="L93" s="248">
        <v>168.93</v>
      </c>
      <c r="M93" s="248">
        <v>191.39</v>
      </c>
      <c r="N93" s="248">
        <v>43.89</v>
      </c>
      <c r="O93" s="248">
        <v>68.13</v>
      </c>
      <c r="P93" s="248">
        <v>299.05</v>
      </c>
      <c r="Q93" s="248">
        <v>79.050000000000011</v>
      </c>
      <c r="R93" s="248">
        <v>79.05</v>
      </c>
      <c r="S93" s="248">
        <v>169.95</v>
      </c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</row>
    <row r="94" spans="1:36" s="511" customFormat="1" ht="16" x14ac:dyDescent="0.2">
      <c r="A94" s="510"/>
      <c r="B94" s="551"/>
      <c r="C94" s="515"/>
      <c r="D94" s="516" t="s">
        <v>1118</v>
      </c>
      <c r="E94" s="243"/>
      <c r="F94" s="291">
        <f>IFERROR($E94/$E$10,"")</f>
        <v>0</v>
      </c>
      <c r="G94" s="250">
        <f>IF($G$9=1,MIN($T$94:$V$94),IF($G$9=2,MIN($Q$94:$V$94),IF($G$9=3,MIN($K$94:$V$94))))</f>
        <v>89.9</v>
      </c>
      <c r="H94" s="250">
        <f>IFERROR(IF($G$9=1,AVERAGE($T$94:$V$94),IF($G$9=2,AVERAGE($Q$94:$V$94),IF($G$9=3,AVERAGE($K$94:$V$94)))),0)</f>
        <v>89.9</v>
      </c>
      <c r="I94" s="251">
        <f>IF($G$9=1,MAX($T$94:$V$94),IF($G$9=2,MAX($Q$94:$V$94),IF($G$9=3,MAX($K$94:$V$94))))</f>
        <v>89.9</v>
      </c>
      <c r="J94" s="514"/>
      <c r="K94" s="252">
        <v>141.94</v>
      </c>
      <c r="L94" s="252">
        <v>168.93</v>
      </c>
      <c r="M94" s="252">
        <v>147.5</v>
      </c>
      <c r="N94" s="252"/>
      <c r="O94" s="252"/>
      <c r="P94" s="252">
        <v>220</v>
      </c>
      <c r="Q94" s="252"/>
      <c r="R94" s="252"/>
      <c r="S94" s="252">
        <v>89.9</v>
      </c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</row>
    <row r="95" spans="1:36" s="511" customFormat="1" ht="16" x14ac:dyDescent="0.2">
      <c r="A95" s="510"/>
      <c r="B95" s="551"/>
      <c r="C95" s="515"/>
      <c r="D95" s="516" t="s">
        <v>1030</v>
      </c>
      <c r="E95" s="243"/>
      <c r="F95" s="291">
        <f>IFERROR($E95/$E$10,"")</f>
        <v>0</v>
      </c>
      <c r="G95" s="250">
        <f>IF($G$9=1,MIN($T$95:$V$95),IF($G$9=2,MIN($Q$95:$V$95),IF($G$9=3,MIN($K$95:$V$95))))</f>
        <v>79.05</v>
      </c>
      <c r="H95" s="250">
        <f>IFERROR(IF($G$9=1,AVERAGE($T$95:$V$95),IF($G$9=2,AVERAGE($Q$95:$V$95),IF($G$9=3,AVERAGE($K$95:$V$95)))),0)</f>
        <v>79.38333333333334</v>
      </c>
      <c r="I95" s="251">
        <f>IF($G$9=1,MAX($T$95:$V$95),IF($G$9=2,MAX($Q$95:$V$95),IF($G$9=3,MAX($K$95:$V$95))))</f>
        <v>80.05</v>
      </c>
      <c r="J95" s="514"/>
      <c r="K95" s="252">
        <v>43.89</v>
      </c>
      <c r="L95" s="252"/>
      <c r="M95" s="252">
        <v>43.89</v>
      </c>
      <c r="N95" s="252">
        <v>43.89</v>
      </c>
      <c r="O95" s="252">
        <v>68.13</v>
      </c>
      <c r="P95" s="252">
        <v>79.050000000000011</v>
      </c>
      <c r="Q95" s="252">
        <v>79.050000000000011</v>
      </c>
      <c r="R95" s="252">
        <v>79.05</v>
      </c>
      <c r="S95" s="252">
        <v>80.05</v>
      </c>
      <c r="T95" s="252"/>
      <c r="U95" s="252"/>
      <c r="V95" s="252"/>
      <c r="W95" s="252"/>
      <c r="X95" s="252"/>
      <c r="Y95" s="252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</row>
    <row r="96" spans="1:36" s="511" customFormat="1" x14ac:dyDescent="0.2">
      <c r="A96" s="510"/>
      <c r="B96" s="551"/>
      <c r="C96" s="512" t="s">
        <v>679</v>
      </c>
      <c r="D96" s="513"/>
      <c r="E96" s="245">
        <v>500</v>
      </c>
      <c r="F96" s="290">
        <f t="shared" si="5"/>
        <v>2.5510204081632654E-2</v>
      </c>
      <c r="G96" s="246">
        <f>IF($G$9=1,MIN($T$96:$V$96),IF($G$9=2,MIN($Q$96:$V$96),IF($G$9=3,MIN($K$96:$V$96))))</f>
        <v>498.92</v>
      </c>
      <c r="H96" s="246">
        <f>IFERROR(IF($G$9=1,AVERAGE($T$96:$V$96),IF($G$9=2,AVERAGE($Q$96:$V$96),IF($G$9=3,AVERAGE($K$96:$V$96)))),0)</f>
        <v>499.44</v>
      </c>
      <c r="I96" s="247">
        <f>IF($G$9=1,MAX($T$96:$V$96),IF($G$9=2,MAX($Q$96:$V$96),IF($G$9=3,MAX($K$96:$V$96))))</f>
        <v>499.96</v>
      </c>
      <c r="J96" s="514"/>
      <c r="K96" s="248">
        <v>497.07</v>
      </c>
      <c r="L96" s="248">
        <v>495.94</v>
      </c>
      <c r="M96" s="248">
        <v>499.96</v>
      </c>
      <c r="N96" s="248">
        <v>498.31</v>
      </c>
      <c r="O96" s="248">
        <v>496.39</v>
      </c>
      <c r="P96" s="248">
        <v>499.94</v>
      </c>
      <c r="Q96" s="248">
        <v>499.96</v>
      </c>
      <c r="R96" s="248">
        <v>498.92</v>
      </c>
      <c r="S96" s="248"/>
      <c r="T96" s="248"/>
      <c r="U96" s="248"/>
      <c r="V96" s="248"/>
      <c r="W96" s="248"/>
      <c r="X96" s="248"/>
      <c r="Y96" s="248"/>
      <c r="Z96" s="248"/>
      <c r="AA96" s="248"/>
      <c r="AB96" s="248"/>
      <c r="AC96" s="248"/>
      <c r="AD96" s="248"/>
      <c r="AE96" s="248"/>
      <c r="AF96" s="248"/>
      <c r="AG96" s="248"/>
      <c r="AH96" s="248"/>
      <c r="AI96" s="248"/>
      <c r="AJ96" s="248"/>
    </row>
    <row r="97" spans="1:37" s="511" customFormat="1" ht="16" x14ac:dyDescent="0.2">
      <c r="A97" s="510"/>
      <c r="B97" s="551"/>
      <c r="C97" s="515"/>
      <c r="D97" s="516" t="s">
        <v>1138</v>
      </c>
      <c r="E97" s="243"/>
      <c r="F97" s="291">
        <f>IFERROR($E97/$E$10,"")</f>
        <v>0</v>
      </c>
      <c r="G97" s="250">
        <f>IF($G$9=1,MIN($T$97:$V$97),IF($G$9=2,MIN($Q$97:$V$97),IF($G$9=3,MIN($K$97:$V$97))))</f>
        <v>0</v>
      </c>
      <c r="H97" s="250">
        <f>IFERROR(IF($G$9=1,AVERAGE($T$97:$V$97),IF($G$9=2,AVERAGE($Q$97:$V$97),IF($G$9=3,AVERAGE($K$97:$V$97)))),0)</f>
        <v>0</v>
      </c>
      <c r="I97" s="251">
        <f>IF($G$9=1,MAX($T$97:$V$97),IF($G$9=2,MAX($Q$97:$V$97),IF($G$9=3,MAX($K$97:$V$97))))</f>
        <v>0</v>
      </c>
      <c r="J97" s="514"/>
      <c r="K97" s="252"/>
      <c r="L97" s="252"/>
      <c r="M97" s="252"/>
      <c r="N97" s="252"/>
      <c r="O97" s="252"/>
      <c r="P97" s="252"/>
      <c r="Q97" s="252"/>
      <c r="R97" s="252"/>
      <c r="S97" s="252"/>
      <c r="T97" s="252"/>
      <c r="U97" s="252"/>
      <c r="V97" s="252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</row>
    <row r="98" spans="1:37" s="511" customFormat="1" ht="16" x14ac:dyDescent="0.2">
      <c r="A98" s="510"/>
      <c r="B98" s="551"/>
      <c r="C98" s="515"/>
      <c r="D98" s="516" t="s">
        <v>1139</v>
      </c>
      <c r="E98" s="243"/>
      <c r="F98" s="291">
        <f>IFERROR($E98/$E$10,"")</f>
        <v>0</v>
      </c>
      <c r="G98" s="250">
        <f>IF($G$9=1,MIN($T$98:$V$98),IF($G$9=2,MIN($Q$98:$V$98),IF($G$9=3,MIN($K$98:$V$98))))</f>
        <v>0</v>
      </c>
      <c r="H98" s="250">
        <f>IFERROR(IF($G$9=1,AVERAGE($T$98:$V$98),IF($G$9=2,AVERAGE($Q$98:$V$98),IF($G$9=3,AVERAGE($K$98:$V$98)))),0)</f>
        <v>0</v>
      </c>
      <c r="I98" s="251">
        <f>IF($G$9=1,MAX($T$98:$V$98),IF($G$9=2,MAX($Q$98:$V$98),IF($G$9=3,MAX($K$98:$V$98))))</f>
        <v>0</v>
      </c>
      <c r="J98" s="514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</row>
    <row r="99" spans="1:37" s="511" customFormat="1" ht="16" x14ac:dyDescent="0.2">
      <c r="A99" s="510"/>
      <c r="B99" s="551"/>
      <c r="C99" s="515"/>
      <c r="D99" s="516" t="s">
        <v>1137</v>
      </c>
      <c r="E99" s="243">
        <v>500</v>
      </c>
      <c r="F99" s="291">
        <f>IFERROR($E99/$E$10,"")</f>
        <v>2.5510204081632654E-2</v>
      </c>
      <c r="G99" s="250">
        <f>IF($G$9=1,MIN($T$99:$V$99),IF($G$9=2,MIN($Q$99:$V$99),IF($G$9=3,MIN($K$99:$V$99))))</f>
        <v>498.92</v>
      </c>
      <c r="H99" s="250">
        <f>IFERROR(IF($G$9=1,AVERAGE($T$99:$V$99),IF($G$9=2,AVERAGE($Q$99:$V$99),IF($G$9=3,AVERAGE($K$99:$V$99)))),0)</f>
        <v>499.44</v>
      </c>
      <c r="I99" s="251">
        <f>IF($G$9=1,MAX($T$99:$V$99),IF($G$9=2,MAX($Q$99:$V$99),IF($G$9=3,MAX($K$99:$V$99))))</f>
        <v>499.96</v>
      </c>
      <c r="J99" s="514"/>
      <c r="K99" s="252">
        <v>497.07</v>
      </c>
      <c r="L99" s="252">
        <v>495.94</v>
      </c>
      <c r="M99" s="252">
        <v>499.96</v>
      </c>
      <c r="N99" s="252">
        <v>498.31</v>
      </c>
      <c r="O99" s="252">
        <v>496.39</v>
      </c>
      <c r="P99" s="252">
        <v>499.94</v>
      </c>
      <c r="Q99" s="252">
        <v>499.96</v>
      </c>
      <c r="R99" s="252">
        <v>498.92</v>
      </c>
      <c r="S99" s="252"/>
      <c r="T99" s="252"/>
      <c r="U99" s="252"/>
      <c r="V99" s="252"/>
      <c r="W99" s="252"/>
      <c r="X99" s="252"/>
      <c r="Y99" s="252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</row>
    <row r="100" spans="1:37" s="511" customFormat="1" ht="16" thickBot="1" x14ac:dyDescent="0.25">
      <c r="A100" s="510"/>
      <c r="B100" s="551"/>
      <c r="C100" s="558"/>
      <c r="D100" s="559"/>
      <c r="E100" s="558"/>
      <c r="F100" s="560"/>
      <c r="G100" s="558"/>
      <c r="H100" s="558"/>
      <c r="I100" s="561"/>
      <c r="J100" s="561"/>
      <c r="K100" s="561"/>
      <c r="L100" s="561"/>
      <c r="M100" s="561"/>
      <c r="N100" s="561"/>
      <c r="O100" s="561"/>
      <c r="P100" s="561"/>
      <c r="Q100" s="561"/>
      <c r="R100" s="561"/>
      <c r="S100" s="561"/>
      <c r="T100" s="561"/>
      <c r="U100" s="561"/>
      <c r="V100" s="561"/>
      <c r="W100" s="561"/>
      <c r="X100" s="561"/>
      <c r="Y100" s="561"/>
      <c r="Z100" s="561"/>
      <c r="AA100" s="561"/>
      <c r="AB100" s="561"/>
      <c r="AC100" s="561"/>
      <c r="AD100" s="561"/>
      <c r="AE100" s="561"/>
      <c r="AF100" s="561"/>
      <c r="AG100" s="561"/>
      <c r="AH100" s="561"/>
      <c r="AI100" s="561"/>
      <c r="AJ100" s="561"/>
    </row>
    <row r="101" spans="1:37" s="544" customFormat="1" ht="20.25" customHeight="1" thickBot="1" x14ac:dyDescent="0.25">
      <c r="B101" s="562" t="s">
        <v>59</v>
      </c>
      <c r="C101" s="563" t="s">
        <v>60</v>
      </c>
      <c r="D101" s="563"/>
      <c r="E101" s="330">
        <v>0</v>
      </c>
      <c r="F101" s="431"/>
      <c r="G101" s="464"/>
      <c r="H101" s="464"/>
      <c r="I101" s="464"/>
      <c r="J101" s="332"/>
      <c r="K101" s="333">
        <v>0</v>
      </c>
      <c r="L101" s="333">
        <v>0</v>
      </c>
      <c r="M101" s="333">
        <v>0</v>
      </c>
      <c r="N101" s="333">
        <v>0</v>
      </c>
      <c r="O101" s="333">
        <v>0</v>
      </c>
      <c r="P101" s="333">
        <v>0</v>
      </c>
      <c r="Q101" s="333">
        <v>0</v>
      </c>
      <c r="R101" s="333">
        <v>0</v>
      </c>
      <c r="S101" s="333">
        <v>0</v>
      </c>
      <c r="T101" s="333">
        <v>0</v>
      </c>
      <c r="U101" s="333">
        <v>0</v>
      </c>
      <c r="V101" s="333">
        <v>0</v>
      </c>
      <c r="W101" s="333">
        <v>0</v>
      </c>
      <c r="X101" s="333">
        <v>0</v>
      </c>
      <c r="Y101" s="333">
        <v>0</v>
      </c>
      <c r="Z101" s="333">
        <v>0</v>
      </c>
      <c r="AA101" s="333">
        <v>0</v>
      </c>
      <c r="AB101" s="333">
        <v>0</v>
      </c>
      <c r="AC101" s="333">
        <v>0</v>
      </c>
      <c r="AD101" s="333">
        <v>0</v>
      </c>
      <c r="AE101" s="333">
        <v>0</v>
      </c>
      <c r="AF101" s="333">
        <v>0</v>
      </c>
      <c r="AG101" s="333">
        <v>0</v>
      </c>
      <c r="AH101" s="333">
        <v>0</v>
      </c>
      <c r="AI101" s="333">
        <v>0</v>
      </c>
      <c r="AJ101" s="333">
        <v>0</v>
      </c>
      <c r="AK101" s="550"/>
    </row>
    <row r="102" spans="1:37" s="511" customFormat="1" x14ac:dyDescent="0.2">
      <c r="B102" s="551"/>
      <c r="C102" s="512" t="s">
        <v>61</v>
      </c>
      <c r="D102" s="564"/>
      <c r="E102" s="255">
        <v>7000</v>
      </c>
      <c r="F102" s="565" t="s">
        <v>62</v>
      </c>
      <c r="G102" s="566"/>
      <c r="H102" s="256"/>
      <c r="I102" s="256"/>
      <c r="J102" s="567"/>
      <c r="K102" s="257">
        <v>1000</v>
      </c>
      <c r="L102" s="257">
        <v>1500</v>
      </c>
      <c r="M102" s="257">
        <v>2000</v>
      </c>
      <c r="N102" s="257">
        <v>2500</v>
      </c>
      <c r="O102" s="257">
        <v>3000</v>
      </c>
      <c r="P102" s="257">
        <v>3500</v>
      </c>
      <c r="Q102" s="257">
        <v>4000</v>
      </c>
      <c r="R102" s="257">
        <v>4500</v>
      </c>
      <c r="S102" s="257">
        <v>5000</v>
      </c>
      <c r="T102" s="257"/>
      <c r="U102" s="257"/>
      <c r="V102" s="257"/>
      <c r="W102" s="257">
        <v>7000</v>
      </c>
      <c r="X102" s="257"/>
      <c r="Y102" s="257"/>
      <c r="Z102" s="257"/>
      <c r="AA102" s="257"/>
      <c r="AB102" s="257"/>
      <c r="AC102" s="257"/>
      <c r="AD102" s="257"/>
      <c r="AE102" s="257"/>
      <c r="AF102" s="257"/>
      <c r="AG102" s="257"/>
      <c r="AH102" s="257"/>
      <c r="AI102" s="257"/>
      <c r="AJ102" s="257"/>
    </row>
    <row r="103" spans="1:37" s="511" customFormat="1" ht="15" customHeight="1" x14ac:dyDescent="0.2">
      <c r="B103" s="551"/>
      <c r="C103" s="512" t="s">
        <v>63</v>
      </c>
      <c r="D103" s="564"/>
      <c r="E103" s="255">
        <v>0</v>
      </c>
      <c r="F103" s="460" t="s">
        <v>64</v>
      </c>
      <c r="G103" s="461"/>
      <c r="H103" s="258"/>
      <c r="I103" s="258"/>
      <c r="J103" s="567"/>
      <c r="K103" s="259">
        <f>SUMIFS(TabelaFluxoDeCaixa[Valor],TabelaFluxoDeCaixa[PlanGastoPago],"&lt;&gt;",TabelaFluxoDeCaixa[Dataaux],CONTROLEFINANCEIRO!K$9,TabelaFluxoDeCaixa[Categoria],$C$103)</f>
        <v>0</v>
      </c>
      <c r="L103" s="259">
        <f>SUMIFS(TabelaFluxoDeCaixa[Valor],TabelaFluxoDeCaixa[PlanGastoPago],"&lt;&gt;",TabelaFluxoDeCaixa[Dataaux],CONTROLEFINANCEIRO!L$9,TabelaFluxoDeCaixa[Categoria],$C$103)</f>
        <v>0</v>
      </c>
      <c r="M103" s="259">
        <f>SUMIFS(TabelaFluxoDeCaixa[Valor],TabelaFluxoDeCaixa[PlanGastoPago],"&lt;&gt;",TabelaFluxoDeCaixa[Dataaux],CONTROLEFINANCEIRO!M$9,TabelaFluxoDeCaixa[Categoria],$C$103)</f>
        <v>0</v>
      </c>
      <c r="N103" s="259">
        <f>SUMIFS(TabelaFluxoDeCaixa[Valor],TabelaFluxoDeCaixa[PlanGastoPago],"&lt;&gt;",TabelaFluxoDeCaixa[Dataaux],CONTROLEFINANCEIRO!N$9,TabelaFluxoDeCaixa[Categoria],$C$103)</f>
        <v>0</v>
      </c>
      <c r="O103" s="259">
        <f>SUMIFS(TabelaFluxoDeCaixa[Valor],TabelaFluxoDeCaixa[PlanGastoPago],"&lt;&gt;",TabelaFluxoDeCaixa[Dataaux],CONTROLEFINANCEIRO!O$9,TabelaFluxoDeCaixa[Categoria],$C$103)</f>
        <v>0</v>
      </c>
      <c r="P103" s="259">
        <f>SUMIFS(TabelaFluxoDeCaixa[Valor],TabelaFluxoDeCaixa[PlanGastoPago],"&lt;&gt;",TabelaFluxoDeCaixa[Dataaux],CONTROLEFINANCEIRO!P$9,TabelaFluxoDeCaixa[Categoria],$C$103)</f>
        <v>0</v>
      </c>
      <c r="Q103" s="259">
        <f>SUMIFS(TabelaFluxoDeCaixa[Valor],TabelaFluxoDeCaixa[PlanGastoPago],"&lt;&gt;",TabelaFluxoDeCaixa[Dataaux],CONTROLEFINANCEIRO!Q$9,TabelaFluxoDeCaixa[Categoria],$C$103)</f>
        <v>0</v>
      </c>
      <c r="R103" s="259">
        <f>SUMIFS(TabelaFluxoDeCaixa[Valor],TabelaFluxoDeCaixa[PlanGastoPago],"&lt;&gt;",TabelaFluxoDeCaixa[Dataaux],CONTROLEFINANCEIRO!R$9,TabelaFluxoDeCaixa[Categoria],$C$103)</f>
        <v>0</v>
      </c>
      <c r="S103" s="259">
        <f>SUMIFS(TabelaFluxoDeCaixa[Valor],TabelaFluxoDeCaixa[PlanGastoPago],"&lt;&gt;",TabelaFluxoDeCaixa[Dataaux],CONTROLEFINANCEIRO!S$9,TabelaFluxoDeCaixa[Categoria],$C$103)</f>
        <v>0</v>
      </c>
      <c r="T103" s="259">
        <f>SUMIFS(TabelaFluxoDeCaixa[Valor],TabelaFluxoDeCaixa[PlanGastoPago],"&lt;&gt;",TabelaFluxoDeCaixa[Dataaux],CONTROLEFINANCEIRO!T$9,TabelaFluxoDeCaixa[Categoria],$C$103)</f>
        <v>0</v>
      </c>
      <c r="U103" s="259">
        <f>SUMIFS(TabelaFluxoDeCaixa[Valor],TabelaFluxoDeCaixa[PlanGastoPago],"&lt;&gt;",TabelaFluxoDeCaixa[Dataaux],CONTROLEFINANCEIRO!U$9,TabelaFluxoDeCaixa[Categoria],$C$103)</f>
        <v>0</v>
      </c>
      <c r="V103" s="259">
        <f>SUMIFS(TabelaFluxoDeCaixa[Valor],TabelaFluxoDeCaixa[PlanGastoPago],"&lt;&gt;",TabelaFluxoDeCaixa[Dataaux],CONTROLEFINANCEIRO!V$9,TabelaFluxoDeCaixa[Categoria],$C$103)</f>
        <v>0</v>
      </c>
      <c r="W103" s="259">
        <f>SUMIFS(TabelaFluxoDeCaixa[Valor],TabelaFluxoDeCaixa[PlanGastoPago],"&lt;&gt;",TabelaFluxoDeCaixa[Dataaux],CONTROLEFINANCEIRO!W$9,TabelaFluxoDeCaixa[Categoria],$C$103)</f>
        <v>0</v>
      </c>
      <c r="X103" s="259">
        <f>SUMIFS(TabelaFluxoDeCaixa[Valor],TabelaFluxoDeCaixa[PlanGastoPago],"&lt;&gt;",TabelaFluxoDeCaixa[Dataaux],CONTROLEFINANCEIRO!X$9,TabelaFluxoDeCaixa[Categoria],$C$103)</f>
        <v>0</v>
      </c>
      <c r="Y103" s="259">
        <f>SUMIFS(TabelaFluxoDeCaixa[Valor],TabelaFluxoDeCaixa[PlanGastoPago],"&lt;&gt;",TabelaFluxoDeCaixa[Dataaux],CONTROLEFINANCEIRO!Y$9,TabelaFluxoDeCaixa[Categoria],$C$103)</f>
        <v>0</v>
      </c>
      <c r="Z103" s="259">
        <f>SUMIFS(TabelaFluxoDeCaixa[Valor],TabelaFluxoDeCaixa[PlanGastoPago],"&lt;&gt;",TabelaFluxoDeCaixa[Dataaux],CONTROLEFINANCEIRO!Z$9,TabelaFluxoDeCaixa[Categoria],$C$103)</f>
        <v>0</v>
      </c>
      <c r="AA103" s="259">
        <f>SUMIFS(TabelaFluxoDeCaixa[Valor],TabelaFluxoDeCaixa[PlanGastoPago],"&lt;&gt;",TabelaFluxoDeCaixa[Dataaux],CONTROLEFINANCEIRO!AA$9,TabelaFluxoDeCaixa[Categoria],$C$103)</f>
        <v>0</v>
      </c>
      <c r="AB103" s="259">
        <f>SUMIFS(TabelaFluxoDeCaixa[Valor],TabelaFluxoDeCaixa[PlanGastoPago],"&lt;&gt;",TabelaFluxoDeCaixa[Dataaux],CONTROLEFINANCEIRO!AB$9,TabelaFluxoDeCaixa[Categoria],$C$103)</f>
        <v>0</v>
      </c>
      <c r="AC103" s="259">
        <f>SUMIFS(TabelaFluxoDeCaixa[Valor],TabelaFluxoDeCaixa[PlanGastoPago],"&lt;&gt;",TabelaFluxoDeCaixa[Dataaux],CONTROLEFINANCEIRO!AC$9,TabelaFluxoDeCaixa[Categoria],$C$103)</f>
        <v>0</v>
      </c>
      <c r="AD103" s="259">
        <f>SUMIFS(TabelaFluxoDeCaixa[Valor],TabelaFluxoDeCaixa[PlanGastoPago],"&lt;&gt;",TabelaFluxoDeCaixa[Dataaux],CONTROLEFINANCEIRO!AD$9,TabelaFluxoDeCaixa[Categoria],$C$103)</f>
        <v>0</v>
      </c>
      <c r="AE103" s="259">
        <f>SUMIFS(TabelaFluxoDeCaixa[Valor],TabelaFluxoDeCaixa[PlanGastoPago],"&lt;&gt;",TabelaFluxoDeCaixa[Dataaux],CONTROLEFINANCEIRO!AE$9,TabelaFluxoDeCaixa[Categoria],$C$103)</f>
        <v>0</v>
      </c>
      <c r="AF103" s="259">
        <f>SUMIFS(TabelaFluxoDeCaixa[Valor],TabelaFluxoDeCaixa[PlanGastoPago],"&lt;&gt;",TabelaFluxoDeCaixa[Dataaux],CONTROLEFINANCEIRO!AF$9,TabelaFluxoDeCaixa[Categoria],$C$103)</f>
        <v>0</v>
      </c>
      <c r="AG103" s="259">
        <f>SUMIFS(TabelaFluxoDeCaixa[Valor],TabelaFluxoDeCaixa[PlanGastoPago],"&lt;&gt;",TabelaFluxoDeCaixa[Dataaux],CONTROLEFINANCEIRO!AG$9,TabelaFluxoDeCaixa[Categoria],$C$103)</f>
        <v>0</v>
      </c>
      <c r="AH103" s="259">
        <f>SUMIFS(TabelaFluxoDeCaixa[Valor],TabelaFluxoDeCaixa[PlanGastoPago],"&lt;&gt;",TabelaFluxoDeCaixa[Dataaux],CONTROLEFINANCEIRO!AH$9,TabelaFluxoDeCaixa[Categoria],$C$103)</f>
        <v>0</v>
      </c>
      <c r="AI103" s="259">
        <f>SUMIFS(TabelaFluxoDeCaixa[Valor],TabelaFluxoDeCaixa[PlanGastoPago],"&lt;&gt;",TabelaFluxoDeCaixa[Dataaux],CONTROLEFINANCEIRO!AI$9,TabelaFluxoDeCaixa[Categoria],$C$103)</f>
        <v>0</v>
      </c>
      <c r="AJ103" s="259">
        <f>SUMIFS(TabelaFluxoDeCaixa[Valor],TabelaFluxoDeCaixa[PlanGastoPago],"&lt;&gt;",TabelaFluxoDeCaixa[Dataaux],CONTROLEFINANCEIRO!AJ$9,TabelaFluxoDeCaixa[Categoria],$C$103)</f>
        <v>0</v>
      </c>
    </row>
    <row r="104" spans="1:37" s="511" customFormat="1" ht="15" customHeight="1" x14ac:dyDescent="0.2">
      <c r="B104" s="551"/>
      <c r="C104" s="512" t="s">
        <v>65</v>
      </c>
      <c r="D104" s="564"/>
      <c r="E104" s="255">
        <v>0</v>
      </c>
      <c r="F104" s="460" t="s">
        <v>64</v>
      </c>
      <c r="G104" s="461"/>
      <c r="H104" s="296"/>
      <c r="I104" s="296"/>
      <c r="J104" s="567"/>
      <c r="K104" s="297">
        <f>SUMIFS(TabelaFluxoDeCaixa[Valor],TabelaFluxoDeCaixa[PlanGastoPago],"&lt;&gt;",TabelaFluxoDeCaixa[Dataaux],CONTROLEFINANCEIRO!K$9,TabelaFluxoDeCaixa[Categoria],$C$104)</f>
        <v>0</v>
      </c>
      <c r="L104" s="297">
        <f>SUMIFS(TabelaFluxoDeCaixa[Valor],TabelaFluxoDeCaixa[PlanGastoPago],"&lt;&gt;",TabelaFluxoDeCaixa[Dataaux],CONTROLEFINANCEIRO!L$9,TabelaFluxoDeCaixa[Categoria],$C$104)</f>
        <v>0</v>
      </c>
      <c r="M104" s="297">
        <f>SUMIFS(TabelaFluxoDeCaixa[Valor],TabelaFluxoDeCaixa[PlanGastoPago],"&lt;&gt;",TabelaFluxoDeCaixa[Dataaux],CONTROLEFINANCEIRO!M$9,TabelaFluxoDeCaixa[Categoria],$C$104)</f>
        <v>0</v>
      </c>
      <c r="N104" s="297">
        <f>SUMIFS(TabelaFluxoDeCaixa[Valor],TabelaFluxoDeCaixa[PlanGastoPago],"&lt;&gt;",TabelaFluxoDeCaixa[Dataaux],CONTROLEFINANCEIRO!N$9,TabelaFluxoDeCaixa[Categoria],$C$104)</f>
        <v>0</v>
      </c>
      <c r="O104" s="297">
        <f>SUMIFS(TabelaFluxoDeCaixa[Valor],TabelaFluxoDeCaixa[PlanGastoPago],"&lt;&gt;",TabelaFluxoDeCaixa[Dataaux],CONTROLEFINANCEIRO!O$9,TabelaFluxoDeCaixa[Categoria],$C$104)</f>
        <v>0</v>
      </c>
      <c r="P104" s="297">
        <f>SUMIFS(TabelaFluxoDeCaixa[Valor],TabelaFluxoDeCaixa[PlanGastoPago],"&lt;&gt;",TabelaFluxoDeCaixa[Dataaux],CONTROLEFINANCEIRO!P$9,TabelaFluxoDeCaixa[Categoria],$C$104)</f>
        <v>0</v>
      </c>
      <c r="Q104" s="297">
        <f>SUMIFS(TabelaFluxoDeCaixa[Valor],TabelaFluxoDeCaixa[PlanGastoPago],"&lt;&gt;",TabelaFluxoDeCaixa[Dataaux],CONTROLEFINANCEIRO!Q$9,TabelaFluxoDeCaixa[Categoria],$C$104)</f>
        <v>0</v>
      </c>
      <c r="R104" s="297">
        <f>SUMIFS(TabelaFluxoDeCaixa[Valor],TabelaFluxoDeCaixa[PlanGastoPago],"&lt;&gt;",TabelaFluxoDeCaixa[Dataaux],CONTROLEFINANCEIRO!R$9,TabelaFluxoDeCaixa[Categoria],$C$104)</f>
        <v>0</v>
      </c>
      <c r="S104" s="297">
        <f>SUMIFS(TabelaFluxoDeCaixa[Valor],TabelaFluxoDeCaixa[PlanGastoPago],"&lt;&gt;",TabelaFluxoDeCaixa[Dataaux],CONTROLEFINANCEIRO!S$9,TabelaFluxoDeCaixa[Categoria],$C$104)</f>
        <v>0</v>
      </c>
      <c r="T104" s="297">
        <f>SUMIFS(TabelaFluxoDeCaixa[Valor],TabelaFluxoDeCaixa[PlanGastoPago],"&lt;&gt;",TabelaFluxoDeCaixa[Dataaux],CONTROLEFINANCEIRO!T$9,TabelaFluxoDeCaixa[Categoria],$C$104)</f>
        <v>0</v>
      </c>
      <c r="U104" s="297">
        <f>SUMIFS(TabelaFluxoDeCaixa[Valor],TabelaFluxoDeCaixa[PlanGastoPago],"&lt;&gt;",TabelaFluxoDeCaixa[Dataaux],CONTROLEFINANCEIRO!U$9,TabelaFluxoDeCaixa[Categoria],$C$104)</f>
        <v>0</v>
      </c>
      <c r="V104" s="297">
        <f>SUMIFS(TabelaFluxoDeCaixa[Valor],TabelaFluxoDeCaixa[PlanGastoPago],"&lt;&gt;",TabelaFluxoDeCaixa[Dataaux],CONTROLEFINANCEIRO!V$9,TabelaFluxoDeCaixa[Categoria],$C$104)</f>
        <v>0</v>
      </c>
      <c r="W104" s="297">
        <f>SUMIFS(TabelaFluxoDeCaixa[Valor],TabelaFluxoDeCaixa[PlanGastoPago],"&lt;&gt;",TabelaFluxoDeCaixa[Dataaux],CONTROLEFINANCEIRO!W$9,TabelaFluxoDeCaixa[Categoria],$C$104)</f>
        <v>0</v>
      </c>
      <c r="X104" s="297">
        <f>SUMIFS(TabelaFluxoDeCaixa[Valor],TabelaFluxoDeCaixa[PlanGastoPago],"&lt;&gt;",TabelaFluxoDeCaixa[Dataaux],CONTROLEFINANCEIRO!X$9,TabelaFluxoDeCaixa[Categoria],$C$104)</f>
        <v>0</v>
      </c>
      <c r="Y104" s="297">
        <f>SUMIFS(TabelaFluxoDeCaixa[Valor],TabelaFluxoDeCaixa[PlanGastoPago],"&lt;&gt;",TabelaFluxoDeCaixa[Dataaux],CONTROLEFINANCEIRO!Y$9,TabelaFluxoDeCaixa[Categoria],$C$104)</f>
        <v>0</v>
      </c>
      <c r="Z104" s="297">
        <f>SUMIFS(TabelaFluxoDeCaixa[Valor],TabelaFluxoDeCaixa[PlanGastoPago],"&lt;&gt;",TabelaFluxoDeCaixa[Dataaux],CONTROLEFINANCEIRO!Z$9,TabelaFluxoDeCaixa[Categoria],$C$104)</f>
        <v>0</v>
      </c>
      <c r="AA104" s="297">
        <f>SUMIFS(TabelaFluxoDeCaixa[Valor],TabelaFluxoDeCaixa[PlanGastoPago],"&lt;&gt;",TabelaFluxoDeCaixa[Dataaux],CONTROLEFINANCEIRO!AA$9,TabelaFluxoDeCaixa[Categoria],$C$104)</f>
        <v>0</v>
      </c>
      <c r="AB104" s="297">
        <f>SUMIFS(TabelaFluxoDeCaixa[Valor],TabelaFluxoDeCaixa[PlanGastoPago],"&lt;&gt;",TabelaFluxoDeCaixa[Dataaux],CONTROLEFINANCEIRO!AB$9,TabelaFluxoDeCaixa[Categoria],$C$104)</f>
        <v>0</v>
      </c>
      <c r="AC104" s="297">
        <f>SUMIFS(TabelaFluxoDeCaixa[Valor],TabelaFluxoDeCaixa[PlanGastoPago],"&lt;&gt;",TabelaFluxoDeCaixa[Dataaux],CONTROLEFINANCEIRO!AC$9,TabelaFluxoDeCaixa[Categoria],$C$104)</f>
        <v>0</v>
      </c>
      <c r="AD104" s="297">
        <f>SUMIFS(TabelaFluxoDeCaixa[Valor],TabelaFluxoDeCaixa[PlanGastoPago],"&lt;&gt;",TabelaFluxoDeCaixa[Dataaux],CONTROLEFINANCEIRO!AD$9,TabelaFluxoDeCaixa[Categoria],$C$104)</f>
        <v>0</v>
      </c>
      <c r="AE104" s="297">
        <f>SUMIFS(TabelaFluxoDeCaixa[Valor],TabelaFluxoDeCaixa[PlanGastoPago],"&lt;&gt;",TabelaFluxoDeCaixa[Dataaux],CONTROLEFINANCEIRO!AE$9,TabelaFluxoDeCaixa[Categoria],$C$104)</f>
        <v>0</v>
      </c>
      <c r="AF104" s="297">
        <f>SUMIFS(TabelaFluxoDeCaixa[Valor],TabelaFluxoDeCaixa[PlanGastoPago],"&lt;&gt;",TabelaFluxoDeCaixa[Dataaux],CONTROLEFINANCEIRO!AF$9,TabelaFluxoDeCaixa[Categoria],$C$104)</f>
        <v>0</v>
      </c>
      <c r="AG104" s="297">
        <f>SUMIFS(TabelaFluxoDeCaixa[Valor],TabelaFluxoDeCaixa[PlanGastoPago],"&lt;&gt;",TabelaFluxoDeCaixa[Dataaux],CONTROLEFINANCEIRO!AG$9,TabelaFluxoDeCaixa[Categoria],$C$104)</f>
        <v>0</v>
      </c>
      <c r="AH104" s="297">
        <f>SUMIFS(TabelaFluxoDeCaixa[Valor],TabelaFluxoDeCaixa[PlanGastoPago],"&lt;&gt;",TabelaFluxoDeCaixa[Dataaux],CONTROLEFINANCEIRO!AH$9,TabelaFluxoDeCaixa[Categoria],$C$104)</f>
        <v>0</v>
      </c>
      <c r="AI104" s="297">
        <f>SUMIFS(TabelaFluxoDeCaixa[Valor],TabelaFluxoDeCaixa[PlanGastoPago],"&lt;&gt;",TabelaFluxoDeCaixa[Dataaux],CONTROLEFINANCEIRO!AI$9,TabelaFluxoDeCaixa[Categoria],$C$104)</f>
        <v>0</v>
      </c>
      <c r="AJ104" s="297">
        <f>SUMIFS(TabelaFluxoDeCaixa[Valor],TabelaFluxoDeCaixa[PlanGastoPago],"&lt;&gt;",TabelaFluxoDeCaixa[Dataaux],CONTROLEFINANCEIRO!AJ$9,TabelaFluxoDeCaixa[Categoria],$C$104)</f>
        <v>0</v>
      </c>
    </row>
    <row r="105" spans="1:37" s="511" customFormat="1" ht="15" customHeight="1" x14ac:dyDescent="0.2">
      <c r="B105" s="551"/>
      <c r="C105" s="512" t="s">
        <v>66</v>
      </c>
      <c r="D105" s="564"/>
      <c r="E105" s="255">
        <v>0</v>
      </c>
      <c r="F105" s="462" t="s">
        <v>64</v>
      </c>
      <c r="G105" s="463"/>
      <c r="H105" s="260"/>
      <c r="I105" s="260"/>
      <c r="J105" s="567"/>
      <c r="K105" s="261">
        <f>SUMIFS(TabelaFluxoDeCaixa[Valor],TabelaFluxoDeCaixa[PlanGastoPago],"&lt;&gt;",TabelaFluxoDeCaixa[Dataaux],CONTROLEFINANCEIRO!K$9,TabelaFluxoDeCaixa[Categoria],$C$105)</f>
        <v>0</v>
      </c>
      <c r="L105" s="261">
        <f>SUMIFS(TabelaFluxoDeCaixa[Valor],TabelaFluxoDeCaixa[PlanGastoPago],"&lt;&gt;",TabelaFluxoDeCaixa[Dataaux],CONTROLEFINANCEIRO!L$9,TabelaFluxoDeCaixa[Categoria],$C$105)</f>
        <v>0</v>
      </c>
      <c r="M105" s="261">
        <f>SUMIFS(TabelaFluxoDeCaixa[Valor],TabelaFluxoDeCaixa[PlanGastoPago],"&lt;&gt;",TabelaFluxoDeCaixa[Dataaux],CONTROLEFINANCEIRO!M$9,TabelaFluxoDeCaixa[Categoria],$C$105)</f>
        <v>0</v>
      </c>
      <c r="N105" s="261">
        <f>SUMIFS(TabelaFluxoDeCaixa[Valor],TabelaFluxoDeCaixa[PlanGastoPago],"&lt;&gt;",TabelaFluxoDeCaixa[Dataaux],CONTROLEFINANCEIRO!N$9,TabelaFluxoDeCaixa[Categoria],$C$105)</f>
        <v>0</v>
      </c>
      <c r="O105" s="261">
        <f>SUMIFS(TabelaFluxoDeCaixa[Valor],TabelaFluxoDeCaixa[PlanGastoPago],"&lt;&gt;",TabelaFluxoDeCaixa[Dataaux],CONTROLEFINANCEIRO!O$9,TabelaFluxoDeCaixa[Categoria],$C$105)</f>
        <v>0</v>
      </c>
      <c r="P105" s="261">
        <f>SUMIFS(TabelaFluxoDeCaixa[Valor],TabelaFluxoDeCaixa[PlanGastoPago],"&lt;&gt;",TabelaFluxoDeCaixa[Dataaux],CONTROLEFINANCEIRO!P$9,TabelaFluxoDeCaixa[Categoria],$C$105)</f>
        <v>0</v>
      </c>
      <c r="Q105" s="261">
        <f>SUMIFS(TabelaFluxoDeCaixa[Valor],TabelaFluxoDeCaixa[PlanGastoPago],"&lt;&gt;",TabelaFluxoDeCaixa[Dataaux],CONTROLEFINANCEIRO!Q$9,TabelaFluxoDeCaixa[Categoria],$C$105)</f>
        <v>0</v>
      </c>
      <c r="R105" s="261">
        <f>SUMIFS(TabelaFluxoDeCaixa[Valor],TabelaFluxoDeCaixa[PlanGastoPago],"&lt;&gt;",TabelaFluxoDeCaixa[Dataaux],CONTROLEFINANCEIRO!R$9,TabelaFluxoDeCaixa[Categoria],$C$105)</f>
        <v>0</v>
      </c>
      <c r="S105" s="261">
        <f>SUMIFS(TabelaFluxoDeCaixa[Valor],TabelaFluxoDeCaixa[PlanGastoPago],"&lt;&gt;",TabelaFluxoDeCaixa[Dataaux],CONTROLEFINANCEIRO!S$9,TabelaFluxoDeCaixa[Categoria],$C$105)</f>
        <v>0</v>
      </c>
      <c r="T105" s="261">
        <f>SUMIFS(TabelaFluxoDeCaixa[Valor],TabelaFluxoDeCaixa[PlanGastoPago],"&lt;&gt;",TabelaFluxoDeCaixa[Dataaux],CONTROLEFINANCEIRO!T$9,TabelaFluxoDeCaixa[Categoria],$C$105)</f>
        <v>0</v>
      </c>
      <c r="U105" s="261">
        <f>SUMIFS(TabelaFluxoDeCaixa[Valor],TabelaFluxoDeCaixa[PlanGastoPago],"&lt;&gt;",TabelaFluxoDeCaixa[Dataaux],CONTROLEFINANCEIRO!U$9,TabelaFluxoDeCaixa[Categoria],$C$105)</f>
        <v>0</v>
      </c>
      <c r="V105" s="261">
        <f>SUMIFS(TabelaFluxoDeCaixa[Valor],TabelaFluxoDeCaixa[PlanGastoPago],"&lt;&gt;",TabelaFluxoDeCaixa[Dataaux],CONTROLEFINANCEIRO!V$9,TabelaFluxoDeCaixa[Categoria],$C$105)</f>
        <v>0</v>
      </c>
      <c r="W105" s="261">
        <f>SUMIFS(TabelaFluxoDeCaixa[Valor],TabelaFluxoDeCaixa[PlanGastoPago],"&lt;&gt;",TabelaFluxoDeCaixa[Dataaux],CONTROLEFINANCEIRO!W$9,TabelaFluxoDeCaixa[Categoria],$C$105)</f>
        <v>0</v>
      </c>
      <c r="X105" s="261">
        <f>SUMIFS(TabelaFluxoDeCaixa[Valor],TabelaFluxoDeCaixa[PlanGastoPago],"&lt;&gt;",TabelaFluxoDeCaixa[Dataaux],CONTROLEFINANCEIRO!X$9,TabelaFluxoDeCaixa[Categoria],$C$105)</f>
        <v>0</v>
      </c>
      <c r="Y105" s="261">
        <f>SUMIFS(TabelaFluxoDeCaixa[Valor],TabelaFluxoDeCaixa[PlanGastoPago],"&lt;&gt;",TabelaFluxoDeCaixa[Dataaux],CONTROLEFINANCEIRO!Y$9,TabelaFluxoDeCaixa[Categoria],$C$105)</f>
        <v>0</v>
      </c>
      <c r="Z105" s="261">
        <f>SUMIFS(TabelaFluxoDeCaixa[Valor],TabelaFluxoDeCaixa[PlanGastoPago],"&lt;&gt;",TabelaFluxoDeCaixa[Dataaux],CONTROLEFINANCEIRO!Z$9,TabelaFluxoDeCaixa[Categoria],$C$105)</f>
        <v>0</v>
      </c>
      <c r="AA105" s="261">
        <f>SUMIFS(TabelaFluxoDeCaixa[Valor],TabelaFluxoDeCaixa[PlanGastoPago],"&lt;&gt;",TabelaFluxoDeCaixa[Dataaux],CONTROLEFINANCEIRO!AA$9,TabelaFluxoDeCaixa[Categoria],$C$105)</f>
        <v>0</v>
      </c>
      <c r="AB105" s="261">
        <f>SUMIFS(TabelaFluxoDeCaixa[Valor],TabelaFluxoDeCaixa[PlanGastoPago],"&lt;&gt;",TabelaFluxoDeCaixa[Dataaux],CONTROLEFINANCEIRO!AB$9,TabelaFluxoDeCaixa[Categoria],$C$105)</f>
        <v>0</v>
      </c>
      <c r="AC105" s="261">
        <f>SUMIFS(TabelaFluxoDeCaixa[Valor],TabelaFluxoDeCaixa[PlanGastoPago],"&lt;&gt;",TabelaFluxoDeCaixa[Dataaux],CONTROLEFINANCEIRO!AC$9,TabelaFluxoDeCaixa[Categoria],$C$105)</f>
        <v>0</v>
      </c>
      <c r="AD105" s="261">
        <f>SUMIFS(TabelaFluxoDeCaixa[Valor],TabelaFluxoDeCaixa[PlanGastoPago],"&lt;&gt;",TabelaFluxoDeCaixa[Dataaux],CONTROLEFINANCEIRO!AD$9,TabelaFluxoDeCaixa[Categoria],$C$105)</f>
        <v>0</v>
      </c>
      <c r="AE105" s="261">
        <f>SUMIFS(TabelaFluxoDeCaixa[Valor],TabelaFluxoDeCaixa[PlanGastoPago],"&lt;&gt;",TabelaFluxoDeCaixa[Dataaux],CONTROLEFINANCEIRO!AE$9,TabelaFluxoDeCaixa[Categoria],$C$105)</f>
        <v>0</v>
      </c>
      <c r="AF105" s="261">
        <f>SUMIFS(TabelaFluxoDeCaixa[Valor],TabelaFluxoDeCaixa[PlanGastoPago],"&lt;&gt;",TabelaFluxoDeCaixa[Dataaux],CONTROLEFINANCEIRO!AF$9,TabelaFluxoDeCaixa[Categoria],$C$105)</f>
        <v>0</v>
      </c>
      <c r="AG105" s="261">
        <f>SUMIFS(TabelaFluxoDeCaixa[Valor],TabelaFluxoDeCaixa[PlanGastoPago],"&lt;&gt;",TabelaFluxoDeCaixa[Dataaux],CONTROLEFINANCEIRO!AG$9,TabelaFluxoDeCaixa[Categoria],$C$105)</f>
        <v>0</v>
      </c>
      <c r="AH105" s="261">
        <f>SUMIFS(TabelaFluxoDeCaixa[Valor],TabelaFluxoDeCaixa[PlanGastoPago],"&lt;&gt;",TabelaFluxoDeCaixa[Dataaux],CONTROLEFINANCEIRO!AH$9,TabelaFluxoDeCaixa[Categoria],$C$105)</f>
        <v>0</v>
      </c>
      <c r="AI105" s="261">
        <f>SUMIFS(TabelaFluxoDeCaixa[Valor],TabelaFluxoDeCaixa[PlanGastoPago],"&lt;&gt;",TabelaFluxoDeCaixa[Dataaux],CONTROLEFINANCEIRO!AI$9,TabelaFluxoDeCaixa[Categoria],$C$105)</f>
        <v>0</v>
      </c>
      <c r="AJ105" s="261">
        <f>SUMIFS(TabelaFluxoDeCaixa[Valor],TabelaFluxoDeCaixa[PlanGastoPago],"&lt;&gt;",TabelaFluxoDeCaixa[Dataaux],CONTROLEFINANCEIRO!AJ$9,TabelaFluxoDeCaixa[Categoria],$C$105)</f>
        <v>0</v>
      </c>
    </row>
    <row r="106" spans="1:37" s="511" customFormat="1" ht="16" thickBot="1" x14ac:dyDescent="0.25">
      <c r="C106" s="568"/>
      <c r="D106" s="569"/>
      <c r="E106" s="570"/>
      <c r="F106" s="571"/>
      <c r="G106" s="570"/>
      <c r="H106" s="570"/>
      <c r="I106" s="570"/>
    </row>
    <row r="107" spans="1:37" s="544" customFormat="1" ht="20.25" customHeight="1" thickBot="1" x14ac:dyDescent="0.25">
      <c r="B107" s="562" t="s">
        <v>67</v>
      </c>
      <c r="C107" s="562"/>
      <c r="D107" s="572"/>
      <c r="E107" s="334"/>
      <c r="F107" s="331"/>
      <c r="G107" s="335"/>
      <c r="H107" s="331"/>
      <c r="I107" s="336" t="s">
        <v>68</v>
      </c>
      <c r="J107" s="332"/>
      <c r="K107" s="333">
        <v>7801.2999999999993</v>
      </c>
      <c r="L107" s="333">
        <v>8627.1000000000022</v>
      </c>
      <c r="M107" s="333">
        <v>7590.0899999999983</v>
      </c>
      <c r="N107" s="333">
        <v>5442.17</v>
      </c>
      <c r="O107" s="333">
        <v>8420.4500000000007</v>
      </c>
      <c r="P107" s="333">
        <v>9950.7799999999988</v>
      </c>
      <c r="Q107" s="333">
        <v>7840.9000000000015</v>
      </c>
      <c r="R107" s="333">
        <v>6720.1799999999985</v>
      </c>
      <c r="S107" s="333">
        <v>7976.4099999999989</v>
      </c>
      <c r="T107" s="333">
        <v>0</v>
      </c>
      <c r="U107" s="333">
        <v>0</v>
      </c>
      <c r="V107" s="333">
        <v>0</v>
      </c>
      <c r="W107" s="333">
        <v>0</v>
      </c>
      <c r="X107" s="333">
        <v>0</v>
      </c>
      <c r="Y107" s="333">
        <v>0</v>
      </c>
      <c r="Z107" s="333">
        <v>0</v>
      </c>
      <c r="AA107" s="333">
        <v>0</v>
      </c>
      <c r="AB107" s="333">
        <v>0</v>
      </c>
      <c r="AC107" s="333">
        <v>0</v>
      </c>
      <c r="AD107" s="333">
        <v>0</v>
      </c>
      <c r="AE107" s="333">
        <v>0</v>
      </c>
      <c r="AF107" s="333">
        <v>0</v>
      </c>
      <c r="AG107" s="333">
        <v>0</v>
      </c>
      <c r="AH107" s="333">
        <v>0</v>
      </c>
      <c r="AI107" s="333">
        <v>0</v>
      </c>
      <c r="AJ107" s="333"/>
      <c r="AK107" s="550"/>
    </row>
    <row r="108" spans="1:37" s="511" customFormat="1" x14ac:dyDescent="0.2">
      <c r="C108" s="512" t="s">
        <v>804</v>
      </c>
      <c r="D108" s="513"/>
      <c r="E108" s="245"/>
      <c r="F108" s="290"/>
      <c r="G108" s="246"/>
      <c r="H108" s="246"/>
      <c r="I108" s="247"/>
      <c r="J108" s="514"/>
      <c r="K108" s="248">
        <v>0</v>
      </c>
      <c r="L108" s="248">
        <v>0</v>
      </c>
      <c r="M108" s="248">
        <v>0</v>
      </c>
      <c r="N108" s="248">
        <v>0</v>
      </c>
      <c r="O108" s="248">
        <v>0</v>
      </c>
      <c r="P108" s="248">
        <v>0</v>
      </c>
      <c r="Q108" s="248">
        <v>0</v>
      </c>
      <c r="R108" s="248">
        <v>0</v>
      </c>
      <c r="S108" s="248">
        <v>0</v>
      </c>
      <c r="T108" s="248">
        <v>0</v>
      </c>
      <c r="U108" s="248">
        <v>0</v>
      </c>
      <c r="V108" s="248">
        <v>0</v>
      </c>
      <c r="W108" s="248">
        <v>0</v>
      </c>
      <c r="X108" s="248">
        <v>0</v>
      </c>
      <c r="Y108" s="248">
        <v>0</v>
      </c>
      <c r="Z108" s="248">
        <v>0</v>
      </c>
      <c r="AA108" s="248">
        <v>0</v>
      </c>
      <c r="AB108" s="248">
        <v>0</v>
      </c>
      <c r="AC108" s="248">
        <v>0</v>
      </c>
      <c r="AD108" s="248">
        <v>0</v>
      </c>
      <c r="AE108" s="248">
        <v>0</v>
      </c>
      <c r="AF108" s="248">
        <v>0</v>
      </c>
      <c r="AG108" s="248">
        <v>0</v>
      </c>
      <c r="AH108" s="248">
        <v>0</v>
      </c>
      <c r="AI108" s="248">
        <v>0</v>
      </c>
      <c r="AJ108" s="248">
        <v>0</v>
      </c>
    </row>
    <row r="109" spans="1:37" s="511" customFormat="1" x14ac:dyDescent="0.2">
      <c r="C109" s="512" t="s">
        <v>805</v>
      </c>
      <c r="D109" s="513"/>
      <c r="E109" s="245"/>
      <c r="F109" s="290"/>
      <c r="G109" s="246"/>
      <c r="H109" s="246"/>
      <c r="I109" s="247"/>
      <c r="J109" s="514"/>
      <c r="K109" s="248">
        <v>0</v>
      </c>
      <c r="L109" s="248">
        <v>0</v>
      </c>
      <c r="M109" s="248">
        <v>0</v>
      </c>
      <c r="N109" s="248">
        <v>0</v>
      </c>
      <c r="O109" s="248">
        <v>0</v>
      </c>
      <c r="P109" s="248">
        <v>0</v>
      </c>
      <c r="Q109" s="248">
        <v>0</v>
      </c>
      <c r="R109" s="248">
        <v>0</v>
      </c>
      <c r="S109" s="248">
        <v>0</v>
      </c>
      <c r="T109" s="248">
        <v>0</v>
      </c>
      <c r="U109" s="248">
        <v>0</v>
      </c>
      <c r="V109" s="248">
        <v>0</v>
      </c>
      <c r="W109" s="248">
        <v>0</v>
      </c>
      <c r="X109" s="248">
        <v>0</v>
      </c>
      <c r="Y109" s="248">
        <v>0</v>
      </c>
      <c r="Z109" s="248">
        <v>0</v>
      </c>
      <c r="AA109" s="248">
        <v>0</v>
      </c>
      <c r="AB109" s="248">
        <v>0</v>
      </c>
      <c r="AC109" s="248">
        <v>0</v>
      </c>
      <c r="AD109" s="248">
        <v>0</v>
      </c>
      <c r="AE109" s="248">
        <v>0</v>
      </c>
      <c r="AF109" s="248">
        <v>0</v>
      </c>
      <c r="AG109" s="248">
        <v>0</v>
      </c>
      <c r="AH109" s="248">
        <v>0</v>
      </c>
      <c r="AI109" s="248">
        <v>0</v>
      </c>
      <c r="AJ109" s="248">
        <v>0</v>
      </c>
    </row>
    <row r="110" spans="1:37" s="511" customFormat="1" x14ac:dyDescent="0.2">
      <c r="C110" s="512" t="s">
        <v>806</v>
      </c>
      <c r="D110" s="513"/>
      <c r="E110" s="245"/>
      <c r="F110" s="290"/>
      <c r="G110" s="246"/>
      <c r="H110" s="246"/>
      <c r="I110" s="247"/>
      <c r="J110" s="514"/>
      <c r="K110" s="248">
        <v>7801.2999999999993</v>
      </c>
      <c r="L110" s="248">
        <v>8627.1000000000022</v>
      </c>
      <c r="M110" s="248">
        <v>7590.0899999999983</v>
      </c>
      <c r="N110" s="248">
        <v>5442.17</v>
      </c>
      <c r="O110" s="248">
        <v>8420.4500000000007</v>
      </c>
      <c r="P110" s="248">
        <v>9950.7799999999988</v>
      </c>
      <c r="Q110" s="248">
        <v>7840.9000000000015</v>
      </c>
      <c r="R110" s="248">
        <v>6720.1799999999985</v>
      </c>
      <c r="S110" s="248">
        <v>7976.4099999999989</v>
      </c>
      <c r="T110" s="248">
        <v>0</v>
      </c>
      <c r="U110" s="248">
        <v>0</v>
      </c>
      <c r="V110" s="248">
        <v>0</v>
      </c>
      <c r="W110" s="248">
        <v>0</v>
      </c>
      <c r="X110" s="248">
        <v>0</v>
      </c>
      <c r="Y110" s="248">
        <v>0</v>
      </c>
      <c r="Z110" s="248">
        <v>0</v>
      </c>
      <c r="AA110" s="248">
        <v>0</v>
      </c>
      <c r="AB110" s="248">
        <v>0</v>
      </c>
      <c r="AC110" s="248">
        <v>0</v>
      </c>
      <c r="AD110" s="248">
        <v>0</v>
      </c>
      <c r="AE110" s="248">
        <v>0</v>
      </c>
      <c r="AF110" s="248">
        <v>0</v>
      </c>
      <c r="AG110" s="248">
        <v>0</v>
      </c>
      <c r="AH110" s="248">
        <v>0</v>
      </c>
      <c r="AI110" s="248">
        <v>0</v>
      </c>
      <c r="AJ110" s="248">
        <v>0</v>
      </c>
    </row>
    <row r="111" spans="1:37" s="511" customFormat="1" x14ac:dyDescent="0.2">
      <c r="C111" s="573"/>
      <c r="D111" s="569"/>
      <c r="E111" s="570"/>
      <c r="F111" s="571"/>
      <c r="G111" s="570"/>
      <c r="H111" s="570"/>
      <c r="I111" s="570"/>
    </row>
  </sheetData>
  <sheetProtection algorithmName="SHA-512" hashValue="EPriNVTbl1CqSeOWGFvpcEtCjmoZZQxWiPORs2sCJtnLfRBAaSMg0ZukbXwBVHXtDoQXRyVcPadJd2rNJxZE0A==" saltValue="IpwjA5di04+lQtDcokZEeQ==" spinCount="100000" sheet="1" objects="1" scenarios="1"/>
  <sortState xmlns:xlrd2="http://schemas.microsoft.com/office/spreadsheetml/2017/richdata2" ref="D12:W13">
    <sortCondition ref="D12:D13"/>
  </sortState>
  <dataConsolidate/>
  <mergeCells count="7">
    <mergeCell ref="G6:I6"/>
    <mergeCell ref="F104:G104"/>
    <mergeCell ref="F105:G105"/>
    <mergeCell ref="C101:D101"/>
    <mergeCell ref="G101:I101"/>
    <mergeCell ref="F102:G102"/>
    <mergeCell ref="F103:G103"/>
  </mergeCells>
  <phoneticPr fontId="7" type="noConversion"/>
  <conditionalFormatting sqref="K6:AJ6">
    <cfRule type="cellIs" dxfId="255" priority="512" operator="lessThan">
      <formula>0</formula>
    </cfRule>
  </conditionalFormatting>
  <conditionalFormatting sqref="J20 J100">
    <cfRule type="expression" dxfId="254" priority="513">
      <formula>J20&gt;$E20</formula>
    </cfRule>
  </conditionalFormatting>
  <conditionalFormatting sqref="J100">
    <cfRule type="expression" dxfId="253" priority="514">
      <formula>J100&gt;$E100</formula>
    </cfRule>
  </conditionalFormatting>
  <conditionalFormatting sqref="K20:AJ100">
    <cfRule type="expression" dxfId="0" priority="515">
      <formula>K20&gt;$E20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Drop Down 2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4"/>
  <dimension ref="A1:C100"/>
  <sheetViews>
    <sheetView showRowColHeaders="0" topLeftCell="A13" zoomScaleNormal="85" workbookViewId="0">
      <selection activeCell="A34" sqref="A34"/>
    </sheetView>
  </sheetViews>
  <sheetFormatPr baseColWidth="10" defaultColWidth="8.83203125" defaultRowHeight="15" x14ac:dyDescent="0.2"/>
  <cols>
    <col min="1" max="1" width="36" style="122" bestFit="1" customWidth="1"/>
    <col min="2" max="2" width="56" bestFit="1" customWidth="1"/>
    <col min="3" max="3" width="239.6640625" bestFit="1" customWidth="1"/>
  </cols>
  <sheetData>
    <row r="1" spans="1:3" x14ac:dyDescent="0.2">
      <c r="A1" s="122" t="s">
        <v>67</v>
      </c>
      <c r="B1" t="s">
        <v>69</v>
      </c>
      <c r="C1" t="s">
        <v>70</v>
      </c>
    </row>
    <row r="2" spans="1:3" x14ac:dyDescent="0.2">
      <c r="A2" s="122" t="s">
        <v>71</v>
      </c>
      <c r="C2" t="s">
        <v>72</v>
      </c>
    </row>
    <row r="3" spans="1:3" x14ac:dyDescent="0.2">
      <c r="A3" s="122" t="s">
        <v>73</v>
      </c>
      <c r="C3" t="s">
        <v>74</v>
      </c>
    </row>
    <row r="4" spans="1:3" x14ac:dyDescent="0.2">
      <c r="A4" s="122" t="s">
        <v>75</v>
      </c>
      <c r="C4" t="s">
        <v>76</v>
      </c>
    </row>
    <row r="5" spans="1:3" x14ac:dyDescent="0.2">
      <c r="A5" s="122" t="s">
        <v>77</v>
      </c>
      <c r="C5" t="s">
        <v>78</v>
      </c>
    </row>
    <row r="6" spans="1:3" x14ac:dyDescent="0.2">
      <c r="A6" s="122" t="s">
        <v>79</v>
      </c>
      <c r="C6" t="s">
        <v>80</v>
      </c>
    </row>
    <row r="7" spans="1:3" x14ac:dyDescent="0.2">
      <c r="A7" s="122" t="s">
        <v>81</v>
      </c>
      <c r="C7" t="s">
        <v>82</v>
      </c>
    </row>
    <row r="8" spans="1:3" x14ac:dyDescent="0.2">
      <c r="A8" s="122" t="s">
        <v>83</v>
      </c>
      <c r="C8" t="s">
        <v>84</v>
      </c>
    </row>
    <row r="9" spans="1:3" x14ac:dyDescent="0.2">
      <c r="A9" s="122" t="s">
        <v>85</v>
      </c>
      <c r="C9" t="s">
        <v>86</v>
      </c>
    </row>
    <row r="10" spans="1:3" x14ac:dyDescent="0.2">
      <c r="A10" s="122" t="s">
        <v>87</v>
      </c>
      <c r="C10" t="s">
        <v>88</v>
      </c>
    </row>
    <row r="11" spans="1:3" x14ac:dyDescent="0.2">
      <c r="A11" s="122" t="s">
        <v>89</v>
      </c>
      <c r="C11" t="s">
        <v>90</v>
      </c>
    </row>
    <row r="12" spans="1:3" x14ac:dyDescent="0.2">
      <c r="A12" s="122" t="s">
        <v>91</v>
      </c>
      <c r="C12" t="s">
        <v>92</v>
      </c>
    </row>
    <row r="13" spans="1:3" x14ac:dyDescent="0.2">
      <c r="A13" s="122" t="s">
        <v>93</v>
      </c>
      <c r="C13" t="s">
        <v>94</v>
      </c>
    </row>
    <row r="14" spans="1:3" x14ac:dyDescent="0.2">
      <c r="A14" s="420" t="s">
        <v>95</v>
      </c>
      <c r="C14" t="s">
        <v>96</v>
      </c>
    </row>
    <row r="15" spans="1:3" x14ac:dyDescent="0.2">
      <c r="A15" s="122" t="s">
        <v>97</v>
      </c>
      <c r="C15" t="s">
        <v>98</v>
      </c>
    </row>
    <row r="16" spans="1:3" x14ac:dyDescent="0.2">
      <c r="A16" s="122" t="s">
        <v>99</v>
      </c>
      <c r="C16" t="s">
        <v>100</v>
      </c>
    </row>
    <row r="17" spans="1:3" x14ac:dyDescent="0.2">
      <c r="A17" s="122" t="s">
        <v>101</v>
      </c>
      <c r="C17" t="s">
        <v>102</v>
      </c>
    </row>
    <row r="18" spans="1:3" x14ac:dyDescent="0.2">
      <c r="A18" s="122" t="s">
        <v>103</v>
      </c>
      <c r="C18" t="s">
        <v>104</v>
      </c>
    </row>
    <row r="19" spans="1:3" x14ac:dyDescent="0.2">
      <c r="A19" s="122" t="s">
        <v>105</v>
      </c>
      <c r="C19" t="s">
        <v>106</v>
      </c>
    </row>
    <row r="20" spans="1:3" x14ac:dyDescent="0.2">
      <c r="A20" s="122" t="s">
        <v>107</v>
      </c>
      <c r="C20" t="s">
        <v>108</v>
      </c>
    </row>
    <row r="21" spans="1:3" x14ac:dyDescent="0.2">
      <c r="A21" s="122" t="s">
        <v>109</v>
      </c>
      <c r="C21" t="s">
        <v>110</v>
      </c>
    </row>
    <row r="22" spans="1:3" x14ac:dyDescent="0.2">
      <c r="A22" s="122" t="s">
        <v>111</v>
      </c>
      <c r="C22" t="s">
        <v>76</v>
      </c>
    </row>
    <row r="23" spans="1:3" x14ac:dyDescent="0.2">
      <c r="A23" s="122" t="s">
        <v>112</v>
      </c>
      <c r="C23" t="s">
        <v>113</v>
      </c>
    </row>
    <row r="24" spans="1:3" x14ac:dyDescent="0.2">
      <c r="A24" s="122" t="s">
        <v>114</v>
      </c>
      <c r="C24" t="s">
        <v>115</v>
      </c>
    </row>
    <row r="25" spans="1:3" x14ac:dyDescent="0.2">
      <c r="A25" s="122" t="s">
        <v>116</v>
      </c>
      <c r="C25" t="s">
        <v>117</v>
      </c>
    </row>
    <row r="26" spans="1:3" x14ac:dyDescent="0.2">
      <c r="A26" s="122" t="s">
        <v>118</v>
      </c>
      <c r="C26" t="s">
        <v>119</v>
      </c>
    </row>
    <row r="27" spans="1:3" x14ac:dyDescent="0.2">
      <c r="A27" s="122" t="s">
        <v>21</v>
      </c>
      <c r="C27" t="s">
        <v>120</v>
      </c>
    </row>
    <row r="28" spans="1:3" x14ac:dyDescent="0.2">
      <c r="A28" s="122" t="s">
        <v>1</v>
      </c>
      <c r="C28" t="s">
        <v>121</v>
      </c>
    </row>
    <row r="29" spans="1:3" x14ac:dyDescent="0.2">
      <c r="A29" s="122" t="s">
        <v>122</v>
      </c>
      <c r="C29" t="s">
        <v>123</v>
      </c>
    </row>
    <row r="30" spans="1:3" x14ac:dyDescent="0.2">
      <c r="A30" s="122" t="s">
        <v>124</v>
      </c>
      <c r="C30" t="s">
        <v>125</v>
      </c>
    </row>
    <row r="31" spans="1:3" x14ac:dyDescent="0.2">
      <c r="A31" s="122" t="s">
        <v>126</v>
      </c>
      <c r="C31" t="s">
        <v>127</v>
      </c>
    </row>
    <row r="32" spans="1:3" x14ac:dyDescent="0.2">
      <c r="A32" s="122" t="s">
        <v>128</v>
      </c>
      <c r="C32" t="s">
        <v>129</v>
      </c>
    </row>
    <row r="33" spans="1:3" x14ac:dyDescent="0.2">
      <c r="A33" s="122" t="s">
        <v>130</v>
      </c>
      <c r="C33" t="s">
        <v>131</v>
      </c>
    </row>
    <row r="34" spans="1:3" x14ac:dyDescent="0.2">
      <c r="A34" s="122" t="s">
        <v>132</v>
      </c>
      <c r="C34" t="s">
        <v>133</v>
      </c>
    </row>
    <row r="35" spans="1:3" x14ac:dyDescent="0.2">
      <c r="A35" s="122" t="s">
        <v>134</v>
      </c>
      <c r="C35" t="s">
        <v>135</v>
      </c>
    </row>
    <row r="36" spans="1:3" x14ac:dyDescent="0.2">
      <c r="A36" s="122" t="s">
        <v>136</v>
      </c>
      <c r="C36" t="s">
        <v>137</v>
      </c>
    </row>
    <row r="37" spans="1:3" x14ac:dyDescent="0.2">
      <c r="A37" s="122" t="s">
        <v>138</v>
      </c>
      <c r="C37" t="s">
        <v>139</v>
      </c>
    </row>
    <row r="38" spans="1:3" x14ac:dyDescent="0.2">
      <c r="A38" s="421" t="s">
        <v>685</v>
      </c>
      <c r="C38" t="s">
        <v>140</v>
      </c>
    </row>
    <row r="39" spans="1:3" x14ac:dyDescent="0.2">
      <c r="A39" s="122" t="s">
        <v>686</v>
      </c>
      <c r="C39" t="s">
        <v>141</v>
      </c>
    </row>
    <row r="40" spans="1:3" x14ac:dyDescent="0.2">
      <c r="A40" s="122" t="s">
        <v>387</v>
      </c>
      <c r="C40" t="s">
        <v>142</v>
      </c>
    </row>
    <row r="41" spans="1:3" x14ac:dyDescent="0.2">
      <c r="A41" s="122" t="s">
        <v>386</v>
      </c>
      <c r="C41" t="s">
        <v>143</v>
      </c>
    </row>
    <row r="42" spans="1:3" x14ac:dyDescent="0.2">
      <c r="A42" s="122" t="s">
        <v>211</v>
      </c>
      <c r="C42" t="s">
        <v>144</v>
      </c>
    </row>
    <row r="43" spans="1:3" x14ac:dyDescent="0.2">
      <c r="A43" s="122" t="s">
        <v>709</v>
      </c>
      <c r="C43" t="s">
        <v>145</v>
      </c>
    </row>
    <row r="44" spans="1:3" x14ac:dyDescent="0.2">
      <c r="A44" s="122" t="s">
        <v>710</v>
      </c>
      <c r="C44" t="s">
        <v>146</v>
      </c>
    </row>
    <row r="45" spans="1:3" x14ac:dyDescent="0.2">
      <c r="A45" s="122" t="s">
        <v>711</v>
      </c>
      <c r="C45" t="s">
        <v>147</v>
      </c>
    </row>
    <row r="46" spans="1:3" x14ac:dyDescent="0.2">
      <c r="A46" s="122" t="s">
        <v>712</v>
      </c>
      <c r="C46" t="s">
        <v>148</v>
      </c>
    </row>
    <row r="47" spans="1:3" x14ac:dyDescent="0.2">
      <c r="C47" t="s">
        <v>149</v>
      </c>
    </row>
    <row r="48" spans="1:3" x14ac:dyDescent="0.2">
      <c r="C48" t="s">
        <v>150</v>
      </c>
    </row>
    <row r="49" spans="3:3" x14ac:dyDescent="0.2">
      <c r="C49" t="s">
        <v>151</v>
      </c>
    </row>
    <row r="50" spans="3:3" x14ac:dyDescent="0.2">
      <c r="C50" t="s">
        <v>152</v>
      </c>
    </row>
    <row r="51" spans="3:3" x14ac:dyDescent="0.2">
      <c r="C51" t="s">
        <v>153</v>
      </c>
    </row>
    <row r="52" spans="3:3" x14ac:dyDescent="0.2">
      <c r="C52" t="s">
        <v>154</v>
      </c>
    </row>
    <row r="53" spans="3:3" x14ac:dyDescent="0.2">
      <c r="C53" t="s">
        <v>155</v>
      </c>
    </row>
    <row r="54" spans="3:3" x14ac:dyDescent="0.2">
      <c r="C54" t="s">
        <v>156</v>
      </c>
    </row>
    <row r="55" spans="3:3" x14ac:dyDescent="0.2">
      <c r="C55" t="s">
        <v>157</v>
      </c>
    </row>
    <row r="56" spans="3:3" x14ac:dyDescent="0.2">
      <c r="C56" t="s">
        <v>158</v>
      </c>
    </row>
    <row r="57" spans="3:3" x14ac:dyDescent="0.2">
      <c r="C57" t="s">
        <v>159</v>
      </c>
    </row>
    <row r="58" spans="3:3" x14ac:dyDescent="0.2">
      <c r="C58" t="s">
        <v>160</v>
      </c>
    </row>
    <row r="59" spans="3:3" x14ac:dyDescent="0.2">
      <c r="C59" t="s">
        <v>161</v>
      </c>
    </row>
    <row r="60" spans="3:3" x14ac:dyDescent="0.2">
      <c r="C60" t="s">
        <v>162</v>
      </c>
    </row>
    <row r="61" spans="3:3" x14ac:dyDescent="0.2">
      <c r="C61" t="s">
        <v>163</v>
      </c>
    </row>
    <row r="62" spans="3:3" x14ac:dyDescent="0.2">
      <c r="C62" t="s">
        <v>164</v>
      </c>
    </row>
    <row r="63" spans="3:3" x14ac:dyDescent="0.2">
      <c r="C63" t="s">
        <v>165</v>
      </c>
    </row>
    <row r="64" spans="3:3" x14ac:dyDescent="0.2">
      <c r="C64" t="s">
        <v>166</v>
      </c>
    </row>
    <row r="65" spans="3:3" x14ac:dyDescent="0.2">
      <c r="C65" t="s">
        <v>167</v>
      </c>
    </row>
    <row r="66" spans="3:3" x14ac:dyDescent="0.2">
      <c r="C66" t="s">
        <v>168</v>
      </c>
    </row>
    <row r="67" spans="3:3" x14ac:dyDescent="0.2">
      <c r="C67" t="s">
        <v>169</v>
      </c>
    </row>
    <row r="68" spans="3:3" x14ac:dyDescent="0.2">
      <c r="C68" t="s">
        <v>170</v>
      </c>
    </row>
    <row r="69" spans="3:3" x14ac:dyDescent="0.2">
      <c r="C69" t="s">
        <v>171</v>
      </c>
    </row>
    <row r="70" spans="3:3" x14ac:dyDescent="0.2">
      <c r="C70" t="s">
        <v>172</v>
      </c>
    </row>
    <row r="71" spans="3:3" x14ac:dyDescent="0.2">
      <c r="C71" t="s">
        <v>173</v>
      </c>
    </row>
    <row r="72" spans="3:3" x14ac:dyDescent="0.2">
      <c r="C72" t="s">
        <v>174</v>
      </c>
    </row>
    <row r="73" spans="3:3" x14ac:dyDescent="0.2">
      <c r="C73" t="s">
        <v>175</v>
      </c>
    </row>
    <row r="74" spans="3:3" x14ac:dyDescent="0.2">
      <c r="C74" t="s">
        <v>176</v>
      </c>
    </row>
    <row r="75" spans="3:3" x14ac:dyDescent="0.2">
      <c r="C75" t="s">
        <v>177</v>
      </c>
    </row>
    <row r="76" spans="3:3" x14ac:dyDescent="0.2">
      <c r="C76" t="s">
        <v>178</v>
      </c>
    </row>
    <row r="77" spans="3:3" x14ac:dyDescent="0.2">
      <c r="C77" t="s">
        <v>179</v>
      </c>
    </row>
    <row r="78" spans="3:3" x14ac:dyDescent="0.2">
      <c r="C78" t="s">
        <v>180</v>
      </c>
    </row>
    <row r="79" spans="3:3" x14ac:dyDescent="0.2">
      <c r="C79" t="s">
        <v>181</v>
      </c>
    </row>
    <row r="80" spans="3:3" x14ac:dyDescent="0.2">
      <c r="C80" t="s">
        <v>182</v>
      </c>
    </row>
    <row r="81" spans="3:3" x14ac:dyDescent="0.2">
      <c r="C81" t="s">
        <v>138</v>
      </c>
    </row>
    <row r="82" spans="3:3" x14ac:dyDescent="0.2">
      <c r="C82" t="s">
        <v>183</v>
      </c>
    </row>
    <row r="83" spans="3:3" x14ac:dyDescent="0.2">
      <c r="C83" t="s">
        <v>704</v>
      </c>
    </row>
    <row r="84" spans="3:3" x14ac:dyDescent="0.2">
      <c r="C84" t="s">
        <v>683</v>
      </c>
    </row>
    <row r="85" spans="3:3" x14ac:dyDescent="0.2">
      <c r="C85" t="s">
        <v>690</v>
      </c>
    </row>
    <row r="86" spans="3:3" x14ac:dyDescent="0.2">
      <c r="C86" t="s">
        <v>691</v>
      </c>
    </row>
    <row r="87" spans="3:3" x14ac:dyDescent="0.2">
      <c r="C87" t="s">
        <v>692</v>
      </c>
    </row>
    <row r="88" spans="3:3" x14ac:dyDescent="0.2">
      <c r="C88" t="s">
        <v>693</v>
      </c>
    </row>
    <row r="89" spans="3:3" x14ac:dyDescent="0.2">
      <c r="C89" t="s">
        <v>694</v>
      </c>
    </row>
    <row r="90" spans="3:3" x14ac:dyDescent="0.2">
      <c r="C90" t="s">
        <v>695</v>
      </c>
    </row>
    <row r="91" spans="3:3" x14ac:dyDescent="0.2">
      <c r="C91" t="s">
        <v>696</v>
      </c>
    </row>
    <row r="92" spans="3:3" x14ac:dyDescent="0.2">
      <c r="C92" t="s">
        <v>697</v>
      </c>
    </row>
    <row r="93" spans="3:3" x14ac:dyDescent="0.2">
      <c r="C93" t="s">
        <v>134</v>
      </c>
    </row>
    <row r="94" spans="3:3" x14ac:dyDescent="0.2">
      <c r="C94" t="s">
        <v>698</v>
      </c>
    </row>
    <row r="95" spans="3:3" x14ac:dyDescent="0.2">
      <c r="C95" t="s">
        <v>700</v>
      </c>
    </row>
    <row r="96" spans="3:3" x14ac:dyDescent="0.2">
      <c r="C96" t="s">
        <v>701</v>
      </c>
    </row>
    <row r="97" spans="1:3" x14ac:dyDescent="0.2">
      <c r="C97" t="s">
        <v>702</v>
      </c>
    </row>
    <row r="98" spans="1:3" x14ac:dyDescent="0.2">
      <c r="A98" s="122" t="s">
        <v>713</v>
      </c>
    </row>
    <row r="99" spans="1:3" x14ac:dyDescent="0.2">
      <c r="C99" t="s">
        <v>703</v>
      </c>
    </row>
    <row r="100" spans="1:3" x14ac:dyDescent="0.2">
      <c r="C100" t="s">
        <v>708</v>
      </c>
    </row>
  </sheetData>
  <conditionalFormatting sqref="A1:A37">
    <cfRule type="duplicateValues" dxfId="251" priority="1"/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0052-DA31-564B-947E-8A024028DEDD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6">
    <tabColor theme="9" tint="-0.249977111117893"/>
  </sheetPr>
  <dimension ref="A1:AO1890"/>
  <sheetViews>
    <sheetView showGridLines="0" showRowColHeaders="0" topLeftCell="B1" zoomScale="110" zoomScaleNormal="110" workbookViewId="0">
      <pane ySplit="6" topLeftCell="A1433" activePane="bottomLeft" state="frozen"/>
      <selection pane="bottomLeft" activeCell="O1614" sqref="O1614"/>
    </sheetView>
  </sheetViews>
  <sheetFormatPr baseColWidth="10" defaultColWidth="0" defaultRowHeight="15" x14ac:dyDescent="0.2"/>
  <cols>
    <col min="1" max="1" width="5" style="389" hidden="1" customWidth="1"/>
    <col min="2" max="2" width="3" style="389" customWidth="1"/>
    <col min="3" max="4" width="24.5" style="389" hidden="1" customWidth="1"/>
    <col min="5" max="6" width="16.5" style="389" hidden="1" customWidth="1"/>
    <col min="7" max="7" width="11" style="389" hidden="1" customWidth="1"/>
    <col min="8" max="8" width="17.5" style="390" bestFit="1" customWidth="1"/>
    <col min="9" max="9" width="20" style="390" bestFit="1" customWidth="1"/>
    <col min="10" max="10" width="33.33203125" style="390" bestFit="1" customWidth="1"/>
    <col min="11" max="11" width="19.1640625" style="390" bestFit="1" customWidth="1"/>
    <col min="12" max="12" width="25.33203125" style="389" bestFit="1" customWidth="1"/>
    <col min="13" max="13" width="18.83203125" style="389" bestFit="1" customWidth="1"/>
    <col min="14" max="14" width="43.5" style="391" customWidth="1"/>
    <col min="15" max="15" width="12.33203125" style="389" bestFit="1" customWidth="1"/>
    <col min="16" max="16" width="10.83203125" style="392" bestFit="1" customWidth="1"/>
    <col min="17" max="17" width="3" style="389" customWidth="1"/>
    <col min="18" max="18" width="9" style="389" hidden="1" customWidth="1"/>
    <col min="19" max="26" width="3.5" style="389" hidden="1" customWidth="1"/>
    <col min="27" max="16384" width="9" style="389" hidden="1"/>
  </cols>
  <sheetData>
    <row r="1" spans="1:41" s="122" customFormat="1" ht="36" customHeight="1" x14ac:dyDescent="0.2">
      <c r="A1" s="119">
        <v>4</v>
      </c>
      <c r="B1" s="119"/>
      <c r="C1" s="119"/>
      <c r="D1" s="119"/>
      <c r="E1" s="119"/>
      <c r="F1" s="119"/>
      <c r="G1" s="287"/>
      <c r="H1" s="287"/>
      <c r="I1" s="287"/>
      <c r="J1" s="287"/>
      <c r="K1" s="287"/>
      <c r="L1" s="119"/>
      <c r="M1" s="119"/>
      <c r="N1" s="293"/>
      <c r="O1" s="288"/>
      <c r="P1" s="366"/>
      <c r="Q1" s="188">
        <v>1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</row>
    <row r="2" spans="1:41" s="122" customFormat="1" hidden="1" x14ac:dyDescent="0.2">
      <c r="H2" s="289"/>
      <c r="I2" s="289"/>
      <c r="J2" s="289"/>
      <c r="K2" s="289"/>
      <c r="N2" s="295"/>
      <c r="P2" s="151"/>
    </row>
    <row r="3" spans="1:41" s="122" customFormat="1" hidden="1" x14ac:dyDescent="0.2">
      <c r="H3" s="289"/>
      <c r="I3" s="289"/>
      <c r="J3" s="289"/>
      <c r="K3" s="289"/>
      <c r="N3" s="295"/>
      <c r="P3" s="151"/>
    </row>
    <row r="4" spans="1:41" s="122" customFormat="1" ht="10.25" customHeight="1" x14ac:dyDescent="0.2">
      <c r="B4" s="119"/>
      <c r="H4" s="287"/>
      <c r="I4" s="287"/>
      <c r="J4" s="287"/>
      <c r="K4" s="287"/>
      <c r="L4" s="119"/>
      <c r="M4" s="119"/>
      <c r="N4" s="293"/>
      <c r="O4" s="119"/>
      <c r="P4" s="150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</row>
    <row r="5" spans="1:41" s="122" customFormat="1" ht="51" customHeight="1" x14ac:dyDescent="0.2">
      <c r="B5" s="119"/>
      <c r="E5" s="7"/>
      <c r="F5" s="7"/>
      <c r="G5"/>
      <c r="H5" s="147"/>
      <c r="I5" s="147"/>
      <c r="J5" s="147"/>
      <c r="K5" s="147"/>
      <c r="L5" s="147"/>
      <c r="M5" s="147"/>
      <c r="N5" s="294"/>
      <c r="O5" s="147"/>
      <c r="P5" s="367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</row>
    <row r="6" spans="1:41" s="122" customFormat="1" ht="34.25" customHeight="1" thickBot="1" x14ac:dyDescent="0.25">
      <c r="B6" s="119"/>
      <c r="C6" s="393" t="s">
        <v>184</v>
      </c>
      <c r="D6" s="394" t="s">
        <v>185</v>
      </c>
      <c r="E6" s="394" t="s">
        <v>186</v>
      </c>
      <c r="F6" s="394" t="s">
        <v>187</v>
      </c>
      <c r="G6" s="394" t="s">
        <v>188</v>
      </c>
      <c r="H6" s="395" t="s">
        <v>189</v>
      </c>
      <c r="I6" s="395" t="s">
        <v>126</v>
      </c>
      <c r="J6" s="395" t="s">
        <v>81</v>
      </c>
      <c r="K6" s="395" t="s">
        <v>77</v>
      </c>
      <c r="L6" s="396" t="s">
        <v>30</v>
      </c>
      <c r="M6" s="396" t="s">
        <v>31</v>
      </c>
      <c r="N6" s="397" t="s">
        <v>79</v>
      </c>
      <c r="O6" s="396" t="s">
        <v>190</v>
      </c>
      <c r="P6" s="397" t="s">
        <v>191</v>
      </c>
      <c r="Q6" s="119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</row>
    <row r="7" spans="1:41" ht="16" x14ac:dyDescent="0.2">
      <c r="C7" s="410"/>
      <c r="D7" s="410"/>
      <c r="E7" s="410">
        <f>COUNTIF(CFCategoriasBD,TabelaFluxoDeCaixa[[#This Row],[Categoria]])</f>
        <v>1</v>
      </c>
      <c r="F7" s="389">
        <f ca="1">IFERROR(COUNTIF(INDIRECT("BDNameToFC" &amp; SUBSTITUTE(TabelaFluxoDeCaixa[[#This Row],[Categoria]], " ", "_")),TabelaFluxoDeCaixa[[#This Row],[Sub Categoria]]),0)</f>
        <v>1</v>
      </c>
      <c r="G7" s="429">
        <f>DATE(YEAR(TabelaFluxoDeCaixa[[#This Row],[Data de Efetivação]]),MONTH(TabelaFluxoDeCaixa[[#This Row],[Data de Efetivação]]),1)</f>
        <v>45566</v>
      </c>
      <c r="H7" s="428">
        <v>45566</v>
      </c>
      <c r="I7" s="428">
        <v>45566</v>
      </c>
      <c r="J7" s="411" t="s">
        <v>725</v>
      </c>
      <c r="K7" s="411"/>
      <c r="L7" s="411" t="s">
        <v>41</v>
      </c>
      <c r="M7" s="412" t="s">
        <v>798</v>
      </c>
      <c r="N7" s="413" t="s">
        <v>735</v>
      </c>
      <c r="O7" s="414">
        <v>0.39</v>
      </c>
      <c r="P7" s="415" t="s">
        <v>134</v>
      </c>
    </row>
    <row r="8" spans="1:41" ht="16" x14ac:dyDescent="0.2">
      <c r="C8" s="410"/>
      <c r="D8" s="410"/>
      <c r="E8" s="410">
        <f>COUNTIF(CFCategoriasBD,TabelaFluxoDeCaixa[[#This Row],[Categoria]])</f>
        <v>1</v>
      </c>
      <c r="F8" s="389">
        <f ca="1">IFERROR(COUNTIF(INDIRECT("BDNameToFC" &amp; SUBSTITUTE(TabelaFluxoDeCaixa[[#This Row],[Categoria]], " ", "_")),TabelaFluxoDeCaixa[[#This Row],[Sub Categoria]]),0)</f>
        <v>1</v>
      </c>
      <c r="G8" s="429">
        <f>DATE(YEAR(TabelaFluxoDeCaixa[[#This Row],[Data de Efetivação]]),MONTH(TabelaFluxoDeCaixa[[#This Row],[Data de Efetivação]]),1)</f>
        <v>45566</v>
      </c>
      <c r="H8" s="428">
        <v>45404</v>
      </c>
      <c r="I8" s="428">
        <v>45566</v>
      </c>
      <c r="J8" s="411" t="s">
        <v>725</v>
      </c>
      <c r="K8" s="411"/>
      <c r="L8" s="411" t="s">
        <v>58</v>
      </c>
      <c r="M8" s="412" t="s">
        <v>906</v>
      </c>
      <c r="N8" s="413" t="s">
        <v>1464</v>
      </c>
      <c r="O8" s="414">
        <v>8.6999999999999993</v>
      </c>
      <c r="P8" s="415" t="s">
        <v>134</v>
      </c>
    </row>
    <row r="9" spans="1:41" ht="16" x14ac:dyDescent="0.2">
      <c r="C9" s="410"/>
      <c r="D9" s="410"/>
      <c r="E9" s="410">
        <f>COUNTIF(CFCategoriasBD,TabelaFluxoDeCaixa[[#This Row],[Categoria]])</f>
        <v>1</v>
      </c>
      <c r="F9" s="389">
        <f ca="1">IFERROR(COUNTIF(INDIRECT("BDNameToFC" &amp; SUBSTITUTE(TabelaFluxoDeCaixa[[#This Row],[Categoria]], " ", "_")),TabelaFluxoDeCaixa[[#This Row],[Sub Categoria]]),0)</f>
        <v>1</v>
      </c>
      <c r="G9" s="429">
        <f>DATE(YEAR(TabelaFluxoDeCaixa[[#This Row],[Data de Efetivação]]),MONTH(TabelaFluxoDeCaixa[[#This Row],[Data de Efetivação]]),1)</f>
        <v>45566</v>
      </c>
      <c r="H9" s="428">
        <v>45562</v>
      </c>
      <c r="I9" s="428">
        <v>45566</v>
      </c>
      <c r="J9" s="411" t="s">
        <v>725</v>
      </c>
      <c r="K9" s="411"/>
      <c r="L9" s="411" t="s">
        <v>49</v>
      </c>
      <c r="M9" s="412" t="s">
        <v>905</v>
      </c>
      <c r="N9" s="413" t="s">
        <v>1465</v>
      </c>
      <c r="O9" s="414">
        <v>64.75</v>
      </c>
      <c r="P9" s="415" t="s">
        <v>134</v>
      </c>
    </row>
    <row r="10" spans="1:41" ht="16" x14ac:dyDescent="0.2">
      <c r="C10" s="410"/>
      <c r="D10" s="410"/>
      <c r="E10" s="410">
        <f>COUNTIF(CFCategoriasBD,TabelaFluxoDeCaixa[[#This Row],[Categoria]])</f>
        <v>1</v>
      </c>
      <c r="F10" s="389">
        <f ca="1">IFERROR(COUNTIF(INDIRECT("BDNameToFC" &amp; SUBSTITUTE(TabelaFluxoDeCaixa[[#This Row],[Categoria]], " ", "_")),TabelaFluxoDeCaixa[[#This Row],[Sub Categoria]]),0)</f>
        <v>1</v>
      </c>
      <c r="G10" s="429">
        <f>DATE(YEAR(TabelaFluxoDeCaixa[[#This Row],[Data de Efetivação]]),MONTH(TabelaFluxoDeCaixa[[#This Row],[Data de Efetivação]]),1)</f>
        <v>45566</v>
      </c>
      <c r="H10" s="428">
        <v>45559</v>
      </c>
      <c r="I10" s="428">
        <v>45572</v>
      </c>
      <c r="J10" s="411" t="s">
        <v>725</v>
      </c>
      <c r="K10" s="411" t="s">
        <v>806</v>
      </c>
      <c r="L10" s="411" t="s">
        <v>55</v>
      </c>
      <c r="M10" s="412" t="s">
        <v>810</v>
      </c>
      <c r="N10" s="413" t="s">
        <v>844</v>
      </c>
      <c r="O10" s="414">
        <v>3.98</v>
      </c>
      <c r="P10" s="415" t="s">
        <v>134</v>
      </c>
    </row>
    <row r="11" spans="1:41" ht="16" x14ac:dyDescent="0.2">
      <c r="C11" s="410"/>
      <c r="D11" s="410"/>
      <c r="E11" s="410">
        <f>COUNTIF(CFCategoriasBD,TabelaFluxoDeCaixa[[#This Row],[Categoria]])</f>
        <v>1</v>
      </c>
      <c r="F11" s="389">
        <f ca="1">IFERROR(COUNTIF(INDIRECT("BDNameToFC" &amp; SUBSTITUTE(TabelaFluxoDeCaixa[[#This Row],[Categoria]], " ", "_")),TabelaFluxoDeCaixa[[#This Row],[Sub Categoria]]),0)</f>
        <v>1</v>
      </c>
      <c r="G11" s="429">
        <f>DATE(YEAR(TabelaFluxoDeCaixa[[#This Row],[Data de Efetivação]]),MONTH(TabelaFluxoDeCaixa[[#This Row],[Data de Efetivação]]),1)</f>
        <v>45566</v>
      </c>
      <c r="H11" s="428">
        <v>45548</v>
      </c>
      <c r="I11" s="428">
        <v>45572</v>
      </c>
      <c r="J11" s="411" t="s">
        <v>725</v>
      </c>
      <c r="K11" s="411" t="s">
        <v>806</v>
      </c>
      <c r="L11" s="411" t="s">
        <v>43</v>
      </c>
      <c r="M11" s="412" t="s">
        <v>47</v>
      </c>
      <c r="N11" s="413" t="s">
        <v>836</v>
      </c>
      <c r="O11" s="414">
        <v>4.9000000000000004</v>
      </c>
      <c r="P11" s="415" t="s">
        <v>134</v>
      </c>
    </row>
    <row r="12" spans="1:41" ht="16" x14ac:dyDescent="0.2">
      <c r="C12" s="410"/>
      <c r="D12" s="410"/>
      <c r="E12" s="410">
        <f>COUNTIF(CFCategoriasBD,TabelaFluxoDeCaixa[[#This Row],[Categoria]])</f>
        <v>1</v>
      </c>
      <c r="F12" s="389">
        <f ca="1">IFERROR(COUNTIF(INDIRECT("BDNameToFC" &amp; SUBSTITUTE(TabelaFluxoDeCaixa[[#This Row],[Categoria]], " ", "_")),TabelaFluxoDeCaixa[[#This Row],[Sub Categoria]]),0)</f>
        <v>1</v>
      </c>
      <c r="G12" s="429">
        <f>DATE(YEAR(TabelaFluxoDeCaixa[[#This Row],[Data de Efetivação]]),MONTH(TabelaFluxoDeCaixa[[#This Row],[Data de Efetivação]]),1)</f>
        <v>45566</v>
      </c>
      <c r="H12" s="428">
        <v>45545</v>
      </c>
      <c r="I12" s="428">
        <v>45572</v>
      </c>
      <c r="J12" s="411" t="s">
        <v>725</v>
      </c>
      <c r="K12" s="411" t="s">
        <v>806</v>
      </c>
      <c r="L12" s="411" t="s">
        <v>49</v>
      </c>
      <c r="M12" s="412" t="s">
        <v>50</v>
      </c>
      <c r="N12" s="413" t="s">
        <v>873</v>
      </c>
      <c r="O12" s="414">
        <v>8</v>
      </c>
      <c r="P12" s="415" t="s">
        <v>134</v>
      </c>
    </row>
    <row r="13" spans="1:41" ht="16" x14ac:dyDescent="0.2">
      <c r="C13" s="410"/>
      <c r="D13" s="410"/>
      <c r="E13" s="410">
        <f>COUNTIF(CFCategoriasBD,TabelaFluxoDeCaixa[[#This Row],[Categoria]])</f>
        <v>1</v>
      </c>
      <c r="F13" s="389">
        <f ca="1">IFERROR(COUNTIF(INDIRECT("BDNameToFC" &amp; SUBSTITUTE(TabelaFluxoDeCaixa[[#This Row],[Categoria]], " ", "_")),TabelaFluxoDeCaixa[[#This Row],[Sub Categoria]]),0)</f>
        <v>1</v>
      </c>
      <c r="G13" s="429">
        <f>DATE(YEAR(TabelaFluxoDeCaixa[[#This Row],[Data de Efetivação]]),MONTH(TabelaFluxoDeCaixa[[#This Row],[Data de Efetivação]]),1)</f>
        <v>45566</v>
      </c>
      <c r="H13" s="428">
        <v>45550</v>
      </c>
      <c r="I13" s="428">
        <v>45572</v>
      </c>
      <c r="J13" s="411" t="s">
        <v>725</v>
      </c>
      <c r="K13" s="411" t="s">
        <v>806</v>
      </c>
      <c r="L13" s="411" t="s">
        <v>55</v>
      </c>
      <c r="M13" s="412" t="s">
        <v>57</v>
      </c>
      <c r="N13" s="413" t="s">
        <v>842</v>
      </c>
      <c r="O13" s="414">
        <v>9</v>
      </c>
      <c r="P13" s="415" t="s">
        <v>134</v>
      </c>
    </row>
    <row r="14" spans="1:41" ht="16" x14ac:dyDescent="0.2">
      <c r="C14" s="410"/>
      <c r="D14" s="410"/>
      <c r="E14" s="410">
        <f>COUNTIF(CFCategoriasBD,TabelaFluxoDeCaixa[[#This Row],[Categoria]])</f>
        <v>1</v>
      </c>
      <c r="F14" s="389">
        <f ca="1">IFERROR(COUNTIF(INDIRECT("BDNameToFC" &amp; SUBSTITUTE(TabelaFluxoDeCaixa[[#This Row],[Categoria]], " ", "_")),TabelaFluxoDeCaixa[[#This Row],[Sub Categoria]]),0)</f>
        <v>1</v>
      </c>
      <c r="G14" s="429">
        <f>DATE(YEAR(TabelaFluxoDeCaixa[[#This Row],[Data de Efetivação]]),MONTH(TabelaFluxoDeCaixa[[#This Row],[Data de Efetivação]]),1)</f>
        <v>45566</v>
      </c>
      <c r="H14" s="428">
        <v>45556</v>
      </c>
      <c r="I14" s="428">
        <v>45572</v>
      </c>
      <c r="J14" s="411" t="s">
        <v>725</v>
      </c>
      <c r="K14" s="411" t="s">
        <v>806</v>
      </c>
      <c r="L14" s="411" t="s">
        <v>55</v>
      </c>
      <c r="M14" s="412" t="s">
        <v>913</v>
      </c>
      <c r="N14" s="413" t="s">
        <v>837</v>
      </c>
      <c r="O14" s="414">
        <v>9.98</v>
      </c>
      <c r="P14" s="415" t="s">
        <v>134</v>
      </c>
    </row>
    <row r="15" spans="1:41" ht="16" x14ac:dyDescent="0.2">
      <c r="C15" s="410"/>
      <c r="D15" s="410"/>
      <c r="E15" s="410">
        <f>COUNTIF(CFCategoriasBD,TabelaFluxoDeCaixa[[#This Row],[Categoria]])</f>
        <v>1</v>
      </c>
      <c r="F15" s="389">
        <f ca="1">IFERROR(COUNTIF(INDIRECT("BDNameToFC" &amp; SUBSTITUTE(TabelaFluxoDeCaixa[[#This Row],[Categoria]], " ", "_")),TabelaFluxoDeCaixa[[#This Row],[Sub Categoria]]),0)</f>
        <v>1</v>
      </c>
      <c r="G15" s="429">
        <f>DATE(YEAR(TabelaFluxoDeCaixa[[#This Row],[Data de Efetivação]]),MONTH(TabelaFluxoDeCaixa[[#This Row],[Data de Efetivação]]),1)</f>
        <v>45566</v>
      </c>
      <c r="H15" s="428">
        <v>45549</v>
      </c>
      <c r="I15" s="428">
        <v>45572</v>
      </c>
      <c r="J15" s="411" t="s">
        <v>725</v>
      </c>
      <c r="K15" s="411" t="s">
        <v>806</v>
      </c>
      <c r="L15" s="411" t="s">
        <v>55</v>
      </c>
      <c r="M15" s="412" t="s">
        <v>810</v>
      </c>
      <c r="N15" s="413" t="s">
        <v>833</v>
      </c>
      <c r="O15" s="414">
        <v>10</v>
      </c>
      <c r="P15" s="415" t="s">
        <v>134</v>
      </c>
    </row>
    <row r="16" spans="1:41" ht="16" x14ac:dyDescent="0.2">
      <c r="C16" s="410"/>
      <c r="D16" s="410"/>
      <c r="E16" s="410">
        <f>COUNTIF(CFCategoriasBD,TabelaFluxoDeCaixa[[#This Row],[Categoria]])</f>
        <v>1</v>
      </c>
      <c r="F16" s="389">
        <f ca="1">IFERROR(COUNTIF(INDIRECT("BDNameToFC" &amp; SUBSTITUTE(TabelaFluxoDeCaixa[[#This Row],[Categoria]], " ", "_")),TabelaFluxoDeCaixa[[#This Row],[Sub Categoria]]),0)</f>
        <v>1</v>
      </c>
      <c r="G16" s="429">
        <f>DATE(YEAR(TabelaFluxoDeCaixa[[#This Row],[Data de Efetivação]]),MONTH(TabelaFluxoDeCaixa[[#This Row],[Data de Efetivação]]),1)</f>
        <v>45566</v>
      </c>
      <c r="H16" s="428">
        <v>45531</v>
      </c>
      <c r="I16" s="428">
        <v>45572</v>
      </c>
      <c r="J16" s="411" t="s">
        <v>725</v>
      </c>
      <c r="K16" s="411" t="s">
        <v>806</v>
      </c>
      <c r="L16" s="411" t="s">
        <v>49</v>
      </c>
      <c r="M16" s="412" t="s">
        <v>50</v>
      </c>
      <c r="N16" s="413" t="s">
        <v>878</v>
      </c>
      <c r="O16" s="414">
        <v>10.5</v>
      </c>
      <c r="P16" s="415" t="s">
        <v>134</v>
      </c>
    </row>
    <row r="17" spans="3:16" ht="16" x14ac:dyDescent="0.2">
      <c r="C17" s="410"/>
      <c r="D17" s="410"/>
      <c r="E17" s="410">
        <f>COUNTIF(CFCategoriasBD,TabelaFluxoDeCaixa[[#This Row],[Categoria]])</f>
        <v>1</v>
      </c>
      <c r="F17" s="389">
        <f ca="1">IFERROR(COUNTIF(INDIRECT("BDNameToFC" &amp; SUBSTITUTE(TabelaFluxoDeCaixa[[#This Row],[Categoria]], " ", "_")),TabelaFluxoDeCaixa[[#This Row],[Sub Categoria]]),0)</f>
        <v>1</v>
      </c>
      <c r="G17" s="429">
        <f>DATE(YEAR(TabelaFluxoDeCaixa[[#This Row],[Data de Efetivação]]),MONTH(TabelaFluxoDeCaixa[[#This Row],[Data de Efetivação]]),1)</f>
        <v>45566</v>
      </c>
      <c r="H17" s="428">
        <v>45555</v>
      </c>
      <c r="I17" s="428">
        <v>45572</v>
      </c>
      <c r="J17" s="411" t="s">
        <v>725</v>
      </c>
      <c r="K17" s="411" t="s">
        <v>806</v>
      </c>
      <c r="L17" s="411" t="s">
        <v>43</v>
      </c>
      <c r="M17" s="412" t="s">
        <v>818</v>
      </c>
      <c r="N17" s="413" t="s">
        <v>850</v>
      </c>
      <c r="O17" s="414">
        <v>10.54</v>
      </c>
      <c r="P17" s="415" t="s">
        <v>134</v>
      </c>
    </row>
    <row r="18" spans="3:16" ht="16" x14ac:dyDescent="0.2">
      <c r="C18" s="410"/>
      <c r="D18" s="410"/>
      <c r="E18" s="410">
        <f>COUNTIF(CFCategoriasBD,TabelaFluxoDeCaixa[[#This Row],[Categoria]])</f>
        <v>1</v>
      </c>
      <c r="F18" s="389">
        <f ca="1">IFERROR(COUNTIF(INDIRECT("BDNameToFC" &amp; SUBSTITUTE(TabelaFluxoDeCaixa[[#This Row],[Categoria]], " ", "_")),TabelaFluxoDeCaixa[[#This Row],[Sub Categoria]]),0)</f>
        <v>1</v>
      </c>
      <c r="G18" s="429">
        <f>DATE(YEAR(TabelaFluxoDeCaixa[[#This Row],[Data de Efetivação]]),MONTH(TabelaFluxoDeCaixa[[#This Row],[Data de Efetivação]]),1)</f>
        <v>45566</v>
      </c>
      <c r="H18" s="428">
        <v>45556</v>
      </c>
      <c r="I18" s="428">
        <v>45572</v>
      </c>
      <c r="J18" s="411" t="s">
        <v>725</v>
      </c>
      <c r="K18" s="411" t="s">
        <v>806</v>
      </c>
      <c r="L18" s="411" t="s">
        <v>55</v>
      </c>
      <c r="M18" s="412" t="s">
        <v>56</v>
      </c>
      <c r="N18" s="413" t="s">
        <v>875</v>
      </c>
      <c r="O18" s="414">
        <v>10.9</v>
      </c>
      <c r="P18" s="415" t="s">
        <v>134</v>
      </c>
    </row>
    <row r="19" spans="3:16" ht="16" x14ac:dyDescent="0.2">
      <c r="C19" s="410"/>
      <c r="D19" s="410"/>
      <c r="E19" s="410">
        <f>COUNTIF(CFCategoriasBD,TabelaFluxoDeCaixa[[#This Row],[Categoria]])</f>
        <v>1</v>
      </c>
      <c r="F19" s="389">
        <f ca="1">IFERROR(COUNTIF(INDIRECT("BDNameToFC" &amp; SUBSTITUTE(TabelaFluxoDeCaixa[[#This Row],[Categoria]], " ", "_")),TabelaFluxoDeCaixa[[#This Row],[Sub Categoria]]),0)</f>
        <v>1</v>
      </c>
      <c r="G19" s="429">
        <f>DATE(YEAR(TabelaFluxoDeCaixa[[#This Row],[Data de Efetivação]]),MONTH(TabelaFluxoDeCaixa[[#This Row],[Data de Efetivação]]),1)</f>
        <v>45566</v>
      </c>
      <c r="H19" s="428">
        <v>45533</v>
      </c>
      <c r="I19" s="428">
        <v>45572</v>
      </c>
      <c r="J19" s="411" t="s">
        <v>725</v>
      </c>
      <c r="K19" s="411" t="s">
        <v>806</v>
      </c>
      <c r="L19" s="411" t="s">
        <v>899</v>
      </c>
      <c r="M19" s="412" t="s">
        <v>902</v>
      </c>
      <c r="N19" s="413" t="s">
        <v>868</v>
      </c>
      <c r="O19" s="414">
        <v>11.9</v>
      </c>
      <c r="P19" s="415" t="s">
        <v>134</v>
      </c>
    </row>
    <row r="20" spans="3:16" ht="16" x14ac:dyDescent="0.2">
      <c r="C20" s="410"/>
      <c r="D20" s="410"/>
      <c r="E20" s="410">
        <f>COUNTIF(CFCategoriasBD,TabelaFluxoDeCaixa[[#This Row],[Categoria]])</f>
        <v>1</v>
      </c>
      <c r="F20" s="389">
        <f ca="1">IFERROR(COUNTIF(INDIRECT("BDNameToFC" &amp; SUBSTITUTE(TabelaFluxoDeCaixa[[#This Row],[Categoria]], " ", "_")),TabelaFluxoDeCaixa[[#This Row],[Sub Categoria]]),0)</f>
        <v>1</v>
      </c>
      <c r="G20" s="429">
        <f>DATE(YEAR(TabelaFluxoDeCaixa[[#This Row],[Data de Efetivação]]),MONTH(TabelaFluxoDeCaixa[[#This Row],[Data de Efetivação]]),1)</f>
        <v>45566</v>
      </c>
      <c r="H20" s="428">
        <v>45532</v>
      </c>
      <c r="I20" s="428">
        <v>45572</v>
      </c>
      <c r="J20" s="411" t="s">
        <v>725</v>
      </c>
      <c r="K20" s="411" t="s">
        <v>806</v>
      </c>
      <c r="L20" s="411" t="s">
        <v>803</v>
      </c>
      <c r="M20" s="412" t="s">
        <v>799</v>
      </c>
      <c r="N20" s="413" t="s">
        <v>832</v>
      </c>
      <c r="O20" s="414">
        <v>11.98</v>
      </c>
      <c r="P20" s="415" t="s">
        <v>134</v>
      </c>
    </row>
    <row r="21" spans="3:16" ht="16" x14ac:dyDescent="0.2">
      <c r="C21" s="410"/>
      <c r="D21" s="410"/>
      <c r="E21" s="410">
        <f>COUNTIF(CFCategoriasBD,TabelaFluxoDeCaixa[[#This Row],[Categoria]])</f>
        <v>1</v>
      </c>
      <c r="F21" s="389">
        <f ca="1">IFERROR(COUNTIF(INDIRECT("BDNameToFC" &amp; SUBSTITUTE(TabelaFluxoDeCaixa[[#This Row],[Categoria]], " ", "_")),TabelaFluxoDeCaixa[[#This Row],[Sub Categoria]]),0)</f>
        <v>1</v>
      </c>
      <c r="G21" s="429">
        <f>DATE(YEAR(TabelaFluxoDeCaixa[[#This Row],[Data de Efetivação]]),MONTH(TabelaFluxoDeCaixa[[#This Row],[Data de Efetivação]]),1)</f>
        <v>45566</v>
      </c>
      <c r="H21" s="428">
        <v>45496</v>
      </c>
      <c r="I21" s="428">
        <v>45572</v>
      </c>
      <c r="J21" s="411" t="s">
        <v>725</v>
      </c>
      <c r="K21" s="411" t="s">
        <v>806</v>
      </c>
      <c r="L21" s="411" t="s">
        <v>55</v>
      </c>
      <c r="M21" s="412" t="s">
        <v>56</v>
      </c>
      <c r="N21" s="413" t="s">
        <v>863</v>
      </c>
      <c r="O21" s="414">
        <v>14.66</v>
      </c>
      <c r="P21" s="415" t="s">
        <v>134</v>
      </c>
    </row>
    <row r="22" spans="3:16" ht="16" x14ac:dyDescent="0.2">
      <c r="C22" s="410"/>
      <c r="D22" s="410"/>
      <c r="E22" s="410">
        <f>COUNTIF(CFCategoriasBD,TabelaFluxoDeCaixa[[#This Row],[Categoria]])</f>
        <v>1</v>
      </c>
      <c r="F22" s="389">
        <f ca="1">IFERROR(COUNTIF(INDIRECT("BDNameToFC" &amp; SUBSTITUTE(TabelaFluxoDeCaixa[[#This Row],[Categoria]], " ", "_")),TabelaFluxoDeCaixa[[#This Row],[Sub Categoria]]),0)</f>
        <v>1</v>
      </c>
      <c r="G22" s="429">
        <f>DATE(YEAR(TabelaFluxoDeCaixa[[#This Row],[Data de Efetivação]]),MONTH(TabelaFluxoDeCaixa[[#This Row],[Data de Efetivação]]),1)</f>
        <v>45566</v>
      </c>
      <c r="H22" s="428">
        <v>45535</v>
      </c>
      <c r="I22" s="428">
        <v>45572</v>
      </c>
      <c r="J22" s="411" t="s">
        <v>725</v>
      </c>
      <c r="K22" s="411" t="s">
        <v>806</v>
      </c>
      <c r="L22" s="411" t="s">
        <v>43</v>
      </c>
      <c r="M22" s="412" t="s">
        <v>818</v>
      </c>
      <c r="N22" s="413" t="s">
        <v>870</v>
      </c>
      <c r="O22" s="414">
        <v>17.899999999999999</v>
      </c>
      <c r="P22" s="415" t="s">
        <v>134</v>
      </c>
    </row>
    <row r="23" spans="3:16" ht="32" x14ac:dyDescent="0.2">
      <c r="C23" s="410"/>
      <c r="D23" s="410"/>
      <c r="E23" s="410">
        <f>COUNTIF(CFCategoriasBD,TabelaFluxoDeCaixa[[#This Row],[Categoria]])</f>
        <v>1</v>
      </c>
      <c r="F23" s="389">
        <f ca="1">IFERROR(COUNTIF(INDIRECT("BDNameToFC" &amp; SUBSTITUTE(TabelaFluxoDeCaixa[[#This Row],[Categoria]], " ", "_")),TabelaFluxoDeCaixa[[#This Row],[Sub Categoria]]),0)</f>
        <v>1</v>
      </c>
      <c r="G23" s="429">
        <f>DATE(YEAR(TabelaFluxoDeCaixa[[#This Row],[Data de Efetivação]]),MONTH(TabelaFluxoDeCaixa[[#This Row],[Data de Efetivação]]),1)</f>
        <v>45566</v>
      </c>
      <c r="H23" s="428">
        <v>45572</v>
      </c>
      <c r="I23" s="428">
        <v>45572</v>
      </c>
      <c r="J23" s="411" t="s">
        <v>725</v>
      </c>
      <c r="K23" s="411"/>
      <c r="L23" s="411" t="s">
        <v>41</v>
      </c>
      <c r="M23" s="412" t="s">
        <v>798</v>
      </c>
      <c r="N23" s="413" t="s">
        <v>743</v>
      </c>
      <c r="O23" s="414">
        <v>18</v>
      </c>
      <c r="P23" s="415" t="s">
        <v>134</v>
      </c>
    </row>
    <row r="24" spans="3:16" ht="16" x14ac:dyDescent="0.2">
      <c r="C24" s="410"/>
      <c r="D24" s="410"/>
      <c r="E24" s="410">
        <f>COUNTIF(CFCategoriasBD,TabelaFluxoDeCaixa[[#This Row],[Categoria]])</f>
        <v>1</v>
      </c>
      <c r="F24" s="389">
        <f ca="1">IFERROR(COUNTIF(INDIRECT("BDNameToFC" &amp; SUBSTITUTE(TabelaFluxoDeCaixa[[#This Row],[Categoria]], " ", "_")),TabelaFluxoDeCaixa[[#This Row],[Sub Categoria]]),0)</f>
        <v>1</v>
      </c>
      <c r="G24" s="429">
        <f>DATE(YEAR(TabelaFluxoDeCaixa[[#This Row],[Data de Efetivação]]),MONTH(TabelaFluxoDeCaixa[[#This Row],[Data de Efetivação]]),1)</f>
        <v>45566</v>
      </c>
      <c r="H24" s="428">
        <v>45553</v>
      </c>
      <c r="I24" s="428">
        <v>45572</v>
      </c>
      <c r="J24" s="411" t="s">
        <v>725</v>
      </c>
      <c r="K24" s="411" t="s">
        <v>806</v>
      </c>
      <c r="L24" s="411" t="s">
        <v>803</v>
      </c>
      <c r="M24" s="412" t="s">
        <v>799</v>
      </c>
      <c r="N24" s="413" t="s">
        <v>848</v>
      </c>
      <c r="O24" s="414">
        <v>18.75</v>
      </c>
      <c r="P24" s="415" t="s">
        <v>134</v>
      </c>
    </row>
    <row r="25" spans="3:16" ht="16" x14ac:dyDescent="0.2">
      <c r="C25" s="410"/>
      <c r="D25" s="410"/>
      <c r="E25" s="410">
        <f>COUNTIF(CFCategoriasBD,TabelaFluxoDeCaixa[[#This Row],[Categoria]])</f>
        <v>1</v>
      </c>
      <c r="F25" s="389">
        <f ca="1">IFERROR(COUNTIF(INDIRECT("BDNameToFC" &amp; SUBSTITUTE(TabelaFluxoDeCaixa[[#This Row],[Categoria]], " ", "_")),TabelaFluxoDeCaixa[[#This Row],[Sub Categoria]]),0)</f>
        <v>1</v>
      </c>
      <c r="G25" s="429">
        <f>DATE(YEAR(TabelaFluxoDeCaixa[[#This Row],[Data de Efetivação]]),MONTH(TabelaFluxoDeCaixa[[#This Row],[Data de Efetivação]]),1)</f>
        <v>45566</v>
      </c>
      <c r="H25" s="428">
        <v>45551</v>
      </c>
      <c r="I25" s="428">
        <v>45572</v>
      </c>
      <c r="J25" s="411" t="s">
        <v>725</v>
      </c>
      <c r="K25" s="411" t="s">
        <v>806</v>
      </c>
      <c r="L25" s="411" t="s">
        <v>803</v>
      </c>
      <c r="M25" s="412" t="s">
        <v>48</v>
      </c>
      <c r="N25" s="413" t="s">
        <v>831</v>
      </c>
      <c r="O25" s="414">
        <v>18.96</v>
      </c>
      <c r="P25" s="415" t="s">
        <v>134</v>
      </c>
    </row>
    <row r="26" spans="3:16" ht="16" x14ac:dyDescent="0.2">
      <c r="C26" s="410"/>
      <c r="D26" s="410"/>
      <c r="E26" s="410">
        <f>COUNTIF(CFCategoriasBD,TabelaFluxoDeCaixa[[#This Row],[Categoria]])</f>
        <v>1</v>
      </c>
      <c r="F26" s="389">
        <f ca="1">IFERROR(COUNTIF(INDIRECT("BDNameToFC" &amp; SUBSTITUTE(TabelaFluxoDeCaixa[[#This Row],[Categoria]], " ", "_")),TabelaFluxoDeCaixa[[#This Row],[Sub Categoria]]),0)</f>
        <v>1</v>
      </c>
      <c r="G26" s="429">
        <f>DATE(YEAR(TabelaFluxoDeCaixa[[#This Row],[Data de Efetivação]]),MONTH(TabelaFluxoDeCaixa[[#This Row],[Data de Efetivação]]),1)</f>
        <v>45566</v>
      </c>
      <c r="H26" s="428">
        <v>45563</v>
      </c>
      <c r="I26" s="428">
        <v>45572</v>
      </c>
      <c r="J26" s="411" t="s">
        <v>725</v>
      </c>
      <c r="K26" s="411" t="s">
        <v>806</v>
      </c>
      <c r="L26" s="411" t="s">
        <v>52</v>
      </c>
      <c r="M26" s="412" t="s">
        <v>800</v>
      </c>
      <c r="N26" s="413" t="s">
        <v>828</v>
      </c>
      <c r="O26" s="414">
        <v>20.27</v>
      </c>
      <c r="P26" s="415" t="s">
        <v>134</v>
      </c>
    </row>
    <row r="27" spans="3:16" ht="16" x14ac:dyDescent="0.2">
      <c r="C27" s="410"/>
      <c r="D27" s="410"/>
      <c r="E27" s="410">
        <f>COUNTIF(CFCategoriasBD,TabelaFluxoDeCaixa[[#This Row],[Categoria]])</f>
        <v>1</v>
      </c>
      <c r="F27" s="389">
        <f ca="1">IFERROR(COUNTIF(INDIRECT("BDNameToFC" &amp; SUBSTITUTE(TabelaFluxoDeCaixa[[#This Row],[Categoria]], " ", "_")),TabelaFluxoDeCaixa[[#This Row],[Sub Categoria]]),0)</f>
        <v>1</v>
      </c>
      <c r="G27" s="429">
        <f>DATE(YEAR(TabelaFluxoDeCaixa[[#This Row],[Data de Efetivação]]),MONTH(TabelaFluxoDeCaixa[[#This Row],[Data de Efetivação]]),1)</f>
        <v>45566</v>
      </c>
      <c r="H27" s="428">
        <v>45548</v>
      </c>
      <c r="I27" s="428">
        <v>45572</v>
      </c>
      <c r="J27" s="411" t="s">
        <v>725</v>
      </c>
      <c r="K27" s="411" t="s">
        <v>806</v>
      </c>
      <c r="L27" s="411" t="s">
        <v>803</v>
      </c>
      <c r="M27" s="412" t="s">
        <v>799</v>
      </c>
      <c r="N27" s="413" t="s">
        <v>871</v>
      </c>
      <c r="O27" s="414">
        <v>20.48</v>
      </c>
      <c r="P27" s="415" t="s">
        <v>134</v>
      </c>
    </row>
    <row r="28" spans="3:16" ht="16" x14ac:dyDescent="0.2">
      <c r="C28" s="410"/>
      <c r="D28" s="410"/>
      <c r="E28" s="410">
        <f>COUNTIF(CFCategoriasBD,TabelaFluxoDeCaixa[[#This Row],[Categoria]])</f>
        <v>1</v>
      </c>
      <c r="F28" s="389">
        <f ca="1">IFERROR(COUNTIF(INDIRECT("BDNameToFC" &amp; SUBSTITUTE(TabelaFluxoDeCaixa[[#This Row],[Categoria]], " ", "_")),TabelaFluxoDeCaixa[[#This Row],[Sub Categoria]]),0)</f>
        <v>1</v>
      </c>
      <c r="G28" s="429">
        <f>DATE(YEAR(TabelaFluxoDeCaixa[[#This Row],[Data de Efetivação]]),MONTH(TabelaFluxoDeCaixa[[#This Row],[Data de Efetivação]]),1)</f>
        <v>45566</v>
      </c>
      <c r="H28" s="428">
        <v>45545</v>
      </c>
      <c r="I28" s="428">
        <v>45572</v>
      </c>
      <c r="J28" s="411" t="s">
        <v>725</v>
      </c>
      <c r="K28" s="411" t="s">
        <v>806</v>
      </c>
      <c r="L28" s="411" t="s">
        <v>55</v>
      </c>
      <c r="M28" s="412" t="s">
        <v>56</v>
      </c>
      <c r="N28" s="413" t="s">
        <v>872</v>
      </c>
      <c r="O28" s="414">
        <v>23.77</v>
      </c>
      <c r="P28" s="415" t="s">
        <v>134</v>
      </c>
    </row>
    <row r="29" spans="3:16" ht="16" x14ac:dyDescent="0.2">
      <c r="C29" s="410"/>
      <c r="D29" s="410"/>
      <c r="E29" s="410">
        <f>COUNTIF(CFCategoriasBD,TabelaFluxoDeCaixa[[#This Row],[Categoria]])</f>
        <v>1</v>
      </c>
      <c r="F29" s="389">
        <f ca="1">IFERROR(COUNTIF(INDIRECT("BDNameToFC" &amp; SUBSTITUTE(TabelaFluxoDeCaixa[[#This Row],[Categoria]], " ", "_")),TabelaFluxoDeCaixa[[#This Row],[Sub Categoria]]),0)</f>
        <v>1</v>
      </c>
      <c r="G29" s="429">
        <f>DATE(YEAR(TabelaFluxoDeCaixa[[#This Row],[Data de Efetivação]]),MONTH(TabelaFluxoDeCaixa[[#This Row],[Data de Efetivação]]),1)</f>
        <v>45566</v>
      </c>
      <c r="H29" s="428">
        <v>45556</v>
      </c>
      <c r="I29" s="428">
        <v>45572</v>
      </c>
      <c r="J29" s="411" t="s">
        <v>725</v>
      </c>
      <c r="K29" s="411" t="s">
        <v>806</v>
      </c>
      <c r="L29" s="411" t="s">
        <v>803</v>
      </c>
      <c r="M29" s="412" t="s">
        <v>1272</v>
      </c>
      <c r="N29" s="413" t="s">
        <v>876</v>
      </c>
      <c r="O29" s="414">
        <v>24.5</v>
      </c>
      <c r="P29" s="415" t="s">
        <v>134</v>
      </c>
    </row>
    <row r="30" spans="3:16" ht="16" x14ac:dyDescent="0.2">
      <c r="C30" s="410"/>
      <c r="D30" s="410"/>
      <c r="E30" s="410">
        <f>COUNTIF(CFCategoriasBD,TabelaFluxoDeCaixa[[#This Row],[Categoria]])</f>
        <v>1</v>
      </c>
      <c r="F30" s="389">
        <f ca="1">IFERROR(COUNTIF(INDIRECT("BDNameToFC" &amp; SUBSTITUTE(TabelaFluxoDeCaixa[[#This Row],[Categoria]], " ", "_")),TabelaFluxoDeCaixa[[#This Row],[Sub Categoria]]),0)</f>
        <v>1</v>
      </c>
      <c r="G30" s="429">
        <f>DATE(YEAR(TabelaFluxoDeCaixa[[#This Row],[Data de Efetivação]]),MONTH(TabelaFluxoDeCaixa[[#This Row],[Data de Efetivação]]),1)</f>
        <v>45566</v>
      </c>
      <c r="H30" s="428">
        <v>45559</v>
      </c>
      <c r="I30" s="428">
        <v>45572</v>
      </c>
      <c r="J30" s="411" t="s">
        <v>725</v>
      </c>
      <c r="K30" s="411" t="s">
        <v>806</v>
      </c>
      <c r="L30" s="411" t="s">
        <v>58</v>
      </c>
      <c r="M30" s="412" t="s">
        <v>819</v>
      </c>
      <c r="N30" s="413" t="s">
        <v>877</v>
      </c>
      <c r="O30" s="414">
        <v>25</v>
      </c>
      <c r="P30" s="415" t="s">
        <v>134</v>
      </c>
    </row>
    <row r="31" spans="3:16" ht="16" x14ac:dyDescent="0.2">
      <c r="C31" s="410"/>
      <c r="D31" s="410"/>
      <c r="E31" s="410">
        <f>COUNTIF(CFCategoriasBD,TabelaFluxoDeCaixa[[#This Row],[Categoria]])</f>
        <v>1</v>
      </c>
      <c r="F31" s="389">
        <f ca="1">IFERROR(COUNTIF(INDIRECT("BDNameToFC" &amp; SUBSTITUTE(TabelaFluxoDeCaixa[[#This Row],[Categoria]], " ", "_")),TabelaFluxoDeCaixa[[#This Row],[Sub Categoria]]),0)</f>
        <v>1</v>
      </c>
      <c r="G31" s="429">
        <f>DATE(YEAR(TabelaFluxoDeCaixa[[#This Row],[Data de Efetivação]]),MONTH(TabelaFluxoDeCaixa[[#This Row],[Data de Efetivação]]),1)</f>
        <v>45566</v>
      </c>
      <c r="H31" s="428">
        <v>45563</v>
      </c>
      <c r="I31" s="428">
        <v>45572</v>
      </c>
      <c r="J31" s="411" t="s">
        <v>725</v>
      </c>
      <c r="K31" s="411" t="s">
        <v>806</v>
      </c>
      <c r="L31" s="411" t="s">
        <v>55</v>
      </c>
      <c r="M31" s="412" t="s">
        <v>810</v>
      </c>
      <c r="N31" s="413" t="s">
        <v>997</v>
      </c>
      <c r="O31" s="414">
        <v>25.45</v>
      </c>
      <c r="P31" s="415" t="s">
        <v>134</v>
      </c>
    </row>
    <row r="32" spans="3:16" ht="16" x14ac:dyDescent="0.2">
      <c r="C32" s="410"/>
      <c r="D32" s="410"/>
      <c r="E32" s="410">
        <f>COUNTIF(CFCategoriasBD,TabelaFluxoDeCaixa[[#This Row],[Categoria]])</f>
        <v>1</v>
      </c>
      <c r="F32" s="389">
        <f ca="1">IFERROR(COUNTIF(INDIRECT("BDNameToFC" &amp; SUBSTITUTE(TabelaFluxoDeCaixa[[#This Row],[Categoria]], " ", "_")),TabelaFluxoDeCaixa[[#This Row],[Sub Categoria]]),0)</f>
        <v>1</v>
      </c>
      <c r="G32" s="429">
        <f>DATE(YEAR(TabelaFluxoDeCaixa[[#This Row],[Data de Efetivação]]),MONTH(TabelaFluxoDeCaixa[[#This Row],[Data de Efetivação]]),1)</f>
        <v>45566</v>
      </c>
      <c r="H32" s="428">
        <v>45555</v>
      </c>
      <c r="I32" s="428">
        <v>45572</v>
      </c>
      <c r="J32" s="411" t="s">
        <v>725</v>
      </c>
      <c r="K32" s="411" t="s">
        <v>806</v>
      </c>
      <c r="L32" s="411" t="s">
        <v>55</v>
      </c>
      <c r="M32" s="412" t="s">
        <v>57</v>
      </c>
      <c r="N32" s="413" t="s">
        <v>843</v>
      </c>
      <c r="O32" s="414">
        <v>26.3</v>
      </c>
      <c r="P32" s="415" t="s">
        <v>134</v>
      </c>
    </row>
    <row r="33" spans="3:16" ht="16" x14ac:dyDescent="0.2">
      <c r="C33" s="410"/>
      <c r="D33" s="410"/>
      <c r="E33" s="410">
        <f>COUNTIF(CFCategoriasBD,TabelaFluxoDeCaixa[[#This Row],[Categoria]])</f>
        <v>1</v>
      </c>
      <c r="F33" s="389">
        <f ca="1">IFERROR(COUNTIF(INDIRECT("BDNameToFC" &amp; SUBSTITUTE(TabelaFluxoDeCaixa[[#This Row],[Categoria]], " ", "_")),TabelaFluxoDeCaixa[[#This Row],[Sub Categoria]]),0)</f>
        <v>1</v>
      </c>
      <c r="G33" s="429">
        <f>DATE(YEAR(TabelaFluxoDeCaixa[[#This Row],[Data de Efetivação]]),MONTH(TabelaFluxoDeCaixa[[#This Row],[Data de Efetivação]]),1)</f>
        <v>45566</v>
      </c>
      <c r="H33" s="428">
        <v>45559</v>
      </c>
      <c r="I33" s="428">
        <v>45572</v>
      </c>
      <c r="J33" s="411" t="s">
        <v>725</v>
      </c>
      <c r="K33" s="411" t="s">
        <v>806</v>
      </c>
      <c r="L33" s="411" t="s">
        <v>803</v>
      </c>
      <c r="M33" s="412" t="s">
        <v>799</v>
      </c>
      <c r="N33" s="413" t="s">
        <v>851</v>
      </c>
      <c r="O33" s="414">
        <v>27.89</v>
      </c>
      <c r="P33" s="415" t="s">
        <v>134</v>
      </c>
    </row>
    <row r="34" spans="3:16" ht="16" x14ac:dyDescent="0.2">
      <c r="C34" s="410"/>
      <c r="D34" s="410"/>
      <c r="E34" s="410">
        <f>COUNTIF(CFCategoriasBD,TabelaFluxoDeCaixa[[#This Row],[Categoria]])</f>
        <v>1</v>
      </c>
      <c r="F34" s="389">
        <f ca="1">IFERROR(COUNTIF(INDIRECT("BDNameToFC" &amp; SUBSTITUTE(TabelaFluxoDeCaixa[[#This Row],[Categoria]], " ", "_")),TabelaFluxoDeCaixa[[#This Row],[Sub Categoria]]),0)</f>
        <v>1</v>
      </c>
      <c r="G34" s="429">
        <f>DATE(YEAR(TabelaFluxoDeCaixa[[#This Row],[Data de Efetivação]]),MONTH(TabelaFluxoDeCaixa[[#This Row],[Data de Efetivação]]),1)</f>
        <v>45566</v>
      </c>
      <c r="H34" s="428">
        <v>45561</v>
      </c>
      <c r="I34" s="428">
        <v>45572</v>
      </c>
      <c r="J34" s="411" t="s">
        <v>725</v>
      </c>
      <c r="K34" s="411" t="s">
        <v>806</v>
      </c>
      <c r="L34" s="411" t="s">
        <v>55</v>
      </c>
      <c r="M34" s="412" t="s">
        <v>810</v>
      </c>
      <c r="N34" s="413" t="s">
        <v>994</v>
      </c>
      <c r="O34" s="414">
        <v>27.98</v>
      </c>
      <c r="P34" s="415" t="s">
        <v>134</v>
      </c>
    </row>
    <row r="35" spans="3:16" ht="16" x14ac:dyDescent="0.2">
      <c r="C35" s="410"/>
      <c r="D35" s="410"/>
      <c r="E35" s="410">
        <f>COUNTIF(CFCategoriasBD,TabelaFluxoDeCaixa[[#This Row],[Categoria]])</f>
        <v>1</v>
      </c>
      <c r="F35" s="389">
        <f ca="1">IFERROR(COUNTIF(INDIRECT("BDNameToFC" &amp; SUBSTITUTE(TabelaFluxoDeCaixa[[#This Row],[Categoria]], " ", "_")),TabelaFluxoDeCaixa[[#This Row],[Sub Categoria]]),0)</f>
        <v>1</v>
      </c>
      <c r="G35" s="429">
        <f>DATE(YEAR(TabelaFluxoDeCaixa[[#This Row],[Data de Efetivação]]),MONTH(TabelaFluxoDeCaixa[[#This Row],[Data de Efetivação]]),1)</f>
        <v>45566</v>
      </c>
      <c r="H35" s="428">
        <v>45563</v>
      </c>
      <c r="I35" s="428">
        <v>45572</v>
      </c>
      <c r="J35" s="411" t="s">
        <v>725</v>
      </c>
      <c r="K35" s="411" t="s">
        <v>806</v>
      </c>
      <c r="L35" s="411" t="s">
        <v>803</v>
      </c>
      <c r="M35" s="412" t="s">
        <v>799</v>
      </c>
      <c r="N35" s="413" t="s">
        <v>999</v>
      </c>
      <c r="O35" s="414">
        <v>28.5</v>
      </c>
      <c r="P35" s="415" t="s">
        <v>134</v>
      </c>
    </row>
    <row r="36" spans="3:16" ht="16" x14ac:dyDescent="0.2">
      <c r="C36" s="410"/>
      <c r="D36" s="410"/>
      <c r="E36" s="410">
        <f>COUNTIF(CFCategoriasBD,TabelaFluxoDeCaixa[[#This Row],[Categoria]])</f>
        <v>1</v>
      </c>
      <c r="F36" s="389">
        <f ca="1">IFERROR(COUNTIF(INDIRECT("BDNameToFC" &amp; SUBSTITUTE(TabelaFluxoDeCaixa[[#This Row],[Categoria]], " ", "_")),TabelaFluxoDeCaixa[[#This Row],[Sub Categoria]]),0)</f>
        <v>1</v>
      </c>
      <c r="G36" s="429">
        <f>DATE(YEAR(TabelaFluxoDeCaixa[[#This Row],[Data de Efetivação]]),MONTH(TabelaFluxoDeCaixa[[#This Row],[Data de Efetivação]]),1)</f>
        <v>45566</v>
      </c>
      <c r="H36" s="428">
        <v>45546</v>
      </c>
      <c r="I36" s="428">
        <v>45572</v>
      </c>
      <c r="J36" s="411" t="s">
        <v>725</v>
      </c>
      <c r="K36" s="411" t="s">
        <v>806</v>
      </c>
      <c r="L36" s="411" t="s">
        <v>803</v>
      </c>
      <c r="M36" s="412" t="s">
        <v>799</v>
      </c>
      <c r="N36" s="413" t="s">
        <v>832</v>
      </c>
      <c r="O36" s="414">
        <v>29.43</v>
      </c>
      <c r="P36" s="415" t="s">
        <v>134</v>
      </c>
    </row>
    <row r="37" spans="3:16" ht="16" x14ac:dyDescent="0.2">
      <c r="C37" s="410"/>
      <c r="D37" s="410"/>
      <c r="E37" s="410">
        <f>COUNTIF(CFCategoriasBD,TabelaFluxoDeCaixa[[#This Row],[Categoria]])</f>
        <v>1</v>
      </c>
      <c r="F37" s="389">
        <f ca="1">IFERROR(COUNTIF(INDIRECT("BDNameToFC" &amp; SUBSTITUTE(TabelaFluxoDeCaixa[[#This Row],[Categoria]], " ", "_")),TabelaFluxoDeCaixa[[#This Row],[Sub Categoria]]),0)</f>
        <v>1</v>
      </c>
      <c r="G37" s="429">
        <f>DATE(YEAR(TabelaFluxoDeCaixa[[#This Row],[Data de Efetivação]]),MONTH(TabelaFluxoDeCaixa[[#This Row],[Data de Efetivação]]),1)</f>
        <v>45566</v>
      </c>
      <c r="H37" s="428">
        <v>45525</v>
      </c>
      <c r="I37" s="428">
        <v>45572</v>
      </c>
      <c r="J37" s="411" t="s">
        <v>725</v>
      </c>
      <c r="K37" s="411" t="s">
        <v>806</v>
      </c>
      <c r="L37" s="411" t="s">
        <v>55</v>
      </c>
      <c r="M37" s="412" t="s">
        <v>913</v>
      </c>
      <c r="N37" s="413" t="s">
        <v>895</v>
      </c>
      <c r="O37" s="414">
        <v>29.49</v>
      </c>
      <c r="P37" s="415" t="s">
        <v>134</v>
      </c>
    </row>
    <row r="38" spans="3:16" ht="16" x14ac:dyDescent="0.2">
      <c r="C38" s="410"/>
      <c r="D38" s="410"/>
      <c r="E38" s="410">
        <f>COUNTIF(CFCategoriasBD,TabelaFluxoDeCaixa[[#This Row],[Categoria]])</f>
        <v>1</v>
      </c>
      <c r="F38" s="389">
        <f ca="1">IFERROR(COUNTIF(INDIRECT("BDNameToFC" &amp; SUBSTITUTE(TabelaFluxoDeCaixa[[#This Row],[Categoria]], " ", "_")),TabelaFluxoDeCaixa[[#This Row],[Sub Categoria]]),0)</f>
        <v>1</v>
      </c>
      <c r="G38" s="429">
        <f>DATE(YEAR(TabelaFluxoDeCaixa[[#This Row],[Data de Efetivação]]),MONTH(TabelaFluxoDeCaixa[[#This Row],[Data de Efetivação]]),1)</f>
        <v>45566</v>
      </c>
      <c r="H38" s="428">
        <v>45535</v>
      </c>
      <c r="I38" s="428">
        <v>45572</v>
      </c>
      <c r="J38" s="411" t="s">
        <v>725</v>
      </c>
      <c r="K38" s="411" t="s">
        <v>806</v>
      </c>
      <c r="L38" s="411" t="s">
        <v>55</v>
      </c>
      <c r="M38" s="412" t="s">
        <v>56</v>
      </c>
      <c r="N38" s="413" t="s">
        <v>872</v>
      </c>
      <c r="O38" s="414">
        <v>30.93</v>
      </c>
      <c r="P38" s="415" t="s">
        <v>134</v>
      </c>
    </row>
    <row r="39" spans="3:16" ht="16" x14ac:dyDescent="0.2">
      <c r="C39" s="410"/>
      <c r="D39" s="410"/>
      <c r="E39" s="410">
        <f>COUNTIF(CFCategoriasBD,TabelaFluxoDeCaixa[[#This Row],[Categoria]])</f>
        <v>1</v>
      </c>
      <c r="F39" s="389">
        <f ca="1">IFERROR(COUNTIF(INDIRECT("BDNameToFC" &amp; SUBSTITUTE(TabelaFluxoDeCaixa[[#This Row],[Categoria]], " ", "_")),TabelaFluxoDeCaixa[[#This Row],[Sub Categoria]]),0)</f>
        <v>1</v>
      </c>
      <c r="G39" s="429">
        <f>DATE(YEAR(TabelaFluxoDeCaixa[[#This Row],[Data de Efetivação]]),MONTH(TabelaFluxoDeCaixa[[#This Row],[Data de Efetivação]]),1)</f>
        <v>45566</v>
      </c>
      <c r="H39" s="428">
        <v>45563</v>
      </c>
      <c r="I39" s="428">
        <v>45572</v>
      </c>
      <c r="J39" s="411" t="s">
        <v>725</v>
      </c>
      <c r="K39" s="411" t="s">
        <v>806</v>
      </c>
      <c r="L39" s="411" t="s">
        <v>55</v>
      </c>
      <c r="M39" s="412" t="s">
        <v>56</v>
      </c>
      <c r="N39" s="413" t="s">
        <v>833</v>
      </c>
      <c r="O39" s="414">
        <v>31</v>
      </c>
      <c r="P39" s="415" t="s">
        <v>134</v>
      </c>
    </row>
    <row r="40" spans="3:16" ht="16" x14ac:dyDescent="0.2">
      <c r="C40" s="410"/>
      <c r="D40" s="410"/>
      <c r="E40" s="410">
        <f>COUNTIF(CFCategoriasBD,TabelaFluxoDeCaixa[[#This Row],[Categoria]])</f>
        <v>1</v>
      </c>
      <c r="F40" s="389">
        <f ca="1">IFERROR(COUNTIF(INDIRECT("BDNameToFC" &amp; SUBSTITUTE(TabelaFluxoDeCaixa[[#This Row],[Categoria]], " ", "_")),TabelaFluxoDeCaixa[[#This Row],[Sub Categoria]]),0)</f>
        <v>1</v>
      </c>
      <c r="G40" s="429">
        <f>DATE(YEAR(TabelaFluxoDeCaixa[[#This Row],[Data de Efetivação]]),MONTH(TabelaFluxoDeCaixa[[#This Row],[Data de Efetivação]]),1)</f>
        <v>45566</v>
      </c>
      <c r="H40" s="428">
        <v>45563</v>
      </c>
      <c r="I40" s="428">
        <v>45572</v>
      </c>
      <c r="J40" s="411" t="s">
        <v>725</v>
      </c>
      <c r="K40" s="411" t="s">
        <v>806</v>
      </c>
      <c r="L40" s="411" t="s">
        <v>49</v>
      </c>
      <c r="M40" s="412" t="s">
        <v>50</v>
      </c>
      <c r="N40" s="413" t="s">
        <v>1004</v>
      </c>
      <c r="O40" s="414">
        <v>32.950000000000003</v>
      </c>
      <c r="P40" s="415" t="s">
        <v>134</v>
      </c>
    </row>
    <row r="41" spans="3:16" ht="16" x14ac:dyDescent="0.2">
      <c r="C41" s="410"/>
      <c r="D41" s="410"/>
      <c r="E41" s="410">
        <f>COUNTIF(CFCategoriasBD,TabelaFluxoDeCaixa[[#This Row],[Categoria]])</f>
        <v>1</v>
      </c>
      <c r="F41" s="389">
        <f ca="1">IFERROR(COUNTIF(INDIRECT("BDNameToFC" &amp; SUBSTITUTE(TabelaFluxoDeCaixa[[#This Row],[Categoria]], " ", "_")),TabelaFluxoDeCaixa[[#This Row],[Sub Categoria]]),0)</f>
        <v>1</v>
      </c>
      <c r="G41" s="429">
        <f>DATE(YEAR(TabelaFluxoDeCaixa[[#This Row],[Data de Efetivação]]),MONTH(TabelaFluxoDeCaixa[[#This Row],[Data de Efetivação]]),1)</f>
        <v>45566</v>
      </c>
      <c r="H41" s="428">
        <v>45549</v>
      </c>
      <c r="I41" s="428">
        <v>45572</v>
      </c>
      <c r="J41" s="411" t="s">
        <v>725</v>
      </c>
      <c r="K41" s="411" t="s">
        <v>806</v>
      </c>
      <c r="L41" s="411" t="s">
        <v>803</v>
      </c>
      <c r="M41" s="412" t="s">
        <v>48</v>
      </c>
      <c r="N41" s="413" t="s">
        <v>830</v>
      </c>
      <c r="O41" s="414">
        <v>33</v>
      </c>
      <c r="P41" s="415" t="s">
        <v>134</v>
      </c>
    </row>
    <row r="42" spans="3:16" ht="16" x14ac:dyDescent="0.2">
      <c r="C42" s="410"/>
      <c r="D42" s="410"/>
      <c r="E42" s="410">
        <f>COUNTIF(CFCategoriasBD,TabelaFluxoDeCaixa[[#This Row],[Categoria]])</f>
        <v>1</v>
      </c>
      <c r="F42" s="389">
        <f ca="1">IFERROR(COUNTIF(INDIRECT("BDNameToFC" &amp; SUBSTITUTE(TabelaFluxoDeCaixa[[#This Row],[Categoria]], " ", "_")),TabelaFluxoDeCaixa[[#This Row],[Sub Categoria]]),0)</f>
        <v>1</v>
      </c>
      <c r="G42" s="429">
        <f>DATE(YEAR(TabelaFluxoDeCaixa[[#This Row],[Data de Efetivação]]),MONTH(TabelaFluxoDeCaixa[[#This Row],[Data de Efetivação]]),1)</f>
        <v>45566</v>
      </c>
      <c r="H42" s="428">
        <v>45534</v>
      </c>
      <c r="I42" s="428">
        <v>45572</v>
      </c>
      <c r="J42" s="411" t="s">
        <v>725</v>
      </c>
      <c r="K42" s="411" t="s">
        <v>806</v>
      </c>
      <c r="L42" s="411" t="s">
        <v>803</v>
      </c>
      <c r="M42" s="412" t="s">
        <v>799</v>
      </c>
      <c r="N42" s="413" t="s">
        <v>871</v>
      </c>
      <c r="O42" s="414">
        <v>34.130000000000003</v>
      </c>
      <c r="P42" s="415" t="s">
        <v>134</v>
      </c>
    </row>
    <row r="43" spans="3:16" ht="16" x14ac:dyDescent="0.2">
      <c r="C43" s="410"/>
      <c r="D43" s="410"/>
      <c r="E43" s="410">
        <f>COUNTIF(CFCategoriasBD,TabelaFluxoDeCaixa[[#This Row],[Categoria]])</f>
        <v>1</v>
      </c>
      <c r="F43" s="389">
        <f ca="1">IFERROR(COUNTIF(INDIRECT("BDNameToFC" &amp; SUBSTITUTE(TabelaFluxoDeCaixa[[#This Row],[Categoria]], " ", "_")),TabelaFluxoDeCaixa[[#This Row],[Sub Categoria]]),0)</f>
        <v>1</v>
      </c>
      <c r="G43" s="429">
        <f>DATE(YEAR(TabelaFluxoDeCaixa[[#This Row],[Data de Efetivação]]),MONTH(TabelaFluxoDeCaixa[[#This Row],[Data de Efetivação]]),1)</f>
        <v>45566</v>
      </c>
      <c r="H43" s="428">
        <v>45560</v>
      </c>
      <c r="I43" s="428">
        <v>45572</v>
      </c>
      <c r="J43" s="411" t="s">
        <v>725</v>
      </c>
      <c r="K43" s="411" t="s">
        <v>806</v>
      </c>
      <c r="L43" s="411" t="s">
        <v>803</v>
      </c>
      <c r="M43" s="412" t="s">
        <v>898</v>
      </c>
      <c r="N43" s="413" t="s">
        <v>827</v>
      </c>
      <c r="O43" s="414">
        <v>36.270000000000003</v>
      </c>
      <c r="P43" s="415" t="s">
        <v>134</v>
      </c>
    </row>
    <row r="44" spans="3:16" ht="16" x14ac:dyDescent="0.2">
      <c r="C44" s="410"/>
      <c r="D44" s="410"/>
      <c r="E44" s="410">
        <f>COUNTIF(CFCategoriasBD,TabelaFluxoDeCaixa[[#This Row],[Categoria]])</f>
        <v>1</v>
      </c>
      <c r="F44" s="389">
        <f ca="1">IFERROR(COUNTIF(INDIRECT("BDNameToFC" &amp; SUBSTITUTE(TabelaFluxoDeCaixa[[#This Row],[Categoria]], " ", "_")),TabelaFluxoDeCaixa[[#This Row],[Sub Categoria]]),0)</f>
        <v>1</v>
      </c>
      <c r="G44" s="429">
        <f>DATE(YEAR(TabelaFluxoDeCaixa[[#This Row],[Data de Efetivação]]),MONTH(TabelaFluxoDeCaixa[[#This Row],[Data de Efetivação]]),1)</f>
        <v>45566</v>
      </c>
      <c r="H44" s="428">
        <v>45531</v>
      </c>
      <c r="I44" s="428">
        <v>45572</v>
      </c>
      <c r="J44" s="411" t="s">
        <v>725</v>
      </c>
      <c r="K44" s="411" t="s">
        <v>806</v>
      </c>
      <c r="L44" s="411" t="s">
        <v>43</v>
      </c>
      <c r="M44" s="412" t="s">
        <v>818</v>
      </c>
      <c r="N44" s="413" t="s">
        <v>870</v>
      </c>
      <c r="O44" s="414">
        <v>36.9</v>
      </c>
      <c r="P44" s="415" t="s">
        <v>134</v>
      </c>
    </row>
    <row r="45" spans="3:16" ht="16" x14ac:dyDescent="0.2">
      <c r="C45" s="410"/>
      <c r="D45" s="410"/>
      <c r="E45" s="410">
        <f>COUNTIF(CFCategoriasBD,TabelaFluxoDeCaixa[[#This Row],[Categoria]])</f>
        <v>1</v>
      </c>
      <c r="F45" s="389">
        <f ca="1">IFERROR(COUNTIF(INDIRECT("BDNameToFC" &amp; SUBSTITUTE(TabelaFluxoDeCaixa[[#This Row],[Categoria]], " ", "_")),TabelaFluxoDeCaixa[[#This Row],[Sub Categoria]]),0)</f>
        <v>1</v>
      </c>
      <c r="G45" s="429">
        <f>DATE(YEAR(TabelaFluxoDeCaixa[[#This Row],[Data de Efetivação]]),MONTH(TabelaFluxoDeCaixa[[#This Row],[Data de Efetivação]]),1)</f>
        <v>45566</v>
      </c>
      <c r="H45" s="428">
        <v>45563</v>
      </c>
      <c r="I45" s="428">
        <v>45572</v>
      </c>
      <c r="J45" s="411" t="s">
        <v>725</v>
      </c>
      <c r="K45" s="411" t="s">
        <v>806</v>
      </c>
      <c r="L45" s="411" t="s">
        <v>55</v>
      </c>
      <c r="M45" s="412" t="s">
        <v>810</v>
      </c>
      <c r="N45" s="413" t="s">
        <v>996</v>
      </c>
      <c r="O45" s="414">
        <v>37</v>
      </c>
      <c r="P45" s="415" t="s">
        <v>134</v>
      </c>
    </row>
    <row r="46" spans="3:16" ht="16" x14ac:dyDescent="0.2">
      <c r="C46" s="410"/>
      <c r="D46" s="410"/>
      <c r="E46" s="410">
        <f>COUNTIF(CFCategoriasBD,TabelaFluxoDeCaixa[[#This Row],[Categoria]])</f>
        <v>1</v>
      </c>
      <c r="F46" s="389">
        <f ca="1">IFERROR(COUNTIF(INDIRECT("BDNameToFC" &amp; SUBSTITUTE(TabelaFluxoDeCaixa[[#This Row],[Categoria]], " ", "_")),TabelaFluxoDeCaixa[[#This Row],[Sub Categoria]]),0)</f>
        <v>1</v>
      </c>
      <c r="G46" s="429">
        <f>DATE(YEAR(TabelaFluxoDeCaixa[[#This Row],[Data de Efetivação]]),MONTH(TabelaFluxoDeCaixa[[#This Row],[Data de Efetivação]]),1)</f>
        <v>45566</v>
      </c>
      <c r="H46" s="428">
        <v>45549</v>
      </c>
      <c r="I46" s="428">
        <v>45572</v>
      </c>
      <c r="J46" s="411" t="s">
        <v>725</v>
      </c>
      <c r="K46" s="411" t="s">
        <v>806</v>
      </c>
      <c r="L46" s="411" t="s">
        <v>55</v>
      </c>
      <c r="M46" s="412" t="s">
        <v>810</v>
      </c>
      <c r="N46" s="413" t="s">
        <v>833</v>
      </c>
      <c r="O46" s="414">
        <v>38</v>
      </c>
      <c r="P46" s="415" t="s">
        <v>134</v>
      </c>
    </row>
    <row r="47" spans="3:16" ht="16" x14ac:dyDescent="0.2">
      <c r="C47" s="410"/>
      <c r="D47" s="410"/>
      <c r="E47" s="410">
        <f>COUNTIF(CFCategoriasBD,TabelaFluxoDeCaixa[[#This Row],[Categoria]])</f>
        <v>1</v>
      </c>
      <c r="F47" s="389">
        <f ca="1">IFERROR(COUNTIF(INDIRECT("BDNameToFC" &amp; SUBSTITUTE(TabelaFluxoDeCaixa[[#This Row],[Categoria]], " ", "_")),TabelaFluxoDeCaixa[[#This Row],[Sub Categoria]]),0)</f>
        <v>1</v>
      </c>
      <c r="G47" s="429">
        <f>DATE(YEAR(TabelaFluxoDeCaixa[[#This Row],[Data de Efetivação]]),MONTH(TabelaFluxoDeCaixa[[#This Row],[Data de Efetivação]]),1)</f>
        <v>45566</v>
      </c>
      <c r="H47" s="428">
        <v>45548</v>
      </c>
      <c r="I47" s="428">
        <v>45572</v>
      </c>
      <c r="J47" s="411" t="s">
        <v>725</v>
      </c>
      <c r="K47" s="411" t="s">
        <v>806</v>
      </c>
      <c r="L47" s="411" t="s">
        <v>55</v>
      </c>
      <c r="M47" s="412" t="s">
        <v>810</v>
      </c>
      <c r="N47" s="413" t="s">
        <v>865</v>
      </c>
      <c r="O47" s="414">
        <v>38.75</v>
      </c>
      <c r="P47" s="415" t="s">
        <v>134</v>
      </c>
    </row>
    <row r="48" spans="3:16" ht="16" x14ac:dyDescent="0.2">
      <c r="C48" s="410"/>
      <c r="D48" s="410"/>
      <c r="E48" s="410">
        <f>COUNTIF(CFCategoriasBD,TabelaFluxoDeCaixa[[#This Row],[Categoria]])</f>
        <v>1</v>
      </c>
      <c r="F48" s="389">
        <f ca="1">IFERROR(COUNTIF(INDIRECT("BDNameToFC" &amp; SUBSTITUTE(TabelaFluxoDeCaixa[[#This Row],[Categoria]], " ", "_")),TabelaFluxoDeCaixa[[#This Row],[Sub Categoria]]),0)</f>
        <v>1</v>
      </c>
      <c r="G48" s="429">
        <f>DATE(YEAR(TabelaFluxoDeCaixa[[#This Row],[Data de Efetivação]]),MONTH(TabelaFluxoDeCaixa[[#This Row],[Data de Efetivação]]),1)</f>
        <v>45566</v>
      </c>
      <c r="H48" s="428">
        <v>45563</v>
      </c>
      <c r="I48" s="428">
        <v>45572</v>
      </c>
      <c r="J48" s="411" t="s">
        <v>725</v>
      </c>
      <c r="K48" s="411" t="s">
        <v>806</v>
      </c>
      <c r="L48" s="411" t="s">
        <v>803</v>
      </c>
      <c r="M48" s="412" t="s">
        <v>799</v>
      </c>
      <c r="N48" s="413" t="s">
        <v>999</v>
      </c>
      <c r="O48" s="414">
        <v>38.880000000000003</v>
      </c>
      <c r="P48" s="415" t="s">
        <v>134</v>
      </c>
    </row>
    <row r="49" spans="3:16" ht="16" x14ac:dyDescent="0.2">
      <c r="C49" s="410"/>
      <c r="D49" s="410"/>
      <c r="E49" s="410">
        <f>COUNTIF(CFCategoriasBD,TabelaFluxoDeCaixa[[#This Row],[Categoria]])</f>
        <v>1</v>
      </c>
      <c r="F49" s="389">
        <f ca="1">IFERROR(COUNTIF(INDIRECT("BDNameToFC" &amp; SUBSTITUTE(TabelaFluxoDeCaixa[[#This Row],[Categoria]], " ", "_")),TabelaFluxoDeCaixa[[#This Row],[Sub Categoria]]),0)</f>
        <v>1</v>
      </c>
      <c r="G49" s="429">
        <f>DATE(YEAR(TabelaFluxoDeCaixa[[#This Row],[Data de Efetivação]]),MONTH(TabelaFluxoDeCaixa[[#This Row],[Data de Efetivação]]),1)</f>
        <v>45566</v>
      </c>
      <c r="H49" s="428">
        <v>45543</v>
      </c>
      <c r="I49" s="428">
        <v>45572</v>
      </c>
      <c r="J49" s="411" t="s">
        <v>725</v>
      </c>
      <c r="K49" s="411" t="s">
        <v>806</v>
      </c>
      <c r="L49" s="411" t="s">
        <v>43</v>
      </c>
      <c r="M49" s="412" t="s">
        <v>47</v>
      </c>
      <c r="N49" s="413" t="s">
        <v>879</v>
      </c>
      <c r="O49" s="414">
        <v>38.99</v>
      </c>
      <c r="P49" s="415" t="s">
        <v>134</v>
      </c>
    </row>
    <row r="50" spans="3:16" ht="16" x14ac:dyDescent="0.2">
      <c r="C50" s="410"/>
      <c r="D50" s="410"/>
      <c r="E50" s="410">
        <f>COUNTIF(CFCategoriasBD,TabelaFluxoDeCaixa[[#This Row],[Categoria]])</f>
        <v>1</v>
      </c>
      <c r="F50" s="389">
        <f ca="1">IFERROR(COUNTIF(INDIRECT("BDNameToFC" &amp; SUBSTITUTE(TabelaFluxoDeCaixa[[#This Row],[Categoria]], " ", "_")),TabelaFluxoDeCaixa[[#This Row],[Sub Categoria]]),0)</f>
        <v>1</v>
      </c>
      <c r="G50" s="429">
        <f>DATE(YEAR(TabelaFluxoDeCaixa[[#This Row],[Data de Efetivação]]),MONTH(TabelaFluxoDeCaixa[[#This Row],[Data de Efetivação]]),1)</f>
        <v>45566</v>
      </c>
      <c r="H50" s="428">
        <v>45550</v>
      </c>
      <c r="I50" s="428">
        <v>45572</v>
      </c>
      <c r="J50" s="411" t="s">
        <v>725</v>
      </c>
      <c r="K50" s="411" t="s">
        <v>806</v>
      </c>
      <c r="L50" s="411" t="s">
        <v>55</v>
      </c>
      <c r="M50" s="412" t="s">
        <v>56</v>
      </c>
      <c r="N50" s="413" t="s">
        <v>866</v>
      </c>
      <c r="O50" s="414">
        <v>39.5</v>
      </c>
      <c r="P50" s="415" t="s">
        <v>134</v>
      </c>
    </row>
    <row r="51" spans="3:16" ht="16" x14ac:dyDescent="0.2">
      <c r="C51" s="410"/>
      <c r="D51" s="410"/>
      <c r="E51" s="410">
        <f>COUNTIF(CFCategoriasBD,TabelaFluxoDeCaixa[[#This Row],[Categoria]])</f>
        <v>1</v>
      </c>
      <c r="F51" s="389">
        <f ca="1">IFERROR(COUNTIF(INDIRECT("BDNameToFC" &amp; SUBSTITUTE(TabelaFluxoDeCaixa[[#This Row],[Categoria]], " ", "_")),TabelaFluxoDeCaixa[[#This Row],[Sub Categoria]]),0)</f>
        <v>1</v>
      </c>
      <c r="G51" s="429">
        <f>DATE(YEAR(TabelaFluxoDeCaixa[[#This Row],[Data de Efetivação]]),MONTH(TabelaFluxoDeCaixa[[#This Row],[Data de Efetivação]]),1)</f>
        <v>45566</v>
      </c>
      <c r="H51" s="428">
        <v>45548</v>
      </c>
      <c r="I51" s="428">
        <v>45572</v>
      </c>
      <c r="J51" s="411" t="s">
        <v>725</v>
      </c>
      <c r="K51" s="411" t="s">
        <v>806</v>
      </c>
      <c r="L51" s="411" t="s">
        <v>55</v>
      </c>
      <c r="M51" s="412" t="s">
        <v>57</v>
      </c>
      <c r="N51" s="413" t="s">
        <v>841</v>
      </c>
      <c r="O51" s="414">
        <v>39.700000000000003</v>
      </c>
      <c r="P51" s="415" t="s">
        <v>134</v>
      </c>
    </row>
    <row r="52" spans="3:16" ht="16" x14ac:dyDescent="0.2">
      <c r="C52" s="410"/>
      <c r="D52" s="410"/>
      <c r="E52" s="410">
        <f>COUNTIF(CFCategoriasBD,TabelaFluxoDeCaixa[[#This Row],[Categoria]])</f>
        <v>1</v>
      </c>
      <c r="F52" s="389">
        <f ca="1">IFERROR(COUNTIF(INDIRECT("BDNameToFC" &amp; SUBSTITUTE(TabelaFluxoDeCaixa[[#This Row],[Categoria]], " ", "_")),TabelaFluxoDeCaixa[[#This Row],[Sub Categoria]]),0)</f>
        <v>1</v>
      </c>
      <c r="G52" s="429">
        <f>DATE(YEAR(TabelaFluxoDeCaixa[[#This Row],[Data de Efetivação]]),MONTH(TabelaFluxoDeCaixa[[#This Row],[Data de Efetivação]]),1)</f>
        <v>45566</v>
      </c>
      <c r="H52" s="428">
        <v>45562</v>
      </c>
      <c r="I52" s="428">
        <v>45572</v>
      </c>
      <c r="J52" s="411" t="s">
        <v>725</v>
      </c>
      <c r="K52" s="411" t="s">
        <v>806</v>
      </c>
      <c r="L52" s="411" t="s">
        <v>803</v>
      </c>
      <c r="M52" s="412" t="s">
        <v>48</v>
      </c>
      <c r="N52" s="413" t="s">
        <v>830</v>
      </c>
      <c r="O52" s="414">
        <v>42</v>
      </c>
      <c r="P52" s="415" t="s">
        <v>134</v>
      </c>
    </row>
    <row r="53" spans="3:16" ht="16" x14ac:dyDescent="0.2">
      <c r="C53" s="410"/>
      <c r="D53" s="410"/>
      <c r="E53" s="410">
        <f>COUNTIF(CFCategoriasBD,TabelaFluxoDeCaixa[[#This Row],[Categoria]])</f>
        <v>1</v>
      </c>
      <c r="F53" s="389">
        <f ca="1">IFERROR(COUNTIF(INDIRECT("BDNameToFC" &amp; SUBSTITUTE(TabelaFluxoDeCaixa[[#This Row],[Categoria]], " ", "_")),TabelaFluxoDeCaixa[[#This Row],[Sub Categoria]]),0)</f>
        <v>1</v>
      </c>
      <c r="G53" s="429">
        <f>DATE(YEAR(TabelaFluxoDeCaixa[[#This Row],[Data de Efetivação]]),MONTH(TabelaFluxoDeCaixa[[#This Row],[Data de Efetivação]]),1)</f>
        <v>45566</v>
      </c>
      <c r="H53" s="428">
        <v>45564</v>
      </c>
      <c r="I53" s="428">
        <v>45572</v>
      </c>
      <c r="J53" s="411" t="s">
        <v>725</v>
      </c>
      <c r="K53" s="411" t="s">
        <v>806</v>
      </c>
      <c r="L53" s="411" t="s">
        <v>52</v>
      </c>
      <c r="M53" s="412" t="s">
        <v>800</v>
      </c>
      <c r="N53" s="413" t="s">
        <v>828</v>
      </c>
      <c r="O53" s="414">
        <v>42.15</v>
      </c>
      <c r="P53" s="415" t="s">
        <v>134</v>
      </c>
    </row>
    <row r="54" spans="3:16" ht="16" x14ac:dyDescent="0.2">
      <c r="C54" s="410"/>
      <c r="D54" s="410"/>
      <c r="E54" s="410">
        <f>COUNTIF(CFCategoriasBD,TabelaFluxoDeCaixa[[#This Row],[Categoria]])</f>
        <v>1</v>
      </c>
      <c r="F54" s="389">
        <f ca="1">IFERROR(COUNTIF(INDIRECT("BDNameToFC" &amp; SUBSTITUTE(TabelaFluxoDeCaixa[[#This Row],[Categoria]], " ", "_")),TabelaFluxoDeCaixa[[#This Row],[Sub Categoria]]),0)</f>
        <v>1</v>
      </c>
      <c r="G54" s="429">
        <f>DATE(YEAR(TabelaFluxoDeCaixa[[#This Row],[Data de Efetivação]]),MONTH(TabelaFluxoDeCaixa[[#This Row],[Data de Efetivação]]),1)</f>
        <v>45566</v>
      </c>
      <c r="H54" s="428">
        <v>45547</v>
      </c>
      <c r="I54" s="428">
        <v>45572</v>
      </c>
      <c r="J54" s="411" t="s">
        <v>725</v>
      </c>
      <c r="K54" s="411" t="s">
        <v>806</v>
      </c>
      <c r="L54" s="411" t="s">
        <v>899</v>
      </c>
      <c r="M54" s="412" t="s">
        <v>902</v>
      </c>
      <c r="N54" s="413" t="s">
        <v>985</v>
      </c>
      <c r="O54" s="414">
        <v>42.76</v>
      </c>
      <c r="P54" s="415" t="s">
        <v>134</v>
      </c>
    </row>
    <row r="55" spans="3:16" ht="16" x14ac:dyDescent="0.2">
      <c r="C55" s="410"/>
      <c r="D55" s="410"/>
      <c r="E55" s="410">
        <f>COUNTIF(CFCategoriasBD,TabelaFluxoDeCaixa[[#This Row],[Categoria]])</f>
        <v>1</v>
      </c>
      <c r="F55" s="389">
        <f ca="1">IFERROR(COUNTIF(INDIRECT("BDNameToFC" &amp; SUBSTITUTE(TabelaFluxoDeCaixa[[#This Row],[Categoria]], " ", "_")),TabelaFluxoDeCaixa[[#This Row],[Sub Categoria]]),0)</f>
        <v>1</v>
      </c>
      <c r="G55" s="429">
        <f>DATE(YEAR(TabelaFluxoDeCaixa[[#This Row],[Data de Efetivação]]),MONTH(TabelaFluxoDeCaixa[[#This Row],[Data de Efetivação]]),1)</f>
        <v>45566</v>
      </c>
      <c r="H55" s="428">
        <v>45547</v>
      </c>
      <c r="I55" s="428">
        <v>45572</v>
      </c>
      <c r="J55" s="411" t="s">
        <v>725</v>
      </c>
      <c r="K55" s="411" t="s">
        <v>806</v>
      </c>
      <c r="L55" s="411" t="s">
        <v>899</v>
      </c>
      <c r="M55" s="412" t="s">
        <v>902</v>
      </c>
      <c r="N55" s="413" t="s">
        <v>857</v>
      </c>
      <c r="O55" s="414">
        <v>42.78</v>
      </c>
      <c r="P55" s="415" t="s">
        <v>134</v>
      </c>
    </row>
    <row r="56" spans="3:16" ht="16" x14ac:dyDescent="0.2">
      <c r="C56" s="410"/>
      <c r="D56" s="410"/>
      <c r="E56" s="410">
        <f>COUNTIF(CFCategoriasBD,TabelaFluxoDeCaixa[[#This Row],[Categoria]])</f>
        <v>1</v>
      </c>
      <c r="F56" s="389">
        <f ca="1">IFERROR(COUNTIF(INDIRECT("BDNameToFC" &amp; SUBSTITUTE(TabelaFluxoDeCaixa[[#This Row],[Categoria]], " ", "_")),TabelaFluxoDeCaixa[[#This Row],[Sub Categoria]]),0)</f>
        <v>1</v>
      </c>
      <c r="G56" s="429">
        <f>DATE(YEAR(TabelaFluxoDeCaixa[[#This Row],[Data de Efetivação]]),MONTH(TabelaFluxoDeCaixa[[#This Row],[Data de Efetivação]]),1)</f>
        <v>45566</v>
      </c>
      <c r="H56" s="428">
        <v>45523</v>
      </c>
      <c r="I56" s="428">
        <v>45572</v>
      </c>
      <c r="J56" s="411" t="s">
        <v>725</v>
      </c>
      <c r="K56" s="411" t="s">
        <v>806</v>
      </c>
      <c r="L56" s="411" t="s">
        <v>49</v>
      </c>
      <c r="M56" s="412" t="s">
        <v>904</v>
      </c>
      <c r="N56" s="413" t="s">
        <v>894</v>
      </c>
      <c r="O56" s="414">
        <v>44.88</v>
      </c>
      <c r="P56" s="415" t="s">
        <v>134</v>
      </c>
    </row>
    <row r="57" spans="3:16" ht="16" x14ac:dyDescent="0.2">
      <c r="C57" s="410"/>
      <c r="D57" s="410"/>
      <c r="E57" s="410">
        <f>COUNTIF(CFCategoriasBD,TabelaFluxoDeCaixa[[#This Row],[Categoria]])</f>
        <v>1</v>
      </c>
      <c r="F57" s="389">
        <f ca="1">IFERROR(COUNTIF(INDIRECT("BDNameToFC" &amp; SUBSTITUTE(TabelaFluxoDeCaixa[[#This Row],[Categoria]], " ", "_")),TabelaFluxoDeCaixa[[#This Row],[Sub Categoria]]),0)</f>
        <v>1</v>
      </c>
      <c r="G57" s="429">
        <f>DATE(YEAR(TabelaFluxoDeCaixa[[#This Row],[Data de Efetivação]]),MONTH(TabelaFluxoDeCaixa[[#This Row],[Data de Efetivação]]),1)</f>
        <v>45566</v>
      </c>
      <c r="H57" s="428">
        <v>45545</v>
      </c>
      <c r="I57" s="428">
        <v>45572</v>
      </c>
      <c r="J57" s="411" t="s">
        <v>725</v>
      </c>
      <c r="K57" s="411" t="s">
        <v>806</v>
      </c>
      <c r="L57" s="411" t="s">
        <v>899</v>
      </c>
      <c r="M57" s="412" t="s">
        <v>900</v>
      </c>
      <c r="N57" s="413" t="s">
        <v>845</v>
      </c>
      <c r="O57" s="414">
        <v>45</v>
      </c>
      <c r="P57" s="415" t="s">
        <v>134</v>
      </c>
    </row>
    <row r="58" spans="3:16" ht="16" x14ac:dyDescent="0.2">
      <c r="C58" s="410"/>
      <c r="D58" s="410"/>
      <c r="E58" s="410">
        <f>COUNTIF(CFCategoriasBD,TabelaFluxoDeCaixa[[#This Row],[Categoria]])</f>
        <v>1</v>
      </c>
      <c r="F58" s="389">
        <f ca="1">IFERROR(COUNTIF(INDIRECT("BDNameToFC" &amp; SUBSTITUTE(TabelaFluxoDeCaixa[[#This Row],[Categoria]], " ", "_")),TabelaFluxoDeCaixa[[#This Row],[Sub Categoria]]),0)</f>
        <v>1</v>
      </c>
      <c r="G58" s="429">
        <f>DATE(YEAR(TabelaFluxoDeCaixa[[#This Row],[Data de Efetivação]]),MONTH(TabelaFluxoDeCaixa[[#This Row],[Data de Efetivação]]),1)</f>
        <v>45566</v>
      </c>
      <c r="H58" s="428">
        <v>45547</v>
      </c>
      <c r="I58" s="428">
        <v>45572</v>
      </c>
      <c r="J58" s="411" t="s">
        <v>725</v>
      </c>
      <c r="K58" s="411" t="s">
        <v>806</v>
      </c>
      <c r="L58" s="411" t="s">
        <v>899</v>
      </c>
      <c r="M58" s="412" t="s">
        <v>902</v>
      </c>
      <c r="N58" s="413" t="s">
        <v>987</v>
      </c>
      <c r="O58" s="414">
        <v>47.49</v>
      </c>
      <c r="P58" s="415" t="s">
        <v>134</v>
      </c>
    </row>
    <row r="59" spans="3:16" ht="16" x14ac:dyDescent="0.2">
      <c r="C59" s="410"/>
      <c r="D59" s="410"/>
      <c r="E59" s="410">
        <f>COUNTIF(CFCategoriasBD,TabelaFluxoDeCaixa[[#This Row],[Categoria]])</f>
        <v>1</v>
      </c>
      <c r="F59" s="389">
        <f ca="1">IFERROR(COUNTIF(INDIRECT("BDNameToFC" &amp; SUBSTITUTE(TabelaFluxoDeCaixa[[#This Row],[Categoria]], " ", "_")),TabelaFluxoDeCaixa[[#This Row],[Sub Categoria]]),0)</f>
        <v>1</v>
      </c>
      <c r="G59" s="429">
        <f>DATE(YEAR(TabelaFluxoDeCaixa[[#This Row],[Data de Efetivação]]),MONTH(TabelaFluxoDeCaixa[[#This Row],[Data de Efetivação]]),1)</f>
        <v>45566</v>
      </c>
      <c r="H59" s="428">
        <v>45547</v>
      </c>
      <c r="I59" s="428">
        <v>45572</v>
      </c>
      <c r="J59" s="411" t="s">
        <v>725</v>
      </c>
      <c r="K59" s="411" t="s">
        <v>806</v>
      </c>
      <c r="L59" s="411" t="s">
        <v>899</v>
      </c>
      <c r="M59" s="412" t="s">
        <v>902</v>
      </c>
      <c r="N59" s="413" t="s">
        <v>856</v>
      </c>
      <c r="O59" s="414">
        <v>47.51</v>
      </c>
      <c r="P59" s="415" t="s">
        <v>134</v>
      </c>
    </row>
    <row r="60" spans="3:16" ht="16" x14ac:dyDescent="0.2">
      <c r="C60" s="410"/>
      <c r="D60" s="410"/>
      <c r="E60" s="410">
        <f>COUNTIF(CFCategoriasBD,TabelaFluxoDeCaixa[[#This Row],[Categoria]])</f>
        <v>1</v>
      </c>
      <c r="F60" s="389">
        <f ca="1">IFERROR(COUNTIF(INDIRECT("BDNameToFC" &amp; SUBSTITUTE(TabelaFluxoDeCaixa[[#This Row],[Categoria]], " ", "_")),TabelaFluxoDeCaixa[[#This Row],[Sub Categoria]]),0)</f>
        <v>1</v>
      </c>
      <c r="G60" s="429">
        <f>DATE(YEAR(TabelaFluxoDeCaixa[[#This Row],[Data de Efetivação]]),MONTH(TabelaFluxoDeCaixa[[#This Row],[Data de Efetivação]]),1)</f>
        <v>45566</v>
      </c>
      <c r="H60" s="428">
        <v>45550</v>
      </c>
      <c r="I60" s="428">
        <v>45572</v>
      </c>
      <c r="J60" s="411" t="s">
        <v>725</v>
      </c>
      <c r="K60" s="411" t="s">
        <v>806</v>
      </c>
      <c r="L60" s="411" t="s">
        <v>55</v>
      </c>
      <c r="M60" s="412" t="s">
        <v>56</v>
      </c>
      <c r="N60" s="413" t="s">
        <v>847</v>
      </c>
      <c r="O60" s="414">
        <v>48</v>
      </c>
      <c r="P60" s="415" t="s">
        <v>134</v>
      </c>
    </row>
    <row r="61" spans="3:16" ht="16" x14ac:dyDescent="0.2">
      <c r="C61" s="410"/>
      <c r="D61" s="410"/>
      <c r="E61" s="410">
        <f>COUNTIF(CFCategoriasBD,TabelaFluxoDeCaixa[[#This Row],[Categoria]])</f>
        <v>1</v>
      </c>
      <c r="F61" s="389">
        <f ca="1">IFERROR(COUNTIF(INDIRECT("BDNameToFC" &amp; SUBSTITUTE(TabelaFluxoDeCaixa[[#This Row],[Categoria]], " ", "_")),TabelaFluxoDeCaixa[[#This Row],[Sub Categoria]]),0)</f>
        <v>1</v>
      </c>
      <c r="G61" s="429">
        <f>DATE(YEAR(TabelaFluxoDeCaixa[[#This Row],[Data de Efetivação]]),MONTH(TabelaFluxoDeCaixa[[#This Row],[Data de Efetivação]]),1)</f>
        <v>45566</v>
      </c>
      <c r="H61" s="428">
        <v>45559</v>
      </c>
      <c r="I61" s="428">
        <v>45572</v>
      </c>
      <c r="J61" s="411" t="s">
        <v>725</v>
      </c>
      <c r="K61" s="411" t="s">
        <v>806</v>
      </c>
      <c r="L61" s="411" t="s">
        <v>49</v>
      </c>
      <c r="M61" s="412" t="s">
        <v>51</v>
      </c>
      <c r="N61" s="413" t="s">
        <v>852</v>
      </c>
      <c r="O61" s="414">
        <v>50</v>
      </c>
      <c r="P61" s="415" t="s">
        <v>134</v>
      </c>
    </row>
    <row r="62" spans="3:16" ht="16" x14ac:dyDescent="0.2">
      <c r="C62" s="410"/>
      <c r="D62" s="410"/>
      <c r="E62" s="410">
        <f>COUNTIF(CFCategoriasBD,TabelaFluxoDeCaixa[[#This Row],[Categoria]])</f>
        <v>1</v>
      </c>
      <c r="F62" s="389">
        <f ca="1">IFERROR(COUNTIF(INDIRECT("BDNameToFC" &amp; SUBSTITUTE(TabelaFluxoDeCaixa[[#This Row],[Categoria]], " ", "_")),TabelaFluxoDeCaixa[[#This Row],[Sub Categoria]]),0)</f>
        <v>1</v>
      </c>
      <c r="G62" s="429">
        <f>DATE(YEAR(TabelaFluxoDeCaixa[[#This Row],[Data de Efetivação]]),MONTH(TabelaFluxoDeCaixa[[#This Row],[Data de Efetivação]]),1)</f>
        <v>45566</v>
      </c>
      <c r="H62" s="428">
        <v>45495</v>
      </c>
      <c r="I62" s="428">
        <v>45572</v>
      </c>
      <c r="J62" s="411" t="s">
        <v>725</v>
      </c>
      <c r="K62" s="411" t="s">
        <v>806</v>
      </c>
      <c r="L62" s="411" t="s">
        <v>899</v>
      </c>
      <c r="M62" s="412" t="s">
        <v>902</v>
      </c>
      <c r="N62" s="413" t="s">
        <v>861</v>
      </c>
      <c r="O62" s="414">
        <v>51.83</v>
      </c>
      <c r="P62" s="415" t="s">
        <v>134</v>
      </c>
    </row>
    <row r="63" spans="3:16" ht="16" x14ac:dyDescent="0.2">
      <c r="C63" s="410"/>
      <c r="D63" s="410"/>
      <c r="E63" s="410">
        <f>COUNTIF(CFCategoriasBD,TabelaFluxoDeCaixa[[#This Row],[Categoria]])</f>
        <v>1</v>
      </c>
      <c r="F63" s="389">
        <f ca="1">IFERROR(COUNTIF(INDIRECT("BDNameToFC" &amp; SUBSTITUTE(TabelaFluxoDeCaixa[[#This Row],[Categoria]], " ", "_")),TabelaFluxoDeCaixa[[#This Row],[Sub Categoria]]),0)</f>
        <v>1</v>
      </c>
      <c r="G63" s="429">
        <f>DATE(YEAR(TabelaFluxoDeCaixa[[#This Row],[Data de Efetivação]]),MONTH(TabelaFluxoDeCaixa[[#This Row],[Data de Efetivação]]),1)</f>
        <v>45566</v>
      </c>
      <c r="H63" s="428">
        <v>45530</v>
      </c>
      <c r="I63" s="428">
        <v>45572</v>
      </c>
      <c r="J63" s="411" t="s">
        <v>725</v>
      </c>
      <c r="K63" s="411" t="s">
        <v>806</v>
      </c>
      <c r="L63" s="411" t="s">
        <v>803</v>
      </c>
      <c r="M63" s="412" t="s">
        <v>48</v>
      </c>
      <c r="N63" s="413" t="s">
        <v>830</v>
      </c>
      <c r="O63" s="414">
        <v>53</v>
      </c>
      <c r="P63" s="415" t="s">
        <v>134</v>
      </c>
    </row>
    <row r="64" spans="3:16" ht="16" x14ac:dyDescent="0.2">
      <c r="C64" s="410"/>
      <c r="D64" s="410"/>
      <c r="E64" s="410">
        <f>COUNTIF(CFCategoriasBD,TabelaFluxoDeCaixa[[#This Row],[Categoria]])</f>
        <v>1</v>
      </c>
      <c r="F64" s="389">
        <f ca="1">IFERROR(COUNTIF(INDIRECT("BDNameToFC" &amp; SUBSTITUTE(TabelaFluxoDeCaixa[[#This Row],[Categoria]], " ", "_")),TabelaFluxoDeCaixa[[#This Row],[Sub Categoria]]),0)</f>
        <v>1</v>
      </c>
      <c r="G64" s="429">
        <f>DATE(YEAR(TabelaFluxoDeCaixa[[#This Row],[Data de Efetivação]]),MONTH(TabelaFluxoDeCaixa[[#This Row],[Data de Efetivação]]),1)</f>
        <v>45566</v>
      </c>
      <c r="H64" s="428">
        <v>45548</v>
      </c>
      <c r="I64" s="428">
        <v>45572</v>
      </c>
      <c r="J64" s="411" t="s">
        <v>725</v>
      </c>
      <c r="K64" s="411" t="s">
        <v>806</v>
      </c>
      <c r="L64" s="411" t="s">
        <v>55</v>
      </c>
      <c r="M64" s="412" t="s">
        <v>57</v>
      </c>
      <c r="N64" s="413" t="s">
        <v>840</v>
      </c>
      <c r="O64" s="414">
        <v>54.25</v>
      </c>
      <c r="P64" s="415" t="s">
        <v>134</v>
      </c>
    </row>
    <row r="65" spans="3:16" ht="16" x14ac:dyDescent="0.2">
      <c r="C65" s="410"/>
      <c r="D65" s="410"/>
      <c r="E65" s="410">
        <f>COUNTIF(CFCategoriasBD,TabelaFluxoDeCaixa[[#This Row],[Categoria]])</f>
        <v>1</v>
      </c>
      <c r="F65" s="389">
        <f ca="1">IFERROR(COUNTIF(INDIRECT("BDNameToFC" &amp; SUBSTITUTE(TabelaFluxoDeCaixa[[#This Row],[Categoria]], " ", "_")),TabelaFluxoDeCaixa[[#This Row],[Sub Categoria]]),0)</f>
        <v>1</v>
      </c>
      <c r="G65" s="429">
        <f>DATE(YEAR(TabelaFluxoDeCaixa[[#This Row],[Data de Efetivação]]),MONTH(TabelaFluxoDeCaixa[[#This Row],[Data de Efetivação]]),1)</f>
        <v>45566</v>
      </c>
      <c r="H65" s="428">
        <v>45565</v>
      </c>
      <c r="I65" s="428">
        <v>45572</v>
      </c>
      <c r="J65" s="411" t="s">
        <v>725</v>
      </c>
      <c r="K65" s="411" t="s">
        <v>806</v>
      </c>
      <c r="L65" s="411" t="s">
        <v>803</v>
      </c>
      <c r="M65" s="412" t="s">
        <v>48</v>
      </c>
      <c r="N65" s="413" t="s">
        <v>831</v>
      </c>
      <c r="O65" s="414">
        <v>55</v>
      </c>
      <c r="P65" s="415" t="s">
        <v>134</v>
      </c>
    </row>
    <row r="66" spans="3:16" ht="16" x14ac:dyDescent="0.2">
      <c r="C66" s="410"/>
      <c r="D66" s="410"/>
      <c r="E66" s="410">
        <f>COUNTIF(CFCategoriasBD,TabelaFluxoDeCaixa[[#This Row],[Categoria]])</f>
        <v>1</v>
      </c>
      <c r="F66" s="389">
        <f ca="1">IFERROR(COUNTIF(INDIRECT("BDNameToFC" &amp; SUBSTITUTE(TabelaFluxoDeCaixa[[#This Row],[Categoria]], " ", "_")),TabelaFluxoDeCaixa[[#This Row],[Sub Categoria]]),0)</f>
        <v>1</v>
      </c>
      <c r="G66" s="429">
        <f>DATE(YEAR(TabelaFluxoDeCaixa[[#This Row],[Data de Efetivação]]),MONTH(TabelaFluxoDeCaixa[[#This Row],[Data de Efetivação]]),1)</f>
        <v>45566</v>
      </c>
      <c r="H66" s="428">
        <v>45483</v>
      </c>
      <c r="I66" s="428">
        <v>45572</v>
      </c>
      <c r="J66" s="411" t="s">
        <v>725</v>
      </c>
      <c r="K66" s="411" t="s">
        <v>806</v>
      </c>
      <c r="L66" s="411" t="s">
        <v>899</v>
      </c>
      <c r="M66" s="412" t="s">
        <v>902</v>
      </c>
      <c r="N66" s="413" t="s">
        <v>863</v>
      </c>
      <c r="O66" s="414">
        <v>55.73</v>
      </c>
      <c r="P66" s="415" t="s">
        <v>134</v>
      </c>
    </row>
    <row r="67" spans="3:16" ht="16" x14ac:dyDescent="0.2">
      <c r="C67" s="410"/>
      <c r="D67" s="410"/>
      <c r="E67" s="410">
        <f>COUNTIF(CFCategoriasBD,TabelaFluxoDeCaixa[[#This Row],[Categoria]])</f>
        <v>1</v>
      </c>
      <c r="F67" s="389">
        <f ca="1">IFERROR(COUNTIF(INDIRECT("BDNameToFC" &amp; SUBSTITUTE(TabelaFluxoDeCaixa[[#This Row],[Categoria]], " ", "_")),TabelaFluxoDeCaixa[[#This Row],[Sub Categoria]]),0)</f>
        <v>1</v>
      </c>
      <c r="G67" s="429">
        <f>DATE(YEAR(TabelaFluxoDeCaixa[[#This Row],[Data de Efetivação]]),MONTH(TabelaFluxoDeCaixa[[#This Row],[Data de Efetivação]]),1)</f>
        <v>45566</v>
      </c>
      <c r="H67" s="428">
        <v>45511</v>
      </c>
      <c r="I67" s="428">
        <v>45572</v>
      </c>
      <c r="J67" s="411" t="s">
        <v>725</v>
      </c>
      <c r="K67" s="411" t="s">
        <v>806</v>
      </c>
      <c r="L67" s="411" t="s">
        <v>55</v>
      </c>
      <c r="M67" s="412" t="s">
        <v>56</v>
      </c>
      <c r="N67" s="413" t="s">
        <v>884</v>
      </c>
      <c r="O67" s="414">
        <v>56.65</v>
      </c>
      <c r="P67" s="415" t="s">
        <v>134</v>
      </c>
    </row>
    <row r="68" spans="3:16" ht="16" x14ac:dyDescent="0.2">
      <c r="C68" s="410"/>
      <c r="D68" s="410"/>
      <c r="E68" s="410">
        <f>COUNTIF(CFCategoriasBD,TabelaFluxoDeCaixa[[#This Row],[Categoria]])</f>
        <v>1</v>
      </c>
      <c r="F68" s="389">
        <f ca="1">IFERROR(COUNTIF(INDIRECT("BDNameToFC" &amp; SUBSTITUTE(TabelaFluxoDeCaixa[[#This Row],[Categoria]], " ", "_")),TabelaFluxoDeCaixa[[#This Row],[Sub Categoria]]),0)</f>
        <v>1</v>
      </c>
      <c r="G68" s="429">
        <f>DATE(YEAR(TabelaFluxoDeCaixa[[#This Row],[Data de Efetivação]]),MONTH(TabelaFluxoDeCaixa[[#This Row],[Data de Efetivação]]),1)</f>
        <v>45566</v>
      </c>
      <c r="H68" s="428">
        <v>45555</v>
      </c>
      <c r="I68" s="428">
        <v>45572</v>
      </c>
      <c r="J68" s="411" t="s">
        <v>725</v>
      </c>
      <c r="K68" s="411" t="s">
        <v>806</v>
      </c>
      <c r="L68" s="411" t="s">
        <v>43</v>
      </c>
      <c r="M68" s="412" t="s">
        <v>818</v>
      </c>
      <c r="N68" s="413" t="s">
        <v>850</v>
      </c>
      <c r="O68" s="414">
        <v>59.9</v>
      </c>
      <c r="P68" s="415" t="s">
        <v>134</v>
      </c>
    </row>
    <row r="69" spans="3:16" ht="16" x14ac:dyDescent="0.2">
      <c r="C69" s="410"/>
      <c r="D69" s="410"/>
      <c r="E69" s="410">
        <f>COUNTIF(CFCategoriasBD,TabelaFluxoDeCaixa[[#This Row],[Categoria]])</f>
        <v>1</v>
      </c>
      <c r="F69" s="389">
        <f ca="1">IFERROR(COUNTIF(INDIRECT("BDNameToFC" &amp; SUBSTITUTE(TabelaFluxoDeCaixa[[#This Row],[Categoria]], " ", "_")),TabelaFluxoDeCaixa[[#This Row],[Sub Categoria]]),0)</f>
        <v>1</v>
      </c>
      <c r="G69" s="429">
        <f>DATE(YEAR(TabelaFluxoDeCaixa[[#This Row],[Data de Efetivação]]),MONTH(TabelaFluxoDeCaixa[[#This Row],[Data de Efetivação]]),1)</f>
        <v>45566</v>
      </c>
      <c r="H69" s="428">
        <v>45556</v>
      </c>
      <c r="I69" s="428">
        <v>45572</v>
      </c>
      <c r="J69" s="411" t="s">
        <v>725</v>
      </c>
      <c r="K69" s="411" t="s">
        <v>806</v>
      </c>
      <c r="L69" s="411" t="s">
        <v>803</v>
      </c>
      <c r="M69" s="412" t="s">
        <v>1272</v>
      </c>
      <c r="N69" s="413" t="s">
        <v>876</v>
      </c>
      <c r="O69" s="414">
        <v>60.97</v>
      </c>
      <c r="P69" s="415" t="s">
        <v>134</v>
      </c>
    </row>
    <row r="70" spans="3:16" ht="16" x14ac:dyDescent="0.2">
      <c r="C70" s="410"/>
      <c r="D70" s="410"/>
      <c r="E70" s="410">
        <f>COUNTIF(CFCategoriasBD,TabelaFluxoDeCaixa[[#This Row],[Categoria]])</f>
        <v>1</v>
      </c>
      <c r="F70" s="389">
        <f ca="1">IFERROR(COUNTIF(INDIRECT("BDNameToFC" &amp; SUBSTITUTE(TabelaFluxoDeCaixa[[#This Row],[Categoria]], " ", "_")),TabelaFluxoDeCaixa[[#This Row],[Sub Categoria]]),0)</f>
        <v>1</v>
      </c>
      <c r="G70" s="429">
        <f>DATE(YEAR(TabelaFluxoDeCaixa[[#This Row],[Data de Efetivação]]),MONTH(TabelaFluxoDeCaixa[[#This Row],[Data de Efetivação]]),1)</f>
        <v>45566</v>
      </c>
      <c r="H70" s="428">
        <v>45561</v>
      </c>
      <c r="I70" s="428">
        <v>45572</v>
      </c>
      <c r="J70" s="411" t="s">
        <v>725</v>
      </c>
      <c r="K70" s="411" t="s">
        <v>806</v>
      </c>
      <c r="L70" s="411" t="s">
        <v>49</v>
      </c>
      <c r="M70" s="412" t="s">
        <v>50</v>
      </c>
      <c r="N70" s="413" t="s">
        <v>1003</v>
      </c>
      <c r="O70" s="414">
        <v>63.55</v>
      </c>
      <c r="P70" s="415" t="s">
        <v>134</v>
      </c>
    </row>
    <row r="71" spans="3:16" ht="16" x14ac:dyDescent="0.2">
      <c r="C71" s="410"/>
      <c r="D71" s="410"/>
      <c r="E71" s="410">
        <f>COUNTIF(CFCategoriasBD,TabelaFluxoDeCaixa[[#This Row],[Categoria]])</f>
        <v>1</v>
      </c>
      <c r="F71" s="389">
        <f ca="1">IFERROR(COUNTIF(INDIRECT("BDNameToFC" &amp; SUBSTITUTE(TabelaFluxoDeCaixa[[#This Row],[Categoria]], " ", "_")),TabelaFluxoDeCaixa[[#This Row],[Sub Categoria]]),0)</f>
        <v>1</v>
      </c>
      <c r="G71" s="429">
        <f>DATE(YEAR(TabelaFluxoDeCaixa[[#This Row],[Data de Efetivação]]),MONTH(TabelaFluxoDeCaixa[[#This Row],[Data de Efetivação]]),1)</f>
        <v>45566</v>
      </c>
      <c r="H71" s="428">
        <v>45548</v>
      </c>
      <c r="I71" s="428">
        <v>45572</v>
      </c>
      <c r="J71" s="411" t="s">
        <v>725</v>
      </c>
      <c r="K71" s="411" t="s">
        <v>806</v>
      </c>
      <c r="L71" s="411" t="s">
        <v>55</v>
      </c>
      <c r="M71" s="412" t="s">
        <v>810</v>
      </c>
      <c r="N71" s="413" t="s">
        <v>839</v>
      </c>
      <c r="O71" s="414">
        <v>64</v>
      </c>
      <c r="P71" s="415" t="s">
        <v>134</v>
      </c>
    </row>
    <row r="72" spans="3:16" ht="16" x14ac:dyDescent="0.2">
      <c r="C72" s="410"/>
      <c r="D72" s="410"/>
      <c r="E72" s="410">
        <f>COUNTIF(CFCategoriasBD,TabelaFluxoDeCaixa[[#This Row],[Categoria]])</f>
        <v>1</v>
      </c>
      <c r="F72" s="389">
        <f ca="1">IFERROR(COUNTIF(INDIRECT("BDNameToFC" &amp; SUBSTITUTE(TabelaFluxoDeCaixa[[#This Row],[Categoria]], " ", "_")),TabelaFluxoDeCaixa[[#This Row],[Sub Categoria]]),0)</f>
        <v>1</v>
      </c>
      <c r="G72" s="429">
        <f>DATE(YEAR(TabelaFluxoDeCaixa[[#This Row],[Data de Efetivação]]),MONTH(TabelaFluxoDeCaixa[[#This Row],[Data de Efetivação]]),1)</f>
        <v>45566</v>
      </c>
      <c r="H72" s="428">
        <v>45562</v>
      </c>
      <c r="I72" s="428">
        <v>45572</v>
      </c>
      <c r="J72" s="411" t="s">
        <v>725</v>
      </c>
      <c r="K72" s="411" t="s">
        <v>806</v>
      </c>
      <c r="L72" s="411" t="s">
        <v>49</v>
      </c>
      <c r="M72" s="412" t="s">
        <v>905</v>
      </c>
      <c r="N72" s="413" t="s">
        <v>1010</v>
      </c>
      <c r="O72" s="414">
        <v>64.75</v>
      </c>
      <c r="P72" s="415" t="s">
        <v>134</v>
      </c>
    </row>
    <row r="73" spans="3:16" ht="16" x14ac:dyDescent="0.2">
      <c r="C73" s="410"/>
      <c r="D73" s="410"/>
      <c r="E73" s="410">
        <f>COUNTIF(CFCategoriasBD,TabelaFluxoDeCaixa[[#This Row],[Categoria]])</f>
        <v>1</v>
      </c>
      <c r="F73" s="389">
        <f ca="1">IFERROR(COUNTIF(INDIRECT("BDNameToFC" &amp; SUBSTITUTE(TabelaFluxoDeCaixa[[#This Row],[Categoria]], " ", "_")),TabelaFluxoDeCaixa[[#This Row],[Sub Categoria]]),0)</f>
        <v>1</v>
      </c>
      <c r="G73" s="429">
        <f>DATE(YEAR(TabelaFluxoDeCaixa[[#This Row],[Data de Efetivação]]),MONTH(TabelaFluxoDeCaixa[[#This Row],[Data de Efetivação]]),1)</f>
        <v>45566</v>
      </c>
      <c r="H73" s="428">
        <v>45537</v>
      </c>
      <c r="I73" s="428">
        <v>45572</v>
      </c>
      <c r="J73" s="411" t="s">
        <v>725</v>
      </c>
      <c r="K73" s="411" t="s">
        <v>806</v>
      </c>
      <c r="L73" s="411" t="s">
        <v>52</v>
      </c>
      <c r="M73" s="412" t="s">
        <v>800</v>
      </c>
      <c r="N73" s="413" t="s">
        <v>855</v>
      </c>
      <c r="O73" s="414">
        <v>66.5</v>
      </c>
      <c r="P73" s="415" t="s">
        <v>134</v>
      </c>
    </row>
    <row r="74" spans="3:16" ht="16" x14ac:dyDescent="0.2">
      <c r="C74" s="410"/>
      <c r="D74" s="410"/>
      <c r="E74" s="410">
        <f>COUNTIF(CFCategoriasBD,TabelaFluxoDeCaixa[[#This Row],[Categoria]])</f>
        <v>1</v>
      </c>
      <c r="F74" s="389">
        <f ca="1">IFERROR(COUNTIF(INDIRECT("BDNameToFC" &amp; SUBSTITUTE(TabelaFluxoDeCaixa[[#This Row],[Categoria]], " ", "_")),TabelaFluxoDeCaixa[[#This Row],[Sub Categoria]]),0)</f>
        <v>1</v>
      </c>
      <c r="G74" s="429">
        <f>DATE(YEAR(TabelaFluxoDeCaixa[[#This Row],[Data de Efetivação]]),MONTH(TabelaFluxoDeCaixa[[#This Row],[Data de Efetivação]]),1)</f>
        <v>45566</v>
      </c>
      <c r="H74" s="428">
        <v>45537</v>
      </c>
      <c r="I74" s="428">
        <v>45572</v>
      </c>
      <c r="J74" s="411" t="s">
        <v>725</v>
      </c>
      <c r="K74" s="411" t="s">
        <v>806</v>
      </c>
      <c r="L74" s="411" t="s">
        <v>52</v>
      </c>
      <c r="M74" s="412" t="s">
        <v>800</v>
      </c>
      <c r="N74" s="413" t="s">
        <v>983</v>
      </c>
      <c r="O74" s="414">
        <v>66.5</v>
      </c>
      <c r="P74" s="415" t="s">
        <v>134</v>
      </c>
    </row>
    <row r="75" spans="3:16" ht="32" x14ac:dyDescent="0.2">
      <c r="C75" s="410"/>
      <c r="D75" s="410"/>
      <c r="E75" s="410">
        <f>COUNTIF(CFCategoriasBD,TabelaFluxoDeCaixa[[#This Row],[Categoria]])</f>
        <v>1</v>
      </c>
      <c r="F75" s="389">
        <f ca="1">IFERROR(COUNTIF(INDIRECT("BDNameToFC" &amp; SUBSTITUTE(TabelaFluxoDeCaixa[[#This Row],[Categoria]], " ", "_")),TabelaFluxoDeCaixa[[#This Row],[Sub Categoria]]),0)</f>
        <v>1</v>
      </c>
      <c r="G75" s="429">
        <f>DATE(YEAR(TabelaFluxoDeCaixa[[#This Row],[Data de Efetivação]]),MONTH(TabelaFluxoDeCaixa[[#This Row],[Data de Efetivação]]),1)</f>
        <v>45566</v>
      </c>
      <c r="H75" s="428">
        <v>45572</v>
      </c>
      <c r="I75" s="428">
        <v>45572</v>
      </c>
      <c r="J75" s="411" t="s">
        <v>725</v>
      </c>
      <c r="K75" s="411"/>
      <c r="L75" s="411" t="s">
        <v>41</v>
      </c>
      <c r="M75" s="412" t="s">
        <v>798</v>
      </c>
      <c r="N75" s="413" t="s">
        <v>744</v>
      </c>
      <c r="O75" s="414">
        <v>67.2</v>
      </c>
      <c r="P75" s="415" t="s">
        <v>134</v>
      </c>
    </row>
    <row r="76" spans="3:16" ht="16" x14ac:dyDescent="0.2">
      <c r="C76" s="410"/>
      <c r="D76" s="410"/>
      <c r="E76" s="410">
        <f>COUNTIF(CFCategoriasBD,TabelaFluxoDeCaixa[[#This Row],[Categoria]])</f>
        <v>1</v>
      </c>
      <c r="F76" s="389">
        <f ca="1">IFERROR(COUNTIF(INDIRECT("BDNameToFC" &amp; SUBSTITUTE(TabelaFluxoDeCaixa[[#This Row],[Categoria]], " ", "_")),TabelaFluxoDeCaixa[[#This Row],[Sub Categoria]]),0)</f>
        <v>1</v>
      </c>
      <c r="G76" s="429">
        <f>DATE(YEAR(TabelaFluxoDeCaixa[[#This Row],[Data de Efetivação]]),MONTH(TabelaFluxoDeCaixa[[#This Row],[Data de Efetivação]]),1)</f>
        <v>45566</v>
      </c>
      <c r="H76" s="428">
        <v>45511</v>
      </c>
      <c r="I76" s="428">
        <v>45572</v>
      </c>
      <c r="J76" s="411" t="s">
        <v>725</v>
      </c>
      <c r="K76" s="411" t="s">
        <v>806</v>
      </c>
      <c r="L76" s="411" t="s">
        <v>52</v>
      </c>
      <c r="M76" s="412" t="s">
        <v>800</v>
      </c>
      <c r="N76" s="413" t="s">
        <v>886</v>
      </c>
      <c r="O76" s="414">
        <v>71.319999999999993</v>
      </c>
      <c r="P76" s="415" t="s">
        <v>134</v>
      </c>
    </row>
    <row r="77" spans="3:16" ht="16" x14ac:dyDescent="0.2">
      <c r="C77" s="410"/>
      <c r="D77" s="410"/>
      <c r="E77" s="410">
        <f>COUNTIF(CFCategoriasBD,TabelaFluxoDeCaixa[[#This Row],[Categoria]])</f>
        <v>1</v>
      </c>
      <c r="F77" s="389">
        <f ca="1">IFERROR(COUNTIF(INDIRECT("BDNameToFC" &amp; SUBSTITUTE(TabelaFluxoDeCaixa[[#This Row],[Categoria]], " ", "_")),TabelaFluxoDeCaixa[[#This Row],[Sub Categoria]]),0)</f>
        <v>1</v>
      </c>
      <c r="G77" s="429">
        <f>DATE(YEAR(TabelaFluxoDeCaixa[[#This Row],[Data de Efetivação]]),MONTH(TabelaFluxoDeCaixa[[#This Row],[Data de Efetivação]]),1)</f>
        <v>45566</v>
      </c>
      <c r="H77" s="428">
        <v>45572</v>
      </c>
      <c r="I77" s="428">
        <v>45572</v>
      </c>
      <c r="J77" s="411" t="s">
        <v>725</v>
      </c>
      <c r="K77" s="411"/>
      <c r="L77" s="411" t="s">
        <v>55</v>
      </c>
      <c r="M77" s="412" t="s">
        <v>56</v>
      </c>
      <c r="N77" s="413" t="s">
        <v>750</v>
      </c>
      <c r="O77" s="414">
        <v>74</v>
      </c>
      <c r="P77" s="415" t="s">
        <v>134</v>
      </c>
    </row>
    <row r="78" spans="3:16" ht="16" x14ac:dyDescent="0.2">
      <c r="C78" s="410"/>
      <c r="D78" s="410"/>
      <c r="E78" s="410">
        <f>COUNTIF(CFCategoriasBD,TabelaFluxoDeCaixa[[#This Row],[Categoria]])</f>
        <v>1</v>
      </c>
      <c r="F78" s="389">
        <f ca="1">IFERROR(COUNTIF(INDIRECT("BDNameToFC" &amp; SUBSTITUTE(TabelaFluxoDeCaixa[[#This Row],[Categoria]], " ", "_")),TabelaFluxoDeCaixa[[#This Row],[Sub Categoria]]),0)</f>
        <v>1</v>
      </c>
      <c r="G78" s="429">
        <f>DATE(YEAR(TabelaFluxoDeCaixa[[#This Row],[Data de Efetivação]]),MONTH(TabelaFluxoDeCaixa[[#This Row],[Data de Efetivação]]),1)</f>
        <v>45566</v>
      </c>
      <c r="H78" s="428">
        <v>45563</v>
      </c>
      <c r="I78" s="428">
        <v>45572</v>
      </c>
      <c r="J78" s="411" t="s">
        <v>725</v>
      </c>
      <c r="K78" s="411" t="s">
        <v>806</v>
      </c>
      <c r="L78" s="411" t="s">
        <v>55</v>
      </c>
      <c r="M78" s="412" t="s">
        <v>810</v>
      </c>
      <c r="N78" s="413" t="s">
        <v>1007</v>
      </c>
      <c r="O78" s="414">
        <v>74.900000000000006</v>
      </c>
      <c r="P78" s="415" t="s">
        <v>134</v>
      </c>
    </row>
    <row r="79" spans="3:16" ht="16" x14ac:dyDescent="0.2">
      <c r="C79" s="410"/>
      <c r="D79" s="410"/>
      <c r="E79" s="410">
        <f>COUNTIF(CFCategoriasBD,TabelaFluxoDeCaixa[[#This Row],[Categoria]])</f>
        <v>1</v>
      </c>
      <c r="F79" s="389">
        <f ca="1">IFERROR(COUNTIF(INDIRECT("BDNameToFC" &amp; SUBSTITUTE(TabelaFluxoDeCaixa[[#This Row],[Categoria]], " ", "_")),TabelaFluxoDeCaixa[[#This Row],[Sub Categoria]]),0)</f>
        <v>1</v>
      </c>
      <c r="G79" s="429">
        <f>DATE(YEAR(TabelaFluxoDeCaixa[[#This Row],[Data de Efetivação]]),MONTH(TabelaFluxoDeCaixa[[#This Row],[Data de Efetivação]]),1)</f>
        <v>45566</v>
      </c>
      <c r="H79" s="428">
        <v>45562</v>
      </c>
      <c r="I79" s="428">
        <v>45572</v>
      </c>
      <c r="J79" s="411" t="s">
        <v>725</v>
      </c>
      <c r="K79" s="411" t="s">
        <v>806</v>
      </c>
      <c r="L79" s="411" t="s">
        <v>52</v>
      </c>
      <c r="M79" s="412" t="s">
        <v>800</v>
      </c>
      <c r="N79" s="413" t="s">
        <v>828</v>
      </c>
      <c r="O79" s="414">
        <v>76.03</v>
      </c>
      <c r="P79" s="415" t="s">
        <v>134</v>
      </c>
    </row>
    <row r="80" spans="3:16" ht="16" x14ac:dyDescent="0.2">
      <c r="C80" s="410"/>
      <c r="D80" s="410"/>
      <c r="E80" s="410">
        <f>COUNTIF(CFCategoriasBD,TabelaFluxoDeCaixa[[#This Row],[Categoria]])</f>
        <v>1</v>
      </c>
      <c r="F80" s="389">
        <f ca="1">IFERROR(COUNTIF(INDIRECT("BDNameToFC" &amp; SUBSTITUTE(TabelaFluxoDeCaixa[[#This Row],[Categoria]], " ", "_")),TabelaFluxoDeCaixa[[#This Row],[Sub Categoria]]),0)</f>
        <v>1</v>
      </c>
      <c r="G80" s="429">
        <f>DATE(YEAR(TabelaFluxoDeCaixa[[#This Row],[Data de Efetivação]]),MONTH(TabelaFluxoDeCaixa[[#This Row],[Data de Efetivação]]),1)</f>
        <v>45566</v>
      </c>
      <c r="H80" s="428">
        <v>45500</v>
      </c>
      <c r="I80" s="428">
        <v>45572</v>
      </c>
      <c r="J80" s="411" t="s">
        <v>725</v>
      </c>
      <c r="K80" s="411" t="s">
        <v>806</v>
      </c>
      <c r="L80" s="411" t="s">
        <v>899</v>
      </c>
      <c r="M80" s="412" t="s">
        <v>902</v>
      </c>
      <c r="N80" s="413" t="s">
        <v>853</v>
      </c>
      <c r="O80" s="414">
        <v>77.48</v>
      </c>
      <c r="P80" s="415" t="s">
        <v>134</v>
      </c>
    </row>
    <row r="81" spans="3:16" ht="16" x14ac:dyDescent="0.2">
      <c r="C81" s="410"/>
      <c r="D81" s="410"/>
      <c r="E81" s="410">
        <f>COUNTIF(CFCategoriasBD,TabelaFluxoDeCaixa[[#This Row],[Categoria]])</f>
        <v>1</v>
      </c>
      <c r="F81" s="389">
        <f ca="1">IFERROR(COUNTIF(INDIRECT("BDNameToFC" &amp; SUBSTITUTE(TabelaFluxoDeCaixa[[#This Row],[Categoria]], " ", "_")),TabelaFluxoDeCaixa[[#This Row],[Sub Categoria]]),0)</f>
        <v>1</v>
      </c>
      <c r="G81" s="429">
        <f>DATE(YEAR(TabelaFluxoDeCaixa[[#This Row],[Data de Efetivação]]),MONTH(TabelaFluxoDeCaixa[[#This Row],[Data de Efetivação]]),1)</f>
        <v>45566</v>
      </c>
      <c r="H81" s="428">
        <v>45539</v>
      </c>
      <c r="I81" s="428">
        <v>45572</v>
      </c>
      <c r="J81" s="411" t="s">
        <v>725</v>
      </c>
      <c r="K81" s="411" t="s">
        <v>806</v>
      </c>
      <c r="L81" s="411" t="s">
        <v>52</v>
      </c>
      <c r="M81" s="412" t="s">
        <v>800</v>
      </c>
      <c r="N81" s="413" t="s">
        <v>829</v>
      </c>
      <c r="O81" s="414">
        <v>78.92</v>
      </c>
      <c r="P81" s="415" t="s">
        <v>134</v>
      </c>
    </row>
    <row r="82" spans="3:16" ht="16" x14ac:dyDescent="0.2">
      <c r="C82" s="410"/>
      <c r="D82" s="410"/>
      <c r="E82" s="410">
        <f>COUNTIF(CFCategoriasBD,TabelaFluxoDeCaixa[[#This Row],[Categoria]])</f>
        <v>1</v>
      </c>
      <c r="F82" s="389">
        <f ca="1">IFERROR(COUNTIF(INDIRECT("BDNameToFC" &amp; SUBSTITUTE(TabelaFluxoDeCaixa[[#This Row],[Categoria]], " ", "_")),TabelaFluxoDeCaixa[[#This Row],[Sub Categoria]]),0)</f>
        <v>1</v>
      </c>
      <c r="G82" s="429">
        <f>DATE(YEAR(TabelaFluxoDeCaixa[[#This Row],[Data de Efetivação]]),MONTH(TabelaFluxoDeCaixa[[#This Row],[Data de Efetivação]]),1)</f>
        <v>45566</v>
      </c>
      <c r="H82" s="428">
        <v>45548</v>
      </c>
      <c r="I82" s="428">
        <v>45572</v>
      </c>
      <c r="J82" s="411" t="s">
        <v>725</v>
      </c>
      <c r="K82" s="411" t="s">
        <v>806</v>
      </c>
      <c r="L82" s="411" t="s">
        <v>803</v>
      </c>
      <c r="M82" s="412" t="s">
        <v>48</v>
      </c>
      <c r="N82" s="413" t="s">
        <v>830</v>
      </c>
      <c r="O82" s="414">
        <v>79.400000000000006</v>
      </c>
      <c r="P82" s="415" t="s">
        <v>134</v>
      </c>
    </row>
    <row r="83" spans="3:16" ht="16" x14ac:dyDescent="0.2">
      <c r="C83" s="410"/>
      <c r="D83" s="410"/>
      <c r="E83" s="410">
        <f>COUNTIF(CFCategoriasBD,TabelaFluxoDeCaixa[[#This Row],[Categoria]])</f>
        <v>1</v>
      </c>
      <c r="F83" s="389">
        <f ca="1">IFERROR(COUNTIF(INDIRECT("BDNameToFC" &amp; SUBSTITUTE(TabelaFluxoDeCaixa[[#This Row],[Categoria]], " ", "_")),TabelaFluxoDeCaixa[[#This Row],[Sub Categoria]]),0)</f>
        <v>1</v>
      </c>
      <c r="G83" s="429">
        <f>DATE(YEAR(TabelaFluxoDeCaixa[[#This Row],[Data de Efetivação]]),MONTH(TabelaFluxoDeCaixa[[#This Row],[Data de Efetivação]]),1)</f>
        <v>45566</v>
      </c>
      <c r="H83" s="428">
        <v>45536</v>
      </c>
      <c r="I83" s="428">
        <v>45572</v>
      </c>
      <c r="J83" s="411" t="s">
        <v>725</v>
      </c>
      <c r="K83" s="411" t="s">
        <v>806</v>
      </c>
      <c r="L83" s="411" t="s">
        <v>43</v>
      </c>
      <c r="M83" s="412" t="s">
        <v>818</v>
      </c>
      <c r="N83" s="413" t="s">
        <v>1012</v>
      </c>
      <c r="O83" s="414">
        <v>80.03</v>
      </c>
      <c r="P83" s="415" t="s">
        <v>134</v>
      </c>
    </row>
    <row r="84" spans="3:16" ht="16" x14ac:dyDescent="0.2">
      <c r="C84" s="410"/>
      <c r="D84" s="410"/>
      <c r="E84" s="410">
        <f>COUNTIF(CFCategoriasBD,TabelaFluxoDeCaixa[[#This Row],[Categoria]])</f>
        <v>1</v>
      </c>
      <c r="F84" s="389">
        <f ca="1">IFERROR(COUNTIF(INDIRECT("BDNameToFC" &amp; SUBSTITUTE(TabelaFluxoDeCaixa[[#This Row],[Categoria]], " ", "_")),TabelaFluxoDeCaixa[[#This Row],[Sub Categoria]]),0)</f>
        <v>1</v>
      </c>
      <c r="G84" s="429">
        <f>DATE(YEAR(TabelaFluxoDeCaixa[[#This Row],[Data de Efetivação]]),MONTH(TabelaFluxoDeCaixa[[#This Row],[Data de Efetivação]]),1)</f>
        <v>45566</v>
      </c>
      <c r="H84" s="428">
        <v>45536</v>
      </c>
      <c r="I84" s="428">
        <v>45572</v>
      </c>
      <c r="J84" s="411" t="s">
        <v>725</v>
      </c>
      <c r="K84" s="411" t="s">
        <v>806</v>
      </c>
      <c r="L84" s="411" t="s">
        <v>43</v>
      </c>
      <c r="M84" s="412" t="s">
        <v>44</v>
      </c>
      <c r="N84" s="413" t="s">
        <v>882</v>
      </c>
      <c r="O84" s="414">
        <v>80.040000000000006</v>
      </c>
      <c r="P84" s="415" t="s">
        <v>134</v>
      </c>
    </row>
    <row r="85" spans="3:16" ht="16" x14ac:dyDescent="0.2">
      <c r="C85" s="410"/>
      <c r="D85" s="410"/>
      <c r="E85" s="410">
        <f>COUNTIF(CFCategoriasBD,TabelaFluxoDeCaixa[[#This Row],[Categoria]])</f>
        <v>1</v>
      </c>
      <c r="F85" s="389">
        <f ca="1">IFERROR(COUNTIF(INDIRECT("BDNameToFC" &amp; SUBSTITUTE(TabelaFluxoDeCaixa[[#This Row],[Categoria]], " ", "_")),TabelaFluxoDeCaixa[[#This Row],[Sub Categoria]]),0)</f>
        <v>1</v>
      </c>
      <c r="G85" s="429">
        <f>DATE(YEAR(TabelaFluxoDeCaixa[[#This Row],[Data de Efetivação]]),MONTH(TabelaFluxoDeCaixa[[#This Row],[Data de Efetivação]]),1)</f>
        <v>45566</v>
      </c>
      <c r="H85" s="428">
        <v>45492</v>
      </c>
      <c r="I85" s="428">
        <v>45572</v>
      </c>
      <c r="J85" s="411" t="s">
        <v>725</v>
      </c>
      <c r="K85" s="411" t="s">
        <v>806</v>
      </c>
      <c r="L85" s="411" t="s">
        <v>52</v>
      </c>
      <c r="M85" s="412" t="s">
        <v>812</v>
      </c>
      <c r="N85" s="413" t="s">
        <v>860</v>
      </c>
      <c r="O85" s="414">
        <v>83.66</v>
      </c>
      <c r="P85" s="415" t="s">
        <v>134</v>
      </c>
    </row>
    <row r="86" spans="3:16" ht="16" x14ac:dyDescent="0.2">
      <c r="C86" s="410"/>
      <c r="D86" s="410"/>
      <c r="E86" s="410">
        <f>COUNTIF(CFCategoriasBD,TabelaFluxoDeCaixa[[#This Row],[Categoria]])</f>
        <v>1</v>
      </c>
      <c r="F86" s="389">
        <f ca="1">IFERROR(COUNTIF(INDIRECT("BDNameToFC" &amp; SUBSTITUTE(TabelaFluxoDeCaixa[[#This Row],[Categoria]], " ", "_")),TabelaFluxoDeCaixa[[#This Row],[Sub Categoria]]),0)</f>
        <v>1</v>
      </c>
      <c r="G86" s="429">
        <f>DATE(YEAR(TabelaFluxoDeCaixa[[#This Row],[Data de Efetivação]]),MONTH(TabelaFluxoDeCaixa[[#This Row],[Data de Efetivação]]),1)</f>
        <v>45566</v>
      </c>
      <c r="H86" s="428">
        <v>45487</v>
      </c>
      <c r="I86" s="428">
        <v>45572</v>
      </c>
      <c r="J86" s="411" t="s">
        <v>725</v>
      </c>
      <c r="K86" s="411" t="s">
        <v>806</v>
      </c>
      <c r="L86" s="411" t="s">
        <v>55</v>
      </c>
      <c r="M86" s="412" t="s">
        <v>56</v>
      </c>
      <c r="N86" s="413" t="s">
        <v>890</v>
      </c>
      <c r="O86" s="414">
        <v>89.5</v>
      </c>
      <c r="P86" s="415" t="s">
        <v>134</v>
      </c>
    </row>
    <row r="87" spans="3:16" ht="16" x14ac:dyDescent="0.2">
      <c r="C87" s="410"/>
      <c r="D87" s="410"/>
      <c r="E87" s="410">
        <f>COUNTIF(CFCategoriasBD,TabelaFluxoDeCaixa[[#This Row],[Categoria]])</f>
        <v>1</v>
      </c>
      <c r="F87" s="389">
        <f ca="1">IFERROR(COUNTIF(INDIRECT("BDNameToFC" &amp; SUBSTITUTE(TabelaFluxoDeCaixa[[#This Row],[Categoria]], " ", "_")),TabelaFluxoDeCaixa[[#This Row],[Sub Categoria]]),0)</f>
        <v>1</v>
      </c>
      <c r="G87" s="429">
        <f>DATE(YEAR(TabelaFluxoDeCaixa[[#This Row],[Data de Efetivação]]),MONTH(TabelaFluxoDeCaixa[[#This Row],[Data de Efetivação]]),1)</f>
        <v>45566</v>
      </c>
      <c r="H87" s="428">
        <v>45539</v>
      </c>
      <c r="I87" s="428">
        <v>45572</v>
      </c>
      <c r="J87" s="411" t="s">
        <v>725</v>
      </c>
      <c r="K87" s="411" t="s">
        <v>806</v>
      </c>
      <c r="L87" s="411" t="s">
        <v>803</v>
      </c>
      <c r="M87" s="412" t="s">
        <v>48</v>
      </c>
      <c r="N87" s="413" t="s">
        <v>827</v>
      </c>
      <c r="O87" s="414">
        <v>92.59</v>
      </c>
      <c r="P87" s="415" t="s">
        <v>134</v>
      </c>
    </row>
    <row r="88" spans="3:16" ht="16" x14ac:dyDescent="0.2">
      <c r="C88" s="410"/>
      <c r="D88" s="410"/>
      <c r="E88" s="410">
        <f>COUNTIF(CFCategoriasBD,TabelaFluxoDeCaixa[[#This Row],[Categoria]])</f>
        <v>1</v>
      </c>
      <c r="F88" s="389">
        <f ca="1">IFERROR(COUNTIF(INDIRECT("BDNameToFC" &amp; SUBSTITUTE(TabelaFluxoDeCaixa[[#This Row],[Categoria]], " ", "_")),TabelaFluxoDeCaixa[[#This Row],[Sub Categoria]]),0)</f>
        <v>1</v>
      </c>
      <c r="G88" s="429">
        <f>DATE(YEAR(TabelaFluxoDeCaixa[[#This Row],[Data de Efetivação]]),MONTH(TabelaFluxoDeCaixa[[#This Row],[Data de Efetivação]]),1)</f>
        <v>45566</v>
      </c>
      <c r="H88" s="428">
        <v>45559</v>
      </c>
      <c r="I88" s="428">
        <v>45572</v>
      </c>
      <c r="J88" s="411" t="s">
        <v>725</v>
      </c>
      <c r="K88" s="411" t="s">
        <v>806</v>
      </c>
      <c r="L88" s="411" t="s">
        <v>58</v>
      </c>
      <c r="M88" s="412" t="s">
        <v>906</v>
      </c>
      <c r="N88" s="413" t="s">
        <v>864</v>
      </c>
      <c r="O88" s="414">
        <v>99.02</v>
      </c>
      <c r="P88" s="415" t="s">
        <v>134</v>
      </c>
    </row>
    <row r="89" spans="3:16" ht="16" x14ac:dyDescent="0.2">
      <c r="C89" s="410"/>
      <c r="D89" s="410"/>
      <c r="E89" s="410">
        <f>COUNTIF(CFCategoriasBD,TabelaFluxoDeCaixa[[#This Row],[Categoria]])</f>
        <v>1</v>
      </c>
      <c r="F89" s="389">
        <f ca="1">IFERROR(COUNTIF(INDIRECT("BDNameToFC" &amp; SUBSTITUTE(TabelaFluxoDeCaixa[[#This Row],[Categoria]], " ", "_")),TabelaFluxoDeCaixa[[#This Row],[Sub Categoria]]),0)</f>
        <v>1</v>
      </c>
      <c r="G89" s="429">
        <f>DATE(YEAR(TabelaFluxoDeCaixa[[#This Row],[Data de Efetivação]]),MONTH(TabelaFluxoDeCaixa[[#This Row],[Data de Efetivação]]),1)</f>
        <v>45566</v>
      </c>
      <c r="H89" s="428">
        <v>45545</v>
      </c>
      <c r="I89" s="428">
        <v>45572</v>
      </c>
      <c r="J89" s="411" t="s">
        <v>725</v>
      </c>
      <c r="K89" s="411" t="s">
        <v>806</v>
      </c>
      <c r="L89" s="411" t="s">
        <v>52</v>
      </c>
      <c r="M89" s="412" t="s">
        <v>800</v>
      </c>
      <c r="N89" s="413" t="s">
        <v>869</v>
      </c>
      <c r="O89" s="414">
        <v>99.97</v>
      </c>
      <c r="P89" s="415" t="s">
        <v>134</v>
      </c>
    </row>
    <row r="90" spans="3:16" ht="16" x14ac:dyDescent="0.2">
      <c r="C90" s="410"/>
      <c r="D90" s="410"/>
      <c r="E90" s="410">
        <f>COUNTIF(CFCategoriasBD,TabelaFluxoDeCaixa[[#This Row],[Categoria]])</f>
        <v>1</v>
      </c>
      <c r="F90" s="389">
        <f ca="1">IFERROR(COUNTIF(INDIRECT("BDNameToFC" &amp; SUBSTITUTE(TabelaFluxoDeCaixa[[#This Row],[Categoria]], " ", "_")),TabelaFluxoDeCaixa[[#This Row],[Sub Categoria]]),0)</f>
        <v>1</v>
      </c>
      <c r="G90" s="429">
        <f>DATE(YEAR(TabelaFluxoDeCaixa[[#This Row],[Data de Efetivação]]),MONTH(TabelaFluxoDeCaixa[[#This Row],[Data de Efetivação]]),1)</f>
        <v>45566</v>
      </c>
      <c r="H90" s="428">
        <v>45542</v>
      </c>
      <c r="I90" s="428">
        <v>45572</v>
      </c>
      <c r="J90" s="411" t="s">
        <v>725</v>
      </c>
      <c r="K90" s="411" t="s">
        <v>806</v>
      </c>
      <c r="L90" s="411" t="s">
        <v>814</v>
      </c>
      <c r="M90" s="412" t="s">
        <v>257</v>
      </c>
      <c r="N90" s="413" t="s">
        <v>835</v>
      </c>
      <c r="O90" s="414">
        <v>100</v>
      </c>
      <c r="P90" s="415" t="s">
        <v>134</v>
      </c>
    </row>
    <row r="91" spans="3:16" ht="16" x14ac:dyDescent="0.2">
      <c r="C91" s="410"/>
      <c r="D91" s="410"/>
      <c r="E91" s="410">
        <f>COUNTIF(CFCategoriasBD,TabelaFluxoDeCaixa[[#This Row],[Categoria]])</f>
        <v>1</v>
      </c>
      <c r="F91" s="389">
        <f ca="1">IFERROR(COUNTIF(INDIRECT("BDNameToFC" &amp; SUBSTITUTE(TabelaFluxoDeCaixa[[#This Row],[Categoria]], " ", "_")),TabelaFluxoDeCaixa[[#This Row],[Sub Categoria]]),0)</f>
        <v>1</v>
      </c>
      <c r="G91" s="429">
        <f>DATE(YEAR(TabelaFluxoDeCaixa[[#This Row],[Data de Efetivação]]),MONTH(TabelaFluxoDeCaixa[[#This Row],[Data de Efetivação]]),1)</f>
        <v>45566</v>
      </c>
      <c r="H91" s="428">
        <v>45553</v>
      </c>
      <c r="I91" s="428">
        <v>45572</v>
      </c>
      <c r="J91" s="411" t="s">
        <v>725</v>
      </c>
      <c r="K91" s="411" t="s">
        <v>806</v>
      </c>
      <c r="L91" s="411" t="s">
        <v>55</v>
      </c>
      <c r="M91" s="412" t="s">
        <v>56</v>
      </c>
      <c r="N91" s="413" t="s">
        <v>849</v>
      </c>
      <c r="O91" s="414">
        <v>100</v>
      </c>
      <c r="P91" s="415" t="s">
        <v>134</v>
      </c>
    </row>
    <row r="92" spans="3:16" ht="16" x14ac:dyDescent="0.2">
      <c r="C92" s="410"/>
      <c r="D92" s="410"/>
      <c r="E92" s="410">
        <f>COUNTIF(CFCategoriasBD,TabelaFluxoDeCaixa[[#This Row],[Categoria]])</f>
        <v>1</v>
      </c>
      <c r="F92" s="389">
        <f ca="1">IFERROR(COUNTIF(INDIRECT("BDNameToFC" &amp; SUBSTITUTE(TabelaFluxoDeCaixa[[#This Row],[Categoria]], " ", "_")),TabelaFluxoDeCaixa[[#This Row],[Sub Categoria]]),0)</f>
        <v>1</v>
      </c>
      <c r="G92" s="429">
        <f>DATE(YEAR(TabelaFluxoDeCaixa[[#This Row],[Data de Efetivação]]),MONTH(TabelaFluxoDeCaixa[[#This Row],[Data de Efetivação]]),1)</f>
        <v>45566</v>
      </c>
      <c r="H92" s="428">
        <v>45555</v>
      </c>
      <c r="I92" s="428">
        <v>45572</v>
      </c>
      <c r="J92" s="411" t="s">
        <v>725</v>
      </c>
      <c r="K92" s="411" t="s">
        <v>806</v>
      </c>
      <c r="L92" s="411" t="s">
        <v>43</v>
      </c>
      <c r="M92" s="412" t="s">
        <v>818</v>
      </c>
      <c r="N92" s="413" t="s">
        <v>850</v>
      </c>
      <c r="O92" s="414">
        <v>102.01</v>
      </c>
      <c r="P92" s="415" t="s">
        <v>134</v>
      </c>
    </row>
    <row r="93" spans="3:16" ht="16" x14ac:dyDescent="0.2">
      <c r="C93" s="410"/>
      <c r="D93" s="410"/>
      <c r="E93" s="410">
        <f>COUNTIF(CFCategoriasBD,TabelaFluxoDeCaixa[[#This Row],[Categoria]])</f>
        <v>1</v>
      </c>
      <c r="F93" s="389">
        <f ca="1">IFERROR(COUNTIF(INDIRECT("BDNameToFC" &amp; SUBSTITUTE(TabelaFluxoDeCaixa[[#This Row],[Categoria]], " ", "_")),TabelaFluxoDeCaixa[[#This Row],[Sub Categoria]]),0)</f>
        <v>1</v>
      </c>
      <c r="G93" s="429">
        <f>DATE(YEAR(TabelaFluxoDeCaixa[[#This Row],[Data de Efetivação]]),MONTH(TabelaFluxoDeCaixa[[#This Row],[Data de Efetivação]]),1)</f>
        <v>45566</v>
      </c>
      <c r="H93" s="428">
        <v>45563</v>
      </c>
      <c r="I93" s="428">
        <v>45572</v>
      </c>
      <c r="J93" s="411" t="s">
        <v>725</v>
      </c>
      <c r="K93" s="411" t="s">
        <v>806</v>
      </c>
      <c r="L93" s="411" t="s">
        <v>49</v>
      </c>
      <c r="M93" s="412" t="s">
        <v>50</v>
      </c>
      <c r="N93" s="413" t="s">
        <v>1003</v>
      </c>
      <c r="O93" s="414">
        <v>111.67</v>
      </c>
      <c r="P93" s="415" t="s">
        <v>134</v>
      </c>
    </row>
    <row r="94" spans="3:16" ht="16" x14ac:dyDescent="0.2">
      <c r="C94" s="410"/>
      <c r="D94" s="410"/>
      <c r="E94" s="410">
        <f>COUNTIF(CFCategoriasBD,TabelaFluxoDeCaixa[[#This Row],[Categoria]])</f>
        <v>1</v>
      </c>
      <c r="F94" s="389">
        <f ca="1">IFERROR(COUNTIF(INDIRECT("BDNameToFC" &amp; SUBSTITUTE(TabelaFluxoDeCaixa[[#This Row],[Categoria]], " ", "_")),TabelaFluxoDeCaixa[[#This Row],[Sub Categoria]]),0)</f>
        <v>1</v>
      </c>
      <c r="G94" s="429">
        <f>DATE(YEAR(TabelaFluxoDeCaixa[[#This Row],[Data de Efetivação]]),MONTH(TabelaFluxoDeCaixa[[#This Row],[Data de Efetivação]]),1)</f>
        <v>45566</v>
      </c>
      <c r="H94" s="428">
        <v>45562</v>
      </c>
      <c r="I94" s="428">
        <v>45572</v>
      </c>
      <c r="J94" s="411" t="s">
        <v>725</v>
      </c>
      <c r="K94" s="411" t="s">
        <v>806</v>
      </c>
      <c r="L94" s="411" t="s">
        <v>55</v>
      </c>
      <c r="M94" s="412" t="s">
        <v>57</v>
      </c>
      <c r="N94" s="413" t="s">
        <v>995</v>
      </c>
      <c r="O94" s="414">
        <v>112.84</v>
      </c>
      <c r="P94" s="415" t="s">
        <v>134</v>
      </c>
    </row>
    <row r="95" spans="3:16" ht="16" x14ac:dyDescent="0.2">
      <c r="C95" s="410"/>
      <c r="D95" s="410"/>
      <c r="E95" s="410">
        <f>COUNTIF(CFCategoriasBD,TabelaFluxoDeCaixa[[#This Row],[Categoria]])</f>
        <v>1</v>
      </c>
      <c r="F95" s="389">
        <f ca="1">IFERROR(COUNTIF(INDIRECT("BDNameToFC" &amp; SUBSTITUTE(TabelaFluxoDeCaixa[[#This Row],[Categoria]], " ", "_")),TabelaFluxoDeCaixa[[#This Row],[Sub Categoria]]),0)</f>
        <v>1</v>
      </c>
      <c r="G95" s="429">
        <f>DATE(YEAR(TabelaFluxoDeCaixa[[#This Row],[Data de Efetivação]]),MONTH(TabelaFluxoDeCaixa[[#This Row],[Data de Efetivação]]),1)</f>
        <v>45566</v>
      </c>
      <c r="H95" s="428">
        <v>45548</v>
      </c>
      <c r="I95" s="428">
        <v>45572</v>
      </c>
      <c r="J95" s="411" t="s">
        <v>725</v>
      </c>
      <c r="K95" s="411" t="s">
        <v>806</v>
      </c>
      <c r="L95" s="411" t="s">
        <v>58</v>
      </c>
      <c r="M95" s="412" t="s">
        <v>801</v>
      </c>
      <c r="N95" s="413" t="s">
        <v>874</v>
      </c>
      <c r="O95" s="414">
        <v>115</v>
      </c>
      <c r="P95" s="415" t="s">
        <v>134</v>
      </c>
    </row>
    <row r="96" spans="3:16" ht="16" x14ac:dyDescent="0.2">
      <c r="C96" s="410"/>
      <c r="D96" s="410"/>
      <c r="E96" s="410">
        <f>COUNTIF(CFCategoriasBD,TabelaFluxoDeCaixa[[#This Row],[Categoria]])</f>
        <v>1</v>
      </c>
      <c r="F96" s="389">
        <f ca="1">IFERROR(COUNTIF(INDIRECT("BDNameToFC" &amp; SUBSTITUTE(TabelaFluxoDeCaixa[[#This Row],[Categoria]], " ", "_")),TabelaFluxoDeCaixa[[#This Row],[Sub Categoria]]),0)</f>
        <v>1</v>
      </c>
      <c r="G96" s="429">
        <f>DATE(YEAR(TabelaFluxoDeCaixa[[#This Row],[Data de Efetivação]]),MONTH(TabelaFluxoDeCaixa[[#This Row],[Data de Efetivação]]),1)</f>
        <v>45566</v>
      </c>
      <c r="H96" s="428">
        <v>45544</v>
      </c>
      <c r="I96" s="428">
        <v>45572</v>
      </c>
      <c r="J96" s="411" t="s">
        <v>725</v>
      </c>
      <c r="K96" s="411" t="s">
        <v>806</v>
      </c>
      <c r="L96" s="411" t="s">
        <v>52</v>
      </c>
      <c r="M96" s="412" t="s">
        <v>800</v>
      </c>
      <c r="N96" s="413" t="s">
        <v>828</v>
      </c>
      <c r="O96" s="414">
        <v>116.44</v>
      </c>
      <c r="P96" s="415" t="s">
        <v>134</v>
      </c>
    </row>
    <row r="97" spans="3:16" ht="16" x14ac:dyDescent="0.2">
      <c r="C97" s="410"/>
      <c r="D97" s="410"/>
      <c r="E97" s="410">
        <f>COUNTIF(CFCategoriasBD,TabelaFluxoDeCaixa[[#This Row],[Categoria]])</f>
        <v>1</v>
      </c>
      <c r="F97" s="389">
        <f ca="1">IFERROR(COUNTIF(INDIRECT("BDNameToFC" &amp; SUBSTITUTE(TabelaFluxoDeCaixa[[#This Row],[Categoria]], " ", "_")),TabelaFluxoDeCaixa[[#This Row],[Sub Categoria]]),0)</f>
        <v>1</v>
      </c>
      <c r="G97" s="429">
        <f>DATE(YEAR(TabelaFluxoDeCaixa[[#This Row],[Data de Efetivação]]),MONTH(TabelaFluxoDeCaixa[[#This Row],[Data de Efetivação]]),1)</f>
        <v>45566</v>
      </c>
      <c r="H97" s="428">
        <v>45550</v>
      </c>
      <c r="I97" s="428">
        <v>45572</v>
      </c>
      <c r="J97" s="411" t="s">
        <v>725</v>
      </c>
      <c r="K97" s="411" t="s">
        <v>806</v>
      </c>
      <c r="L97" s="411" t="s">
        <v>52</v>
      </c>
      <c r="M97" s="412" t="s">
        <v>800</v>
      </c>
      <c r="N97" s="413" t="s">
        <v>828</v>
      </c>
      <c r="O97" s="414">
        <v>118.66</v>
      </c>
      <c r="P97" s="415" t="s">
        <v>134</v>
      </c>
    </row>
    <row r="98" spans="3:16" ht="16" x14ac:dyDescent="0.2">
      <c r="C98" s="410"/>
      <c r="D98" s="410"/>
      <c r="E98" s="410">
        <f>COUNTIF(CFCategoriasBD,TabelaFluxoDeCaixa[[#This Row],[Categoria]])</f>
        <v>1</v>
      </c>
      <c r="F98" s="389">
        <f ca="1">IFERROR(COUNTIF(INDIRECT("BDNameToFC" &amp; SUBSTITUTE(TabelaFluxoDeCaixa[[#This Row],[Categoria]], " ", "_")),TabelaFluxoDeCaixa[[#This Row],[Sub Categoria]]),0)</f>
        <v>1</v>
      </c>
      <c r="G98" s="429">
        <f>DATE(YEAR(TabelaFluxoDeCaixa[[#This Row],[Data de Efetivação]]),MONTH(TabelaFluxoDeCaixa[[#This Row],[Data de Efetivação]]),1)</f>
        <v>45566</v>
      </c>
      <c r="H98" s="428">
        <v>45484</v>
      </c>
      <c r="I98" s="428">
        <v>45572</v>
      </c>
      <c r="J98" s="411" t="s">
        <v>725</v>
      </c>
      <c r="K98" s="411" t="s">
        <v>806</v>
      </c>
      <c r="L98" s="411" t="s">
        <v>58</v>
      </c>
      <c r="M98" s="412" t="s">
        <v>801</v>
      </c>
      <c r="N98" s="413" t="s">
        <v>838</v>
      </c>
      <c r="O98" s="414">
        <v>121.46</v>
      </c>
      <c r="P98" s="415" t="s">
        <v>134</v>
      </c>
    </row>
    <row r="99" spans="3:16" ht="16" x14ac:dyDescent="0.2">
      <c r="C99" s="410"/>
      <c r="D99" s="410"/>
      <c r="E99" s="410">
        <f>COUNTIF(CFCategoriasBD,TabelaFluxoDeCaixa[[#This Row],[Categoria]])</f>
        <v>1</v>
      </c>
      <c r="F99" s="389">
        <f ca="1">IFERROR(COUNTIF(INDIRECT("BDNameToFC" &amp; SUBSTITUTE(TabelaFluxoDeCaixa[[#This Row],[Categoria]], " ", "_")),TabelaFluxoDeCaixa[[#This Row],[Sub Categoria]]),0)</f>
        <v>1</v>
      </c>
      <c r="G99" s="429">
        <f>DATE(YEAR(TabelaFluxoDeCaixa[[#This Row],[Data de Efetivação]]),MONTH(TabelaFluxoDeCaixa[[#This Row],[Data de Efetivação]]),1)</f>
        <v>45566</v>
      </c>
      <c r="H99" s="428">
        <v>45498</v>
      </c>
      <c r="I99" s="428">
        <v>45572</v>
      </c>
      <c r="J99" s="411" t="s">
        <v>725</v>
      </c>
      <c r="K99" s="411" t="s">
        <v>806</v>
      </c>
      <c r="L99" s="411" t="s">
        <v>58</v>
      </c>
      <c r="M99" s="412" t="s">
        <v>801</v>
      </c>
      <c r="N99" s="413" t="s">
        <v>880</v>
      </c>
      <c r="O99" s="414">
        <v>121.46</v>
      </c>
      <c r="P99" s="415" t="s">
        <v>134</v>
      </c>
    </row>
    <row r="100" spans="3:16" ht="16" x14ac:dyDescent="0.2">
      <c r="C100" s="410"/>
      <c r="D100" s="410"/>
      <c r="E100" s="410">
        <f>COUNTIF(CFCategoriasBD,TabelaFluxoDeCaixa[[#This Row],[Categoria]])</f>
        <v>1</v>
      </c>
      <c r="F100" s="389">
        <f ca="1">IFERROR(COUNTIF(INDIRECT("BDNameToFC" &amp; SUBSTITUTE(TabelaFluxoDeCaixa[[#This Row],[Categoria]], " ", "_")),TabelaFluxoDeCaixa[[#This Row],[Sub Categoria]]),0)</f>
        <v>1</v>
      </c>
      <c r="G100" s="429">
        <f>DATE(YEAR(TabelaFluxoDeCaixa[[#This Row],[Data de Efetivação]]),MONTH(TabelaFluxoDeCaixa[[#This Row],[Data de Efetivação]]),1)</f>
        <v>45566</v>
      </c>
      <c r="H100" s="428">
        <v>45547</v>
      </c>
      <c r="I100" s="428">
        <v>45572</v>
      </c>
      <c r="J100" s="411" t="s">
        <v>725</v>
      </c>
      <c r="K100" s="411" t="s">
        <v>806</v>
      </c>
      <c r="L100" s="411" t="s">
        <v>803</v>
      </c>
      <c r="M100" s="412" t="s">
        <v>48</v>
      </c>
      <c r="N100" s="413" t="s">
        <v>831</v>
      </c>
      <c r="O100" s="414">
        <v>128.12</v>
      </c>
      <c r="P100" s="415" t="s">
        <v>134</v>
      </c>
    </row>
    <row r="101" spans="3:16" ht="16" x14ac:dyDescent="0.2">
      <c r="C101" s="410"/>
      <c r="D101" s="410"/>
      <c r="E101" s="410">
        <f>COUNTIF(CFCategoriasBD,TabelaFluxoDeCaixa[[#This Row],[Categoria]])</f>
        <v>1</v>
      </c>
      <c r="F101" s="389">
        <f ca="1">IFERROR(COUNTIF(INDIRECT("BDNameToFC" &amp; SUBSTITUTE(TabelaFluxoDeCaixa[[#This Row],[Categoria]], " ", "_")),TabelaFluxoDeCaixa[[#This Row],[Sub Categoria]]),0)</f>
        <v>1</v>
      </c>
      <c r="G101" s="429">
        <f>DATE(YEAR(TabelaFluxoDeCaixa[[#This Row],[Data de Efetivação]]),MONTH(TabelaFluxoDeCaixa[[#This Row],[Data de Efetivação]]),1)</f>
        <v>45566</v>
      </c>
      <c r="H101" s="428">
        <v>45550</v>
      </c>
      <c r="I101" s="428">
        <v>45572</v>
      </c>
      <c r="J101" s="411" t="s">
        <v>725</v>
      </c>
      <c r="K101" s="411" t="s">
        <v>806</v>
      </c>
      <c r="L101" s="411" t="s">
        <v>55</v>
      </c>
      <c r="M101" s="412" t="s">
        <v>913</v>
      </c>
      <c r="N101" s="413" t="s">
        <v>858</v>
      </c>
      <c r="O101" s="414">
        <v>129.94999999999999</v>
      </c>
      <c r="P101" s="415" t="s">
        <v>134</v>
      </c>
    </row>
    <row r="102" spans="3:16" ht="16" x14ac:dyDescent="0.2">
      <c r="C102" s="410"/>
      <c r="D102" s="410"/>
      <c r="E102" s="410">
        <f>COUNTIF(CFCategoriasBD,TabelaFluxoDeCaixa[[#This Row],[Categoria]])</f>
        <v>1</v>
      </c>
      <c r="F102" s="389">
        <f ca="1">IFERROR(COUNTIF(INDIRECT("BDNameToFC" &amp; SUBSTITUTE(TabelaFluxoDeCaixa[[#This Row],[Categoria]], " ", "_")),TabelaFluxoDeCaixa[[#This Row],[Sub Categoria]]),0)</f>
        <v>1</v>
      </c>
      <c r="G102" s="429">
        <f>DATE(YEAR(TabelaFluxoDeCaixa[[#This Row],[Data de Efetivação]]),MONTH(TabelaFluxoDeCaixa[[#This Row],[Data de Efetivação]]),1)</f>
        <v>45566</v>
      </c>
      <c r="H102" s="428">
        <v>45550</v>
      </c>
      <c r="I102" s="428">
        <v>45572</v>
      </c>
      <c r="J102" s="411" t="s">
        <v>725</v>
      </c>
      <c r="K102" s="411" t="s">
        <v>806</v>
      </c>
      <c r="L102" s="411" t="s">
        <v>55</v>
      </c>
      <c r="M102" s="412" t="s">
        <v>913</v>
      </c>
      <c r="N102" s="413" t="s">
        <v>988</v>
      </c>
      <c r="O102" s="414">
        <v>129.94999999999999</v>
      </c>
      <c r="P102" s="415" t="s">
        <v>134</v>
      </c>
    </row>
    <row r="103" spans="3:16" ht="16" x14ac:dyDescent="0.2">
      <c r="C103" s="410"/>
      <c r="D103" s="410"/>
      <c r="E103" s="410">
        <f>COUNTIF(CFCategoriasBD,TabelaFluxoDeCaixa[[#This Row],[Categoria]])</f>
        <v>1</v>
      </c>
      <c r="F103" s="389">
        <f ca="1">IFERROR(COUNTIF(INDIRECT("BDNameToFC" &amp; SUBSTITUTE(TabelaFluxoDeCaixa[[#This Row],[Categoria]], " ", "_")),TabelaFluxoDeCaixa[[#This Row],[Sub Categoria]]),0)</f>
        <v>1</v>
      </c>
      <c r="G103" s="429">
        <f>DATE(YEAR(TabelaFluxoDeCaixa[[#This Row],[Data de Efetivação]]),MONTH(TabelaFluxoDeCaixa[[#This Row],[Data de Efetivação]]),1)</f>
        <v>45566</v>
      </c>
      <c r="H103" s="428">
        <v>45535</v>
      </c>
      <c r="I103" s="428">
        <v>45572</v>
      </c>
      <c r="J103" s="411" t="s">
        <v>725</v>
      </c>
      <c r="K103" s="411" t="s">
        <v>806</v>
      </c>
      <c r="L103" s="411" t="s">
        <v>803</v>
      </c>
      <c r="M103" s="412" t="s">
        <v>48</v>
      </c>
      <c r="N103" s="413" t="s">
        <v>830</v>
      </c>
      <c r="O103" s="414">
        <v>133</v>
      </c>
      <c r="P103" s="415" t="s">
        <v>134</v>
      </c>
    </row>
    <row r="104" spans="3:16" ht="16" x14ac:dyDescent="0.2">
      <c r="C104" s="410"/>
      <c r="D104" s="410"/>
      <c r="E104" s="410">
        <f>COUNTIF(CFCategoriasBD,TabelaFluxoDeCaixa[[#This Row],[Categoria]])</f>
        <v>1</v>
      </c>
      <c r="F104" s="389">
        <f ca="1">IFERROR(COUNTIF(INDIRECT("BDNameToFC" &amp; SUBSTITUTE(TabelaFluxoDeCaixa[[#This Row],[Categoria]], " ", "_")),TabelaFluxoDeCaixa[[#This Row],[Sub Categoria]]),0)</f>
        <v>1</v>
      </c>
      <c r="G104" s="429">
        <f>DATE(YEAR(TabelaFluxoDeCaixa[[#This Row],[Data de Efetivação]]),MONTH(TabelaFluxoDeCaixa[[#This Row],[Data de Efetivação]]),1)</f>
        <v>45566</v>
      </c>
      <c r="H104" s="428">
        <v>45561</v>
      </c>
      <c r="I104" s="428">
        <v>45572</v>
      </c>
      <c r="J104" s="411" t="s">
        <v>725</v>
      </c>
      <c r="K104" s="411" t="s">
        <v>806</v>
      </c>
      <c r="L104" s="411" t="s">
        <v>49</v>
      </c>
      <c r="M104" s="412" t="s">
        <v>50</v>
      </c>
      <c r="N104" s="413" t="s">
        <v>1004</v>
      </c>
      <c r="O104" s="414">
        <v>136.85</v>
      </c>
      <c r="P104" s="415" t="s">
        <v>134</v>
      </c>
    </row>
    <row r="105" spans="3:16" ht="16" x14ac:dyDescent="0.2">
      <c r="C105" s="410"/>
      <c r="D105" s="410"/>
      <c r="E105" s="410">
        <f>COUNTIF(CFCategoriasBD,TabelaFluxoDeCaixa[[#This Row],[Categoria]])</f>
        <v>1</v>
      </c>
      <c r="F105" s="389">
        <f ca="1">IFERROR(COUNTIF(INDIRECT("BDNameToFC" &amp; SUBSTITUTE(TabelaFluxoDeCaixa[[#This Row],[Categoria]], " ", "_")),TabelaFluxoDeCaixa[[#This Row],[Sub Categoria]]),0)</f>
        <v>1</v>
      </c>
      <c r="G105" s="429">
        <f>DATE(YEAR(TabelaFluxoDeCaixa[[#This Row],[Data de Efetivação]]),MONTH(TabelaFluxoDeCaixa[[#This Row],[Data de Efetivação]]),1)</f>
        <v>45566</v>
      </c>
      <c r="H105" s="428">
        <v>45554</v>
      </c>
      <c r="I105" s="428">
        <v>45572</v>
      </c>
      <c r="J105" s="411" t="s">
        <v>725</v>
      </c>
      <c r="K105" s="411" t="s">
        <v>806</v>
      </c>
      <c r="L105" s="411" t="s">
        <v>803</v>
      </c>
      <c r="M105" s="412" t="s">
        <v>799</v>
      </c>
      <c r="N105" s="413" t="s">
        <v>848</v>
      </c>
      <c r="O105" s="414">
        <v>141.86000000000001</v>
      </c>
      <c r="P105" s="415" t="s">
        <v>134</v>
      </c>
    </row>
    <row r="106" spans="3:16" ht="32" x14ac:dyDescent="0.2">
      <c r="C106" s="410"/>
      <c r="D106" s="410"/>
      <c r="E106" s="410">
        <f>COUNTIF(CFCategoriasBD,TabelaFluxoDeCaixa[[#This Row],[Categoria]])</f>
        <v>1</v>
      </c>
      <c r="F106" s="389">
        <f ca="1">IFERROR(COUNTIF(INDIRECT("BDNameToFC" &amp; SUBSTITUTE(TabelaFluxoDeCaixa[[#This Row],[Categoria]], " ", "_")),TabelaFluxoDeCaixa[[#This Row],[Sub Categoria]]),0)</f>
        <v>1</v>
      </c>
      <c r="G106" s="429">
        <f>DATE(YEAR(TabelaFluxoDeCaixa[[#This Row],[Data de Efetivação]]),MONTH(TabelaFluxoDeCaixa[[#This Row],[Data de Efetivação]]),1)</f>
        <v>45566</v>
      </c>
      <c r="H106" s="428">
        <v>45572</v>
      </c>
      <c r="I106" s="428">
        <v>45572</v>
      </c>
      <c r="J106" s="411" t="s">
        <v>725</v>
      </c>
      <c r="K106" s="411"/>
      <c r="L106" s="411" t="s">
        <v>808</v>
      </c>
      <c r="M106" s="412" t="s">
        <v>257</v>
      </c>
      <c r="N106" s="413" t="s">
        <v>745</v>
      </c>
      <c r="O106" s="414">
        <v>155.32</v>
      </c>
      <c r="P106" s="415" t="s">
        <v>134</v>
      </c>
    </row>
    <row r="107" spans="3:16" ht="16" x14ac:dyDescent="0.2">
      <c r="C107" s="410"/>
      <c r="D107" s="410"/>
      <c r="E107" s="410">
        <f>COUNTIF(CFCategoriasBD,TabelaFluxoDeCaixa[[#This Row],[Categoria]])</f>
        <v>1</v>
      </c>
      <c r="F107" s="389">
        <f ca="1">IFERROR(COUNTIF(INDIRECT("BDNameToFC" &amp; SUBSTITUTE(TabelaFluxoDeCaixa[[#This Row],[Categoria]], " ", "_")),TabelaFluxoDeCaixa[[#This Row],[Sub Categoria]]),0)</f>
        <v>1</v>
      </c>
      <c r="G107" s="429">
        <f>DATE(YEAR(TabelaFluxoDeCaixa[[#This Row],[Data de Efetivação]]),MONTH(TabelaFluxoDeCaixa[[#This Row],[Data de Efetivação]]),1)</f>
        <v>45566</v>
      </c>
      <c r="H107" s="428">
        <v>45554</v>
      </c>
      <c r="I107" s="428">
        <v>45572</v>
      </c>
      <c r="J107" s="411" t="s">
        <v>725</v>
      </c>
      <c r="K107" s="411" t="s">
        <v>806</v>
      </c>
      <c r="L107" s="411" t="s">
        <v>55</v>
      </c>
      <c r="M107" s="412" t="s">
        <v>57</v>
      </c>
      <c r="N107" s="413" t="s">
        <v>867</v>
      </c>
      <c r="O107" s="414">
        <v>159</v>
      </c>
      <c r="P107" s="415" t="s">
        <v>134</v>
      </c>
    </row>
    <row r="108" spans="3:16" ht="16" x14ac:dyDescent="0.2">
      <c r="C108" s="410"/>
      <c r="D108" s="410"/>
      <c r="E108" s="410">
        <f>COUNTIF(CFCategoriasBD,TabelaFluxoDeCaixa[[#This Row],[Categoria]])</f>
        <v>1</v>
      </c>
      <c r="F108" s="389">
        <f ca="1">IFERROR(COUNTIF(INDIRECT("BDNameToFC" &amp; SUBSTITUTE(TabelaFluxoDeCaixa[[#This Row],[Categoria]], " ", "_")),TabelaFluxoDeCaixa[[#This Row],[Sub Categoria]]),0)</f>
        <v>1</v>
      </c>
      <c r="G108" s="429">
        <f>DATE(YEAR(TabelaFluxoDeCaixa[[#This Row],[Data de Efetivação]]),MONTH(TabelaFluxoDeCaixa[[#This Row],[Data de Efetivação]]),1)</f>
        <v>45566</v>
      </c>
      <c r="H108" s="428">
        <v>45564</v>
      </c>
      <c r="I108" s="428">
        <v>45572</v>
      </c>
      <c r="J108" s="411" t="s">
        <v>725</v>
      </c>
      <c r="K108" s="411" t="s">
        <v>806</v>
      </c>
      <c r="L108" s="411" t="s">
        <v>803</v>
      </c>
      <c r="M108" s="412" t="s">
        <v>48</v>
      </c>
      <c r="N108" s="413" t="s">
        <v>831</v>
      </c>
      <c r="O108" s="414">
        <v>166.14</v>
      </c>
      <c r="P108" s="415" t="s">
        <v>134</v>
      </c>
    </row>
    <row r="109" spans="3:16" ht="16" x14ac:dyDescent="0.2">
      <c r="C109" s="410"/>
      <c r="D109" s="410"/>
      <c r="E109" s="410">
        <f>COUNTIF(CFCategoriasBD,TabelaFluxoDeCaixa[[#This Row],[Categoria]])</f>
        <v>1</v>
      </c>
      <c r="F109" s="389">
        <f ca="1">IFERROR(COUNTIF(INDIRECT("BDNameToFC" &amp; SUBSTITUTE(TabelaFluxoDeCaixa[[#This Row],[Categoria]], " ", "_")),TabelaFluxoDeCaixa[[#This Row],[Sub Categoria]]),0)</f>
        <v>1</v>
      </c>
      <c r="G109" s="429">
        <f>DATE(YEAR(TabelaFluxoDeCaixa[[#This Row],[Data de Efetivação]]),MONTH(TabelaFluxoDeCaixa[[#This Row],[Data de Efetivação]]),1)</f>
        <v>45566</v>
      </c>
      <c r="H109" s="428">
        <v>45550</v>
      </c>
      <c r="I109" s="428">
        <v>45572</v>
      </c>
      <c r="J109" s="411" t="s">
        <v>725</v>
      </c>
      <c r="K109" s="411" t="s">
        <v>806</v>
      </c>
      <c r="L109" s="411" t="s">
        <v>52</v>
      </c>
      <c r="M109" s="412" t="s">
        <v>800</v>
      </c>
      <c r="N109" s="413" t="s">
        <v>828</v>
      </c>
      <c r="O109" s="414">
        <v>172.16</v>
      </c>
      <c r="P109" s="415" t="s">
        <v>134</v>
      </c>
    </row>
    <row r="110" spans="3:16" ht="16" x14ac:dyDescent="0.2">
      <c r="C110" s="410"/>
      <c r="D110" s="410"/>
      <c r="E110" s="410">
        <f>COUNTIF(CFCategoriasBD,TabelaFluxoDeCaixa[[#This Row],[Categoria]])</f>
        <v>1</v>
      </c>
      <c r="F110" s="389">
        <f ca="1">IFERROR(COUNTIF(INDIRECT("BDNameToFC" &amp; SUBSTITUTE(TabelaFluxoDeCaixa[[#This Row],[Categoria]], " ", "_")),TabelaFluxoDeCaixa[[#This Row],[Sub Categoria]]),0)</f>
        <v>1</v>
      </c>
      <c r="G110" s="429">
        <f>DATE(YEAR(TabelaFluxoDeCaixa[[#This Row],[Data de Efetivação]]),MONTH(TabelaFluxoDeCaixa[[#This Row],[Data de Efetivação]]),1)</f>
        <v>45566</v>
      </c>
      <c r="H110" s="428">
        <v>45556</v>
      </c>
      <c r="I110" s="428">
        <v>45572</v>
      </c>
      <c r="J110" s="411" t="s">
        <v>725</v>
      </c>
      <c r="K110" s="411" t="s">
        <v>806</v>
      </c>
      <c r="L110" s="411" t="s">
        <v>803</v>
      </c>
      <c r="M110" s="412" t="s">
        <v>48</v>
      </c>
      <c r="N110" s="413" t="s">
        <v>831</v>
      </c>
      <c r="O110" s="414">
        <v>183.45</v>
      </c>
      <c r="P110" s="415" t="s">
        <v>134</v>
      </c>
    </row>
    <row r="111" spans="3:16" ht="16" x14ac:dyDescent="0.2">
      <c r="C111" s="410"/>
      <c r="D111" s="410"/>
      <c r="E111" s="410">
        <f>COUNTIF(CFCategoriasBD,TabelaFluxoDeCaixa[[#This Row],[Categoria]])</f>
        <v>1</v>
      </c>
      <c r="F111" s="389">
        <f ca="1">IFERROR(COUNTIF(INDIRECT("BDNameToFC" &amp; SUBSTITUTE(TabelaFluxoDeCaixa[[#This Row],[Categoria]], " ", "_")),TabelaFluxoDeCaixa[[#This Row],[Sub Categoria]]),0)</f>
        <v>1</v>
      </c>
      <c r="G111" s="429">
        <f>DATE(YEAR(TabelaFluxoDeCaixa[[#This Row],[Data de Efetivação]]),MONTH(TabelaFluxoDeCaixa[[#This Row],[Data de Efetivação]]),1)</f>
        <v>45566</v>
      </c>
      <c r="H111" s="428">
        <v>45493</v>
      </c>
      <c r="I111" s="428">
        <v>45572</v>
      </c>
      <c r="J111" s="411" t="s">
        <v>725</v>
      </c>
      <c r="K111" s="411" t="s">
        <v>806</v>
      </c>
      <c r="L111" s="411" t="s">
        <v>55</v>
      </c>
      <c r="M111" s="412" t="s">
        <v>56</v>
      </c>
      <c r="N111" s="413" t="s">
        <v>892</v>
      </c>
      <c r="O111" s="414">
        <v>193.96</v>
      </c>
      <c r="P111" s="415" t="s">
        <v>134</v>
      </c>
    </row>
    <row r="112" spans="3:16" ht="32" x14ac:dyDescent="0.2">
      <c r="C112" s="410"/>
      <c r="D112" s="410"/>
      <c r="E112" s="410">
        <f>COUNTIF(CFCategoriasBD,TabelaFluxoDeCaixa[[#This Row],[Categoria]])</f>
        <v>1</v>
      </c>
      <c r="F112" s="389">
        <f ca="1">IFERROR(COUNTIF(INDIRECT("BDNameToFC" &amp; SUBSTITUTE(TabelaFluxoDeCaixa[[#This Row],[Categoria]], " ", "_")),TabelaFluxoDeCaixa[[#This Row],[Sub Categoria]]),0)</f>
        <v>1</v>
      </c>
      <c r="G112" s="429">
        <f>DATE(YEAR(TabelaFluxoDeCaixa[[#This Row],[Data de Efetivação]]),MONTH(TabelaFluxoDeCaixa[[#This Row],[Data de Efetivação]]),1)</f>
        <v>45566</v>
      </c>
      <c r="H112" s="428">
        <v>45572</v>
      </c>
      <c r="I112" s="428">
        <v>45572</v>
      </c>
      <c r="J112" s="411" t="s">
        <v>725</v>
      </c>
      <c r="K112" s="411"/>
      <c r="L112" s="411" t="s">
        <v>58</v>
      </c>
      <c r="M112" s="412" t="s">
        <v>802</v>
      </c>
      <c r="N112" s="413" t="s">
        <v>747</v>
      </c>
      <c r="O112" s="414">
        <v>194.63</v>
      </c>
      <c r="P112" s="415" t="s">
        <v>134</v>
      </c>
    </row>
    <row r="113" spans="3:16" ht="16" x14ac:dyDescent="0.2">
      <c r="C113" s="410"/>
      <c r="D113" s="410"/>
      <c r="E113" s="410">
        <f>COUNTIF(CFCategoriasBD,TabelaFluxoDeCaixa[[#This Row],[Categoria]])</f>
        <v>1</v>
      </c>
      <c r="F113" s="389">
        <f ca="1">IFERROR(COUNTIF(INDIRECT("BDNameToFC" &amp; SUBSTITUTE(TabelaFluxoDeCaixa[[#This Row],[Categoria]], " ", "_")),TabelaFluxoDeCaixa[[#This Row],[Sub Categoria]]),0)</f>
        <v>1</v>
      </c>
      <c r="G113" s="429">
        <f>DATE(YEAR(TabelaFluxoDeCaixa[[#This Row],[Data de Efetivação]]),MONTH(TabelaFluxoDeCaixa[[#This Row],[Data de Efetivação]]),1)</f>
        <v>45566</v>
      </c>
      <c r="H113" s="428">
        <v>45548</v>
      </c>
      <c r="I113" s="428">
        <v>45572</v>
      </c>
      <c r="J113" s="411" t="s">
        <v>725</v>
      </c>
      <c r="K113" s="411" t="s">
        <v>806</v>
      </c>
      <c r="L113" s="411" t="s">
        <v>899</v>
      </c>
      <c r="M113" s="412" t="s">
        <v>902</v>
      </c>
      <c r="N113" s="413" t="s">
        <v>846</v>
      </c>
      <c r="O113" s="414">
        <v>199.99</v>
      </c>
      <c r="P113" s="415" t="s">
        <v>134</v>
      </c>
    </row>
    <row r="114" spans="3:16" ht="16" x14ac:dyDescent="0.2">
      <c r="C114" s="410"/>
      <c r="D114" s="410"/>
      <c r="E114" s="410">
        <f>COUNTIF(CFCategoriasBD,TabelaFluxoDeCaixa[[#This Row],[Categoria]])</f>
        <v>1</v>
      </c>
      <c r="F114" s="389">
        <f ca="1">IFERROR(COUNTIF(INDIRECT("BDNameToFC" &amp; SUBSTITUTE(TabelaFluxoDeCaixa[[#This Row],[Categoria]], " ", "_")),TabelaFluxoDeCaixa[[#This Row],[Sub Categoria]]),0)</f>
        <v>1</v>
      </c>
      <c r="G114" s="429">
        <f>DATE(YEAR(TabelaFluxoDeCaixa[[#This Row],[Data de Efetivação]]),MONTH(TabelaFluxoDeCaixa[[#This Row],[Data de Efetivação]]),1)</f>
        <v>45566</v>
      </c>
      <c r="H114" s="428">
        <v>45572</v>
      </c>
      <c r="I114" s="428">
        <v>45572</v>
      </c>
      <c r="J114" s="411" t="s">
        <v>725</v>
      </c>
      <c r="K114" s="411"/>
      <c r="L114" s="411" t="s">
        <v>43</v>
      </c>
      <c r="M114" s="412" t="s">
        <v>817</v>
      </c>
      <c r="N114" s="413" t="s">
        <v>751</v>
      </c>
      <c r="O114" s="414">
        <v>200</v>
      </c>
      <c r="P114" s="415" t="s">
        <v>134</v>
      </c>
    </row>
    <row r="115" spans="3:16" ht="16" x14ac:dyDescent="0.2">
      <c r="C115" s="410"/>
      <c r="D115" s="410"/>
      <c r="E115" s="410">
        <f>COUNTIF(CFCategoriasBD,TabelaFluxoDeCaixa[[#This Row],[Categoria]])</f>
        <v>1</v>
      </c>
      <c r="F115" s="389">
        <f ca="1">IFERROR(COUNTIF(INDIRECT("BDNameToFC" &amp; SUBSTITUTE(TabelaFluxoDeCaixa[[#This Row],[Categoria]], " ", "_")),TabelaFluxoDeCaixa[[#This Row],[Sub Categoria]]),0)</f>
        <v>1</v>
      </c>
      <c r="G115" s="429">
        <f>DATE(YEAR(TabelaFluxoDeCaixa[[#This Row],[Data de Efetivação]]),MONTH(TabelaFluxoDeCaixa[[#This Row],[Data de Efetivação]]),1)</f>
        <v>45566</v>
      </c>
      <c r="H115" s="428">
        <v>45523</v>
      </c>
      <c r="I115" s="428">
        <v>45572</v>
      </c>
      <c r="J115" s="411" t="s">
        <v>725</v>
      </c>
      <c r="K115" s="411" t="s">
        <v>806</v>
      </c>
      <c r="L115" s="411" t="s">
        <v>49</v>
      </c>
      <c r="M115" s="412" t="s">
        <v>904</v>
      </c>
      <c r="N115" s="413" t="s">
        <v>896</v>
      </c>
      <c r="O115" s="414">
        <v>215.81</v>
      </c>
      <c r="P115" s="415" t="s">
        <v>134</v>
      </c>
    </row>
    <row r="116" spans="3:16" ht="16" x14ac:dyDescent="0.2">
      <c r="C116" s="410"/>
      <c r="D116" s="410"/>
      <c r="E116" s="410">
        <f>COUNTIF(CFCategoriasBD,TabelaFluxoDeCaixa[[#This Row],[Categoria]])</f>
        <v>1</v>
      </c>
      <c r="F116" s="389">
        <f ca="1">IFERROR(COUNTIF(INDIRECT("BDNameToFC" &amp; SUBSTITUTE(TabelaFluxoDeCaixa[[#This Row],[Categoria]], " ", "_")),TabelaFluxoDeCaixa[[#This Row],[Sub Categoria]]),0)</f>
        <v>1</v>
      </c>
      <c r="G116" s="429">
        <f>DATE(YEAR(TabelaFluxoDeCaixa[[#This Row],[Data de Efetivação]]),MONTH(TabelaFluxoDeCaixa[[#This Row],[Data de Efetivação]]),1)</f>
        <v>45566</v>
      </c>
      <c r="H116" s="428">
        <v>45572</v>
      </c>
      <c r="I116" s="428">
        <v>45572</v>
      </c>
      <c r="J116" s="411" t="s">
        <v>725</v>
      </c>
      <c r="K116" s="411"/>
      <c r="L116" s="411" t="s">
        <v>58</v>
      </c>
      <c r="M116" s="412" t="s">
        <v>801</v>
      </c>
      <c r="N116" s="413" t="s">
        <v>748</v>
      </c>
      <c r="O116" s="414">
        <v>240</v>
      </c>
      <c r="P116" s="415" t="s">
        <v>134</v>
      </c>
    </row>
    <row r="117" spans="3:16" ht="16" x14ac:dyDescent="0.2">
      <c r="C117" s="410"/>
      <c r="D117" s="410"/>
      <c r="E117" s="410">
        <f>COUNTIF(CFCategoriasBD,TabelaFluxoDeCaixa[[#This Row],[Categoria]])</f>
        <v>1</v>
      </c>
      <c r="F117" s="389">
        <f ca="1">IFERROR(COUNTIF(INDIRECT("BDNameToFC" &amp; SUBSTITUTE(TabelaFluxoDeCaixa[[#This Row],[Categoria]], " ", "_")),TabelaFluxoDeCaixa[[#This Row],[Sub Categoria]]),0)</f>
        <v>1</v>
      </c>
      <c r="G117" s="429">
        <f>DATE(YEAR(TabelaFluxoDeCaixa[[#This Row],[Data de Efetivação]]),MONTH(TabelaFluxoDeCaixa[[#This Row],[Data de Efetivação]]),1)</f>
        <v>45566</v>
      </c>
      <c r="H117" s="428">
        <v>45533</v>
      </c>
      <c r="I117" s="428">
        <v>45572</v>
      </c>
      <c r="J117" s="411" t="s">
        <v>725</v>
      </c>
      <c r="K117" s="411" t="s">
        <v>806</v>
      </c>
      <c r="L117" s="411" t="s">
        <v>803</v>
      </c>
      <c r="M117" s="412" t="s">
        <v>48</v>
      </c>
      <c r="N117" s="413" t="s">
        <v>830</v>
      </c>
      <c r="O117" s="414">
        <v>276</v>
      </c>
      <c r="P117" s="415" t="s">
        <v>134</v>
      </c>
    </row>
    <row r="118" spans="3:16" ht="32" x14ac:dyDescent="0.2">
      <c r="C118" s="410"/>
      <c r="D118" s="410"/>
      <c r="E118" s="410">
        <f>COUNTIF(CFCategoriasBD,TabelaFluxoDeCaixa[[#This Row],[Categoria]])</f>
        <v>1</v>
      </c>
      <c r="F118" s="389">
        <f ca="1">IFERROR(COUNTIF(INDIRECT("BDNameToFC" &amp; SUBSTITUTE(TabelaFluxoDeCaixa[[#This Row],[Categoria]], " ", "_")),TabelaFluxoDeCaixa[[#This Row],[Sub Categoria]]),0)</f>
        <v>1</v>
      </c>
      <c r="G118" s="429">
        <f>DATE(YEAR(TabelaFluxoDeCaixa[[#This Row],[Data de Efetivação]]),MONTH(TabelaFluxoDeCaixa[[#This Row],[Data de Efetivação]]),1)</f>
        <v>45566</v>
      </c>
      <c r="H118" s="428">
        <v>45572</v>
      </c>
      <c r="I118" s="428">
        <v>45572</v>
      </c>
      <c r="J118" s="411" t="s">
        <v>725</v>
      </c>
      <c r="K118" s="411"/>
      <c r="L118" s="411" t="s">
        <v>58</v>
      </c>
      <c r="M118" s="412" t="s">
        <v>802</v>
      </c>
      <c r="N118" s="413" t="s">
        <v>747</v>
      </c>
      <c r="O118" s="414">
        <v>276.3</v>
      </c>
      <c r="P118" s="415" t="s">
        <v>134</v>
      </c>
    </row>
    <row r="119" spans="3:16" ht="16" x14ac:dyDescent="0.2">
      <c r="C119" s="410"/>
      <c r="D119" s="410"/>
      <c r="E119" s="410">
        <f>COUNTIF(CFCategoriasBD,TabelaFluxoDeCaixa[[#This Row],[Categoria]])</f>
        <v>1</v>
      </c>
      <c r="F119" s="389">
        <f ca="1">IFERROR(COUNTIF(INDIRECT("BDNameToFC" &amp; SUBSTITUTE(TabelaFluxoDeCaixa[[#This Row],[Categoria]], " ", "_")),TabelaFluxoDeCaixa[[#This Row],[Sub Categoria]]),0)</f>
        <v>1</v>
      </c>
      <c r="G119" s="429">
        <f>DATE(YEAR(TabelaFluxoDeCaixa[[#This Row],[Data de Efetivação]]),MONTH(TabelaFluxoDeCaixa[[#This Row],[Data de Efetivação]]),1)</f>
        <v>45566</v>
      </c>
      <c r="H119" s="428">
        <v>45549</v>
      </c>
      <c r="I119" s="428">
        <v>45572</v>
      </c>
      <c r="J119" s="411" t="s">
        <v>725</v>
      </c>
      <c r="K119" s="411" t="s">
        <v>806</v>
      </c>
      <c r="L119" s="411" t="s">
        <v>49</v>
      </c>
      <c r="M119" s="412" t="s">
        <v>51</v>
      </c>
      <c r="N119" s="413" t="s">
        <v>834</v>
      </c>
      <c r="O119" s="414">
        <v>289.51</v>
      </c>
      <c r="P119" s="415" t="s">
        <v>134</v>
      </c>
    </row>
    <row r="120" spans="3:16" ht="16" x14ac:dyDescent="0.2">
      <c r="C120" s="410"/>
      <c r="D120" s="410"/>
      <c r="E120" s="410">
        <f>COUNTIF(CFCategoriasBD,TabelaFluxoDeCaixa[[#This Row],[Categoria]])</f>
        <v>1</v>
      </c>
      <c r="F120" s="389">
        <f ca="1">IFERROR(COUNTIF(INDIRECT("BDNameToFC" &amp; SUBSTITUTE(TabelaFluxoDeCaixa[[#This Row],[Categoria]], " ", "_")),TabelaFluxoDeCaixa[[#This Row],[Sub Categoria]]),0)</f>
        <v>1</v>
      </c>
      <c r="G120" s="429">
        <f>DATE(YEAR(TabelaFluxoDeCaixa[[#This Row],[Data de Efetivação]]),MONTH(TabelaFluxoDeCaixa[[#This Row],[Data de Efetivação]]),1)</f>
        <v>45566</v>
      </c>
      <c r="H120" s="428">
        <v>45558</v>
      </c>
      <c r="I120" s="428">
        <v>45572</v>
      </c>
      <c r="J120" s="411" t="s">
        <v>725</v>
      </c>
      <c r="K120" s="411" t="s">
        <v>806</v>
      </c>
      <c r="L120" s="411" t="s">
        <v>899</v>
      </c>
      <c r="M120" s="412" t="s">
        <v>902</v>
      </c>
      <c r="N120" s="413" t="s">
        <v>862</v>
      </c>
      <c r="O120" s="414">
        <v>300</v>
      </c>
      <c r="P120" s="415" t="s">
        <v>134</v>
      </c>
    </row>
    <row r="121" spans="3:16" ht="16" x14ac:dyDescent="0.2">
      <c r="C121" s="410"/>
      <c r="D121" s="410"/>
      <c r="E121" s="410">
        <f>COUNTIF(CFCategoriasBD,TabelaFluxoDeCaixa[[#This Row],[Categoria]])</f>
        <v>1</v>
      </c>
      <c r="F121" s="389">
        <f ca="1">IFERROR(COUNTIF(INDIRECT("BDNameToFC" &amp; SUBSTITUTE(TabelaFluxoDeCaixa[[#This Row],[Categoria]], " ", "_")),TabelaFluxoDeCaixa[[#This Row],[Sub Categoria]]),0)</f>
        <v>1</v>
      </c>
      <c r="G121" s="429">
        <f>DATE(YEAR(TabelaFluxoDeCaixa[[#This Row],[Data de Efetivação]]),MONTH(TabelaFluxoDeCaixa[[#This Row],[Data de Efetivação]]),1)</f>
        <v>45566</v>
      </c>
      <c r="H121" s="428">
        <v>45572</v>
      </c>
      <c r="I121" s="428">
        <v>45572</v>
      </c>
      <c r="J121" s="411" t="s">
        <v>725</v>
      </c>
      <c r="K121" s="411"/>
      <c r="L121" s="411" t="s">
        <v>808</v>
      </c>
      <c r="M121" s="412" t="s">
        <v>257</v>
      </c>
      <c r="N121" s="413" t="s">
        <v>749</v>
      </c>
      <c r="O121" s="414">
        <v>300</v>
      </c>
      <c r="P121" s="415" t="s">
        <v>134</v>
      </c>
    </row>
    <row r="122" spans="3:16" ht="16" x14ac:dyDescent="0.2">
      <c r="C122" s="410"/>
      <c r="D122" s="410"/>
      <c r="E122" s="410">
        <f>COUNTIF(CFCategoriasBD,TabelaFluxoDeCaixa[[#This Row],[Categoria]])</f>
        <v>1</v>
      </c>
      <c r="F122" s="389">
        <f ca="1">IFERROR(COUNTIF(INDIRECT("BDNameToFC" &amp; SUBSTITUTE(TabelaFluxoDeCaixa[[#This Row],[Categoria]], " ", "_")),TabelaFluxoDeCaixa[[#This Row],[Sub Categoria]]),0)</f>
        <v>1</v>
      </c>
      <c r="G122" s="429">
        <f>DATE(YEAR(TabelaFluxoDeCaixa[[#This Row],[Data de Efetivação]]),MONTH(TabelaFluxoDeCaixa[[#This Row],[Data de Efetivação]]),1)</f>
        <v>45566</v>
      </c>
      <c r="H122" s="428">
        <v>45560</v>
      </c>
      <c r="I122" s="428">
        <v>45572</v>
      </c>
      <c r="J122" s="411" t="s">
        <v>725</v>
      </c>
      <c r="K122" s="411" t="s">
        <v>806</v>
      </c>
      <c r="L122" s="411" t="s">
        <v>49</v>
      </c>
      <c r="M122" s="412" t="s">
        <v>51</v>
      </c>
      <c r="N122" s="413" t="s">
        <v>834</v>
      </c>
      <c r="O122" s="414">
        <v>309.10000000000002</v>
      </c>
      <c r="P122" s="415" t="s">
        <v>134</v>
      </c>
    </row>
    <row r="123" spans="3:16" ht="16" x14ac:dyDescent="0.2">
      <c r="C123" s="410"/>
      <c r="D123" s="410"/>
      <c r="E123" s="410">
        <f>COUNTIF(CFCategoriasBD,TabelaFluxoDeCaixa[[#This Row],[Categoria]])</f>
        <v>1</v>
      </c>
      <c r="F123" s="389">
        <f ca="1">IFERROR(COUNTIF(INDIRECT("BDNameToFC" &amp; SUBSTITUTE(TabelaFluxoDeCaixa[[#This Row],[Categoria]], " ", "_")),TabelaFluxoDeCaixa[[#This Row],[Sub Categoria]]),0)</f>
        <v>1</v>
      </c>
      <c r="G123" s="429">
        <f>DATE(YEAR(TabelaFluxoDeCaixa[[#This Row],[Data de Efetivação]]),MONTH(TabelaFluxoDeCaixa[[#This Row],[Data de Efetivação]]),1)</f>
        <v>45566</v>
      </c>
      <c r="H123" s="428">
        <v>45548</v>
      </c>
      <c r="I123" s="428">
        <v>45572</v>
      </c>
      <c r="J123" s="411" t="s">
        <v>725</v>
      </c>
      <c r="K123" s="411" t="s">
        <v>806</v>
      </c>
      <c r="L123" s="411" t="s">
        <v>899</v>
      </c>
      <c r="M123" s="412" t="s">
        <v>902</v>
      </c>
      <c r="N123" s="413" t="s">
        <v>846</v>
      </c>
      <c r="O123" s="414">
        <v>584.9</v>
      </c>
      <c r="P123" s="415" t="s">
        <v>134</v>
      </c>
    </row>
    <row r="124" spans="3:16" ht="16" x14ac:dyDescent="0.2">
      <c r="C124" s="410"/>
      <c r="D124" s="410"/>
      <c r="E124" s="410">
        <f>COUNTIF(CFCategoriasBD,TabelaFluxoDeCaixa[[#This Row],[Categoria]])</f>
        <v>1</v>
      </c>
      <c r="F124" s="389">
        <f ca="1">IFERROR(COUNTIF(INDIRECT("BDNameToFC" &amp; SUBSTITUTE(TabelaFluxoDeCaixa[[#This Row],[Categoria]], " ", "_")),TabelaFluxoDeCaixa[[#This Row],[Sub Categoria]]),0)</f>
        <v>1</v>
      </c>
      <c r="G124" s="429">
        <f>DATE(YEAR(TabelaFluxoDeCaixa[[#This Row],[Data de Efetivação]]),MONTH(TabelaFluxoDeCaixa[[#This Row],[Data de Efetivação]]),1)</f>
        <v>45566</v>
      </c>
      <c r="H124" s="428">
        <v>45552</v>
      </c>
      <c r="I124" s="428">
        <v>45572</v>
      </c>
      <c r="J124" s="411" t="s">
        <v>725</v>
      </c>
      <c r="K124" s="411" t="s">
        <v>806</v>
      </c>
      <c r="L124" s="411" t="s">
        <v>803</v>
      </c>
      <c r="M124" s="412" t="s">
        <v>48</v>
      </c>
      <c r="N124" s="413" t="s">
        <v>831</v>
      </c>
      <c r="O124" s="414">
        <v>753.97</v>
      </c>
      <c r="P124" s="415" t="s">
        <v>134</v>
      </c>
    </row>
    <row r="125" spans="3:16" ht="32" x14ac:dyDescent="0.2">
      <c r="C125" s="410"/>
      <c r="D125" s="410"/>
      <c r="E125" s="410">
        <f>COUNTIF(CFCategoriasBD,TabelaFluxoDeCaixa[[#This Row],[Categoria]])</f>
        <v>1</v>
      </c>
      <c r="F125" s="389">
        <f ca="1">IFERROR(COUNTIF(INDIRECT("BDNameToFC" &amp; SUBSTITUTE(TabelaFluxoDeCaixa[[#This Row],[Categoria]], " ", "_")),TabelaFluxoDeCaixa[[#This Row],[Sub Categoria]]),0)</f>
        <v>1</v>
      </c>
      <c r="G125" s="429">
        <f>DATE(YEAR(TabelaFluxoDeCaixa[[#This Row],[Data de Efetivação]]),MONTH(TabelaFluxoDeCaixa[[#This Row],[Data de Efetivação]]),1)</f>
        <v>45566</v>
      </c>
      <c r="H125" s="428">
        <v>45572</v>
      </c>
      <c r="I125" s="428">
        <v>45572</v>
      </c>
      <c r="J125" s="411" t="s">
        <v>725</v>
      </c>
      <c r="K125" s="411"/>
      <c r="L125" s="411" t="s">
        <v>816</v>
      </c>
      <c r="M125" s="412" t="s">
        <v>915</v>
      </c>
      <c r="N125" s="413" t="s">
        <v>746</v>
      </c>
      <c r="O125" s="414">
        <v>891.97</v>
      </c>
      <c r="P125" s="415" t="s">
        <v>134</v>
      </c>
    </row>
    <row r="126" spans="3:16" ht="16" x14ac:dyDescent="0.2">
      <c r="C126" s="410"/>
      <c r="D126" s="410"/>
      <c r="E126" s="410">
        <f>COUNTIF(CFCategoriasBD,TabelaFluxoDeCaixa[[#This Row],[Categoria]])</f>
        <v>1</v>
      </c>
      <c r="F126" s="389">
        <f ca="1">IFERROR(COUNTIF(INDIRECT("BDNameToFC" &amp; SUBSTITUTE(TabelaFluxoDeCaixa[[#This Row],[Categoria]], " ", "_")),TabelaFluxoDeCaixa[[#This Row],[Sub Categoria]]),0)</f>
        <v>1</v>
      </c>
      <c r="G126" s="429">
        <f>DATE(YEAR(TabelaFluxoDeCaixa[[#This Row],[Data de Efetivação]]),MONTH(TabelaFluxoDeCaixa[[#This Row],[Data de Efetivação]]),1)</f>
        <v>45566</v>
      </c>
      <c r="H126" s="428">
        <v>45533</v>
      </c>
      <c r="I126" s="428">
        <v>45572</v>
      </c>
      <c r="J126" s="411" t="s">
        <v>725</v>
      </c>
      <c r="K126" s="411" t="s">
        <v>806</v>
      </c>
      <c r="L126" s="411" t="s">
        <v>49</v>
      </c>
      <c r="M126" s="412" t="s">
        <v>807</v>
      </c>
      <c r="N126" s="413" t="s">
        <v>881</v>
      </c>
      <c r="O126" s="414">
        <v>982.68</v>
      </c>
      <c r="P126" s="415" t="s">
        <v>134</v>
      </c>
    </row>
    <row r="127" spans="3:16" ht="32" x14ac:dyDescent="0.2">
      <c r="C127" s="410"/>
      <c r="D127" s="410"/>
      <c r="E127" s="410">
        <f>COUNTIF(CFCategoriasBD,TabelaFluxoDeCaixa[[#This Row],[Categoria]])</f>
        <v>1</v>
      </c>
      <c r="F127" s="389">
        <f ca="1">IFERROR(COUNTIF(INDIRECT("BDNameToFC" &amp; SUBSTITUTE(TabelaFluxoDeCaixa[[#This Row],[Categoria]], " ", "_")),TabelaFluxoDeCaixa[[#This Row],[Sub Categoria]]),0)</f>
        <v>1</v>
      </c>
      <c r="G127" s="429">
        <f>DATE(YEAR(TabelaFluxoDeCaixa[[#This Row],[Data de Efetivação]]),MONTH(TabelaFluxoDeCaixa[[#This Row],[Data de Efetivação]]),1)</f>
        <v>45566</v>
      </c>
      <c r="H127" s="428">
        <v>45572</v>
      </c>
      <c r="I127" s="428">
        <v>45572</v>
      </c>
      <c r="J127" s="411" t="s">
        <v>725</v>
      </c>
      <c r="K127" s="411"/>
      <c r="L127" s="411" t="s">
        <v>40</v>
      </c>
      <c r="M127" s="412" t="s">
        <v>948</v>
      </c>
      <c r="N127" s="413" t="s">
        <v>742</v>
      </c>
      <c r="O127" s="414">
        <v>13690.07</v>
      </c>
      <c r="P127" s="415" t="s">
        <v>134</v>
      </c>
    </row>
    <row r="128" spans="3:16" ht="16" x14ac:dyDescent="0.2">
      <c r="C128" s="410"/>
      <c r="D128" s="410"/>
      <c r="E128" s="410">
        <f>COUNTIF(CFCategoriasBD,TabelaFluxoDeCaixa[[#This Row],[Categoria]])</f>
        <v>1</v>
      </c>
      <c r="F128" s="389">
        <f ca="1">IFERROR(COUNTIF(INDIRECT("BDNameToFC" &amp; SUBSTITUTE(TabelaFluxoDeCaixa[[#This Row],[Categoria]], " ", "_")),TabelaFluxoDeCaixa[[#This Row],[Sub Categoria]]),0)</f>
        <v>1</v>
      </c>
      <c r="G128" s="429">
        <f>DATE(YEAR(TabelaFluxoDeCaixa[[#This Row],[Data de Efetivação]]),MONTH(TabelaFluxoDeCaixa[[#This Row],[Data de Efetivação]]),1)</f>
        <v>45566</v>
      </c>
      <c r="H128" s="428">
        <v>45573</v>
      </c>
      <c r="I128" s="428">
        <v>45573</v>
      </c>
      <c r="J128" s="411" t="s">
        <v>725</v>
      </c>
      <c r="K128" s="411"/>
      <c r="L128" s="411" t="s">
        <v>58</v>
      </c>
      <c r="M128" s="412" t="s">
        <v>801</v>
      </c>
      <c r="N128" s="413" t="s">
        <v>753</v>
      </c>
      <c r="O128" s="414">
        <v>15</v>
      </c>
      <c r="P128" s="415" t="s">
        <v>134</v>
      </c>
    </row>
    <row r="129" spans="3:16" ht="16" x14ac:dyDescent="0.2">
      <c r="C129" s="410"/>
      <c r="D129" s="410"/>
      <c r="E129" s="410">
        <f>COUNTIF(CFCategoriasBD,TabelaFluxoDeCaixa[[#This Row],[Categoria]])</f>
        <v>1</v>
      </c>
      <c r="F129" s="389">
        <f ca="1">IFERROR(COUNTIF(INDIRECT("BDNameToFC" &amp; SUBSTITUTE(TabelaFluxoDeCaixa[[#This Row],[Categoria]], " ", "_")),TabelaFluxoDeCaixa[[#This Row],[Sub Categoria]]),0)</f>
        <v>1</v>
      </c>
      <c r="G129" s="429">
        <f>DATE(YEAR(TabelaFluxoDeCaixa[[#This Row],[Data de Efetivação]]),MONTH(TabelaFluxoDeCaixa[[#This Row],[Data de Efetivação]]),1)</f>
        <v>45566</v>
      </c>
      <c r="H129" s="428">
        <v>45573</v>
      </c>
      <c r="I129" s="428">
        <v>45573</v>
      </c>
      <c r="J129" s="411" t="s">
        <v>725</v>
      </c>
      <c r="K129" s="411"/>
      <c r="L129" s="411" t="s">
        <v>43</v>
      </c>
      <c r="M129" s="412" t="s">
        <v>46</v>
      </c>
      <c r="N129" s="413" t="s">
        <v>755</v>
      </c>
      <c r="O129" s="414">
        <v>112.66</v>
      </c>
      <c r="P129" s="415" t="s">
        <v>134</v>
      </c>
    </row>
    <row r="130" spans="3:16" ht="16" x14ac:dyDescent="0.2">
      <c r="C130" s="410"/>
      <c r="D130" s="410"/>
      <c r="E130" s="410">
        <f>COUNTIF(CFCategoriasBD,TabelaFluxoDeCaixa[[#This Row],[Categoria]])</f>
        <v>1</v>
      </c>
      <c r="F130" s="389">
        <f ca="1">IFERROR(COUNTIF(INDIRECT("BDNameToFC" &amp; SUBSTITUTE(TabelaFluxoDeCaixa[[#This Row],[Categoria]], " ", "_")),TabelaFluxoDeCaixa[[#This Row],[Sub Categoria]]),0)</f>
        <v>1</v>
      </c>
      <c r="G130" s="429">
        <f>DATE(YEAR(TabelaFluxoDeCaixa[[#This Row],[Data de Efetivação]]),MONTH(TabelaFluxoDeCaixa[[#This Row],[Data de Efetivação]]),1)</f>
        <v>45566</v>
      </c>
      <c r="H130" s="428">
        <v>45573</v>
      </c>
      <c r="I130" s="428">
        <v>45573</v>
      </c>
      <c r="J130" s="411" t="s">
        <v>725</v>
      </c>
      <c r="K130" s="411"/>
      <c r="L130" s="411" t="s">
        <v>52</v>
      </c>
      <c r="M130" s="412" t="s">
        <v>821</v>
      </c>
      <c r="N130" s="413" t="s">
        <v>756</v>
      </c>
      <c r="O130" s="414">
        <v>380</v>
      </c>
      <c r="P130" s="415" t="s">
        <v>134</v>
      </c>
    </row>
    <row r="131" spans="3:16" ht="32" x14ac:dyDescent="0.2">
      <c r="C131" s="410"/>
      <c r="D131" s="410"/>
      <c r="E131" s="410">
        <f>COUNTIF(CFCategoriasBD,TabelaFluxoDeCaixa[[#This Row],[Categoria]])</f>
        <v>1</v>
      </c>
      <c r="F131" s="389">
        <f ca="1">IFERROR(COUNTIF(INDIRECT("BDNameToFC" &amp; SUBSTITUTE(TabelaFluxoDeCaixa[[#This Row],[Categoria]], " ", "_")),TabelaFluxoDeCaixa[[#This Row],[Sub Categoria]]),0)</f>
        <v>1</v>
      </c>
      <c r="G131" s="429">
        <f>DATE(YEAR(TabelaFluxoDeCaixa[[#This Row],[Data de Efetivação]]),MONTH(TabelaFluxoDeCaixa[[#This Row],[Data de Efetivação]]),1)</f>
        <v>45566</v>
      </c>
      <c r="H131" s="428">
        <v>45573</v>
      </c>
      <c r="I131" s="428">
        <v>45573</v>
      </c>
      <c r="J131" s="411" t="s">
        <v>725</v>
      </c>
      <c r="K131" s="411"/>
      <c r="L131" s="411" t="s">
        <v>40</v>
      </c>
      <c r="M131" s="412" t="s">
        <v>949</v>
      </c>
      <c r="N131" s="413" t="s">
        <v>752</v>
      </c>
      <c r="O131" s="414">
        <v>1000</v>
      </c>
      <c r="P131" s="415" t="s">
        <v>134</v>
      </c>
    </row>
    <row r="132" spans="3:16" ht="16" x14ac:dyDescent="0.2">
      <c r="C132" s="410"/>
      <c r="D132" s="410"/>
      <c r="E132" s="410">
        <f>COUNTIF(CFCategoriasBD,TabelaFluxoDeCaixa[[#This Row],[Categoria]])</f>
        <v>1</v>
      </c>
      <c r="F132" s="389">
        <f ca="1">IFERROR(COUNTIF(INDIRECT("BDNameToFC" &amp; SUBSTITUTE(TabelaFluxoDeCaixa[[#This Row],[Categoria]], " ", "_")),TabelaFluxoDeCaixa[[#This Row],[Sub Categoria]]),0)</f>
        <v>1</v>
      </c>
      <c r="G132" s="429">
        <f>DATE(YEAR(TabelaFluxoDeCaixa[[#This Row],[Data de Efetivação]]),MONTH(TabelaFluxoDeCaixa[[#This Row],[Data de Efetivação]]),1)</f>
        <v>45566</v>
      </c>
      <c r="H132" s="428">
        <v>45573</v>
      </c>
      <c r="I132" s="428">
        <v>45573</v>
      </c>
      <c r="J132" s="411" t="s">
        <v>725</v>
      </c>
      <c r="K132" s="411"/>
      <c r="L132" s="411" t="s">
        <v>52</v>
      </c>
      <c r="M132" s="412" t="s">
        <v>54</v>
      </c>
      <c r="N132" s="413" t="s">
        <v>754</v>
      </c>
      <c r="O132" s="414">
        <v>2873.7</v>
      </c>
      <c r="P132" s="415" t="s">
        <v>134</v>
      </c>
    </row>
    <row r="133" spans="3:16" ht="32" x14ac:dyDescent="0.2">
      <c r="C133" s="410"/>
      <c r="D133" s="410"/>
      <c r="E133" s="410">
        <f>COUNTIF(CFCategoriasBD,TabelaFluxoDeCaixa[[#This Row],[Categoria]])</f>
        <v>1</v>
      </c>
      <c r="F133" s="389">
        <f ca="1">IFERROR(COUNTIF(INDIRECT("BDNameToFC" &amp; SUBSTITUTE(TabelaFluxoDeCaixa[[#This Row],[Categoria]], " ", "_")),TabelaFluxoDeCaixa[[#This Row],[Sub Categoria]]),0)</f>
        <v>1</v>
      </c>
      <c r="G133" s="429">
        <f>DATE(YEAR(TabelaFluxoDeCaixa[[#This Row],[Data de Efetivação]]),MONTH(TabelaFluxoDeCaixa[[#This Row],[Data de Efetivação]]),1)</f>
        <v>45566</v>
      </c>
      <c r="H133" s="428">
        <v>45574</v>
      </c>
      <c r="I133" s="428">
        <v>45574</v>
      </c>
      <c r="J133" s="411" t="s">
        <v>725</v>
      </c>
      <c r="K133" s="411"/>
      <c r="L133" s="411" t="s">
        <v>58</v>
      </c>
      <c r="M133" s="412" t="s">
        <v>801</v>
      </c>
      <c r="N133" s="413" t="s">
        <v>757</v>
      </c>
      <c r="O133" s="414">
        <v>15</v>
      </c>
      <c r="P133" s="415" t="s">
        <v>134</v>
      </c>
    </row>
    <row r="134" spans="3:16" ht="16" x14ac:dyDescent="0.2">
      <c r="C134" s="410"/>
      <c r="D134" s="410"/>
      <c r="E134" s="410">
        <f>COUNTIF(CFCategoriasBD,TabelaFluxoDeCaixa[[#This Row],[Categoria]])</f>
        <v>1</v>
      </c>
      <c r="F134" s="389">
        <f ca="1">IFERROR(COUNTIF(INDIRECT("BDNameToFC" &amp; SUBSTITUTE(TabelaFluxoDeCaixa[[#This Row],[Categoria]], " ", "_")),TabelaFluxoDeCaixa[[#This Row],[Sub Categoria]]),0)</f>
        <v>1</v>
      </c>
      <c r="G134" s="429">
        <f>DATE(YEAR(TabelaFluxoDeCaixa[[#This Row],[Data de Efetivação]]),MONTH(TabelaFluxoDeCaixa[[#This Row],[Data de Efetivação]]),1)</f>
        <v>45566</v>
      </c>
      <c r="H134" s="428">
        <v>45575</v>
      </c>
      <c r="I134" s="428">
        <v>45575</v>
      </c>
      <c r="J134" s="411" t="s">
        <v>725</v>
      </c>
      <c r="K134" s="411"/>
      <c r="L134" s="411" t="s">
        <v>49</v>
      </c>
      <c r="M134" s="412" t="s">
        <v>808</v>
      </c>
      <c r="N134" s="413" t="s">
        <v>762</v>
      </c>
      <c r="O134" s="414">
        <v>20.9</v>
      </c>
      <c r="P134" s="415" t="s">
        <v>134</v>
      </c>
    </row>
    <row r="135" spans="3:16" ht="16" x14ac:dyDescent="0.2">
      <c r="C135" s="410"/>
      <c r="D135" s="410"/>
      <c r="E135" s="410">
        <f>COUNTIF(CFCategoriasBD,TabelaFluxoDeCaixa[[#This Row],[Categoria]])</f>
        <v>1</v>
      </c>
      <c r="F135" s="389">
        <f ca="1">IFERROR(COUNTIF(INDIRECT("BDNameToFC" &amp; SUBSTITUTE(TabelaFluxoDeCaixa[[#This Row],[Categoria]], " ", "_")),TabelaFluxoDeCaixa[[#This Row],[Sub Categoria]]),0)</f>
        <v>1</v>
      </c>
      <c r="G135" s="429">
        <f>DATE(YEAR(TabelaFluxoDeCaixa[[#This Row],[Data de Efetivação]]),MONTH(TabelaFluxoDeCaixa[[#This Row],[Data de Efetivação]]),1)</f>
        <v>45566</v>
      </c>
      <c r="H135" s="428">
        <v>45575</v>
      </c>
      <c r="I135" s="428">
        <v>45575</v>
      </c>
      <c r="J135" s="411" t="s">
        <v>725</v>
      </c>
      <c r="K135" s="411"/>
      <c r="L135" s="411" t="s">
        <v>808</v>
      </c>
      <c r="M135" s="412" t="s">
        <v>257</v>
      </c>
      <c r="N135" s="413" t="s">
        <v>763</v>
      </c>
      <c r="O135" s="414">
        <v>32.92</v>
      </c>
      <c r="P135" s="415" t="s">
        <v>134</v>
      </c>
    </row>
    <row r="136" spans="3:16" ht="16" x14ac:dyDescent="0.2">
      <c r="C136" s="410"/>
      <c r="D136" s="410"/>
      <c r="E136" s="410">
        <f>COUNTIF(CFCategoriasBD,TabelaFluxoDeCaixa[[#This Row],[Categoria]])</f>
        <v>1</v>
      </c>
      <c r="F136" s="389">
        <f ca="1">IFERROR(COUNTIF(INDIRECT("BDNameToFC" &amp; SUBSTITUTE(TabelaFluxoDeCaixa[[#This Row],[Categoria]], " ", "_")),TabelaFluxoDeCaixa[[#This Row],[Sub Categoria]]),0)</f>
        <v>1</v>
      </c>
      <c r="G136" s="429">
        <f>DATE(YEAR(TabelaFluxoDeCaixa[[#This Row],[Data de Efetivação]]),MONTH(TabelaFluxoDeCaixa[[#This Row],[Data de Efetivação]]),1)</f>
        <v>45566</v>
      </c>
      <c r="H136" s="428">
        <v>45575</v>
      </c>
      <c r="I136" s="428">
        <v>45575</v>
      </c>
      <c r="J136" s="411" t="s">
        <v>725</v>
      </c>
      <c r="K136" s="411"/>
      <c r="L136" s="411" t="s">
        <v>814</v>
      </c>
      <c r="M136" s="412" t="s">
        <v>257</v>
      </c>
      <c r="N136" s="413" t="s">
        <v>761</v>
      </c>
      <c r="O136" s="414">
        <v>120</v>
      </c>
      <c r="P136" s="415" t="s">
        <v>134</v>
      </c>
    </row>
    <row r="137" spans="3:16" ht="16" x14ac:dyDescent="0.2">
      <c r="C137" s="410"/>
      <c r="D137" s="410"/>
      <c r="E137" s="410">
        <f>COUNTIF(CFCategoriasBD,TabelaFluxoDeCaixa[[#This Row],[Categoria]])</f>
        <v>1</v>
      </c>
      <c r="F137" s="389">
        <f ca="1">IFERROR(COUNTIF(INDIRECT("BDNameToFC" &amp; SUBSTITUTE(TabelaFluxoDeCaixa[[#This Row],[Categoria]], " ", "_")),TabelaFluxoDeCaixa[[#This Row],[Sub Categoria]]),0)</f>
        <v>1</v>
      </c>
      <c r="G137" s="429">
        <f>DATE(YEAR(TabelaFluxoDeCaixa[[#This Row],[Data de Efetivação]]),MONTH(TabelaFluxoDeCaixa[[#This Row],[Data de Efetivação]]),1)</f>
        <v>45566</v>
      </c>
      <c r="H137" s="428">
        <v>45575</v>
      </c>
      <c r="I137" s="428">
        <v>45575</v>
      </c>
      <c r="J137" s="411" t="s">
        <v>725</v>
      </c>
      <c r="K137" s="411"/>
      <c r="L137" s="411" t="s">
        <v>58</v>
      </c>
      <c r="M137" s="412" t="s">
        <v>801</v>
      </c>
      <c r="N137" s="413" t="s">
        <v>759</v>
      </c>
      <c r="O137" s="414">
        <v>240</v>
      </c>
      <c r="P137" s="415" t="s">
        <v>134</v>
      </c>
    </row>
    <row r="138" spans="3:16" ht="32" x14ac:dyDescent="0.2">
      <c r="C138" s="410"/>
      <c r="D138" s="410"/>
      <c r="E138" s="410">
        <f>COUNTIF(CFCategoriasBD,TabelaFluxoDeCaixa[[#This Row],[Categoria]])</f>
        <v>1</v>
      </c>
      <c r="F138" s="389">
        <f ca="1">IFERROR(COUNTIF(INDIRECT("BDNameToFC" &amp; SUBSTITUTE(TabelaFluxoDeCaixa[[#This Row],[Categoria]], " ", "_")),TabelaFluxoDeCaixa[[#This Row],[Sub Categoria]]),0)</f>
        <v>1</v>
      </c>
      <c r="G138" s="429">
        <f>DATE(YEAR(TabelaFluxoDeCaixa[[#This Row],[Data de Efetivação]]),MONTH(TabelaFluxoDeCaixa[[#This Row],[Data de Efetivação]]),1)</f>
        <v>45566</v>
      </c>
      <c r="H138" s="428">
        <v>45575</v>
      </c>
      <c r="I138" s="428">
        <v>45575</v>
      </c>
      <c r="J138" s="411" t="s">
        <v>725</v>
      </c>
      <c r="K138" s="411"/>
      <c r="L138" s="411" t="s">
        <v>43</v>
      </c>
      <c r="M138" s="412" t="s">
        <v>44</v>
      </c>
      <c r="N138" s="413" t="s">
        <v>760</v>
      </c>
      <c r="O138" s="414">
        <v>313.62</v>
      </c>
      <c r="P138" s="415" t="s">
        <v>134</v>
      </c>
    </row>
    <row r="139" spans="3:16" ht="32" x14ac:dyDescent="0.2">
      <c r="C139" s="410"/>
      <c r="D139" s="410"/>
      <c r="E139" s="410">
        <f>COUNTIF(CFCategoriasBD,TabelaFluxoDeCaixa[[#This Row],[Categoria]])</f>
        <v>1</v>
      </c>
      <c r="F139" s="389">
        <f ca="1">IFERROR(COUNTIF(INDIRECT("BDNameToFC" &amp; SUBSTITUTE(TabelaFluxoDeCaixa[[#This Row],[Categoria]], " ", "_")),TabelaFluxoDeCaixa[[#This Row],[Sub Categoria]]),0)</f>
        <v>1</v>
      </c>
      <c r="G139" s="429">
        <f>DATE(YEAR(TabelaFluxoDeCaixa[[#This Row],[Data de Efetivação]]),MONTH(TabelaFluxoDeCaixa[[#This Row],[Data de Efetivação]]),1)</f>
        <v>45566</v>
      </c>
      <c r="H139" s="428">
        <v>45575</v>
      </c>
      <c r="I139" s="428">
        <v>45575</v>
      </c>
      <c r="J139" s="411" t="s">
        <v>725</v>
      </c>
      <c r="K139" s="411"/>
      <c r="L139" s="411" t="s">
        <v>52</v>
      </c>
      <c r="M139" s="412" t="s">
        <v>811</v>
      </c>
      <c r="N139" s="413" t="s">
        <v>758</v>
      </c>
      <c r="O139" s="414">
        <v>860</v>
      </c>
      <c r="P139" s="415" t="s">
        <v>134</v>
      </c>
    </row>
    <row r="140" spans="3:16" ht="16" x14ac:dyDescent="0.2">
      <c r="C140" s="410"/>
      <c r="D140" s="410"/>
      <c r="E140" s="410">
        <f>COUNTIF(CFCategoriasBD,TabelaFluxoDeCaixa[[#This Row],[Categoria]])</f>
        <v>1</v>
      </c>
      <c r="F140" s="389">
        <f ca="1">IFERROR(COUNTIF(INDIRECT("BDNameToFC" &amp; SUBSTITUTE(TabelaFluxoDeCaixa[[#This Row],[Categoria]], " ", "_")),TabelaFluxoDeCaixa[[#This Row],[Sub Categoria]]),0)</f>
        <v>1</v>
      </c>
      <c r="G140" s="429">
        <f>DATE(YEAR(TabelaFluxoDeCaixa[[#This Row],[Data de Efetivação]]),MONTH(TabelaFluxoDeCaixa[[#This Row],[Data de Efetivação]]),1)</f>
        <v>45566</v>
      </c>
      <c r="H140" s="428">
        <v>45566</v>
      </c>
      <c r="I140" s="428">
        <v>45576</v>
      </c>
      <c r="J140" s="411" t="s">
        <v>725</v>
      </c>
      <c r="K140" s="411"/>
      <c r="L140" s="411" t="s">
        <v>808</v>
      </c>
      <c r="M140" s="412" t="s">
        <v>257</v>
      </c>
      <c r="N140" s="413" t="s">
        <v>738</v>
      </c>
      <c r="O140" s="414">
        <v>6.87</v>
      </c>
      <c r="P140" s="415" t="s">
        <v>134</v>
      </c>
    </row>
    <row r="141" spans="3:16" ht="32" x14ac:dyDescent="0.2">
      <c r="C141" s="410"/>
      <c r="D141" s="410"/>
      <c r="E141" s="410">
        <f>COUNTIF(CFCategoriasBD,TabelaFluxoDeCaixa[[#This Row],[Categoria]])</f>
        <v>1</v>
      </c>
      <c r="F141" s="389">
        <f ca="1">IFERROR(COUNTIF(INDIRECT("BDNameToFC" &amp; SUBSTITUTE(TabelaFluxoDeCaixa[[#This Row],[Categoria]], " ", "_")),TabelaFluxoDeCaixa[[#This Row],[Sub Categoria]]),0)</f>
        <v>1</v>
      </c>
      <c r="G141" s="429">
        <f>DATE(YEAR(TabelaFluxoDeCaixa[[#This Row],[Data de Efetivação]]),MONTH(TabelaFluxoDeCaixa[[#This Row],[Data de Efetivação]]),1)</f>
        <v>45566</v>
      </c>
      <c r="H141" s="428">
        <v>45576</v>
      </c>
      <c r="I141" s="428">
        <v>45576</v>
      </c>
      <c r="J141" s="411" t="s">
        <v>725</v>
      </c>
      <c r="K141" s="411"/>
      <c r="L141" s="411" t="s">
        <v>41</v>
      </c>
      <c r="M141" s="412" t="s">
        <v>798</v>
      </c>
      <c r="N141" s="413" t="s">
        <v>765</v>
      </c>
      <c r="O141" s="414">
        <v>106.5</v>
      </c>
      <c r="P141" s="415" t="s">
        <v>134</v>
      </c>
    </row>
    <row r="142" spans="3:16" ht="32" x14ac:dyDescent="0.2">
      <c r="C142" s="410"/>
      <c r="D142" s="410"/>
      <c r="E142" s="410">
        <f>COUNTIF(CFCategoriasBD,TabelaFluxoDeCaixa[[#This Row],[Categoria]])</f>
        <v>1</v>
      </c>
      <c r="F142" s="389">
        <f ca="1">IFERROR(COUNTIF(INDIRECT("BDNameToFC" &amp; SUBSTITUTE(TabelaFluxoDeCaixa[[#This Row],[Categoria]], " ", "_")),TabelaFluxoDeCaixa[[#This Row],[Sub Categoria]]),0)</f>
        <v>1</v>
      </c>
      <c r="G142" s="429">
        <f>DATE(YEAR(TabelaFluxoDeCaixa[[#This Row],[Data de Efetivação]]),MONTH(TabelaFluxoDeCaixa[[#This Row],[Data de Efetivação]]),1)</f>
        <v>45566</v>
      </c>
      <c r="H142" s="428">
        <v>45576</v>
      </c>
      <c r="I142" s="428">
        <v>45576</v>
      </c>
      <c r="J142" s="411" t="s">
        <v>725</v>
      </c>
      <c r="K142" s="411"/>
      <c r="L142" s="411" t="s">
        <v>41</v>
      </c>
      <c r="M142" s="412" t="s">
        <v>798</v>
      </c>
      <c r="N142" s="413" t="s">
        <v>764</v>
      </c>
      <c r="O142" s="414">
        <v>131</v>
      </c>
      <c r="P142" s="415" t="s">
        <v>134</v>
      </c>
    </row>
    <row r="143" spans="3:16" ht="16" x14ac:dyDescent="0.2">
      <c r="C143" s="410"/>
      <c r="D143" s="410"/>
      <c r="E143" s="410">
        <f>COUNTIF(CFCategoriasBD,TabelaFluxoDeCaixa[[#This Row],[Categoria]])</f>
        <v>1</v>
      </c>
      <c r="F143" s="389">
        <f ca="1">IFERROR(COUNTIF(INDIRECT("BDNameToFC" &amp; SUBSTITUTE(TabelaFluxoDeCaixa[[#This Row],[Categoria]], " ", "_")),TabelaFluxoDeCaixa[[#This Row],[Sub Categoria]]),0)</f>
        <v>1</v>
      </c>
      <c r="G143" s="429">
        <f>DATE(YEAR(TabelaFluxoDeCaixa[[#This Row],[Data de Efetivação]]),MONTH(TabelaFluxoDeCaixa[[#This Row],[Data de Efetivação]]),1)</f>
        <v>45566</v>
      </c>
      <c r="H143" s="428">
        <v>45566</v>
      </c>
      <c r="I143" s="428">
        <v>45576</v>
      </c>
      <c r="J143" s="411" t="s">
        <v>725</v>
      </c>
      <c r="K143" s="411"/>
      <c r="L143" s="411" t="s">
        <v>43</v>
      </c>
      <c r="M143" s="412" t="s">
        <v>813</v>
      </c>
      <c r="N143" s="413" t="s">
        <v>737</v>
      </c>
      <c r="O143" s="414">
        <v>167.21</v>
      </c>
      <c r="P143" s="415" t="s">
        <v>134</v>
      </c>
    </row>
    <row r="144" spans="3:16" ht="16" x14ac:dyDescent="0.2">
      <c r="C144" s="410"/>
      <c r="D144" s="410"/>
      <c r="E144" s="410">
        <f>COUNTIF(CFCategoriasBD,TabelaFluxoDeCaixa[[#This Row],[Categoria]])</f>
        <v>1</v>
      </c>
      <c r="F144" s="389">
        <f ca="1">IFERROR(COUNTIF(INDIRECT("BDNameToFC" &amp; SUBSTITUTE(TabelaFluxoDeCaixa[[#This Row],[Categoria]], " ", "_")),TabelaFluxoDeCaixa[[#This Row],[Sub Categoria]]),0)</f>
        <v>1</v>
      </c>
      <c r="G144" s="429">
        <f>DATE(YEAR(TabelaFluxoDeCaixa[[#This Row],[Data de Efetivação]]),MONTH(TabelaFluxoDeCaixa[[#This Row],[Data de Efetivação]]),1)</f>
        <v>45566</v>
      </c>
      <c r="H144" s="428">
        <v>45576</v>
      </c>
      <c r="I144" s="428">
        <v>45576</v>
      </c>
      <c r="J144" s="411" t="s">
        <v>725</v>
      </c>
      <c r="K144" s="411"/>
      <c r="L144" s="411" t="s">
        <v>43</v>
      </c>
      <c r="M144" s="412" t="s">
        <v>46</v>
      </c>
      <c r="N144" s="413" t="s">
        <v>766</v>
      </c>
      <c r="O144" s="414">
        <v>281.86</v>
      </c>
      <c r="P144" s="415" t="s">
        <v>134</v>
      </c>
    </row>
    <row r="145" spans="3:16" ht="32" x14ac:dyDescent="0.2">
      <c r="C145" s="410"/>
      <c r="D145" s="410"/>
      <c r="E145" s="410">
        <f>COUNTIF(CFCategoriasBD,TabelaFluxoDeCaixa[[#This Row],[Categoria]])</f>
        <v>1</v>
      </c>
      <c r="F145" s="389">
        <f ca="1">IFERROR(COUNTIF(INDIRECT("BDNameToFC" &amp; SUBSTITUTE(TabelaFluxoDeCaixa[[#This Row],[Categoria]], " ", "_")),TabelaFluxoDeCaixa[[#This Row],[Sub Categoria]]),0)</f>
        <v>1</v>
      </c>
      <c r="G145" s="429">
        <f>DATE(YEAR(TabelaFluxoDeCaixa[[#This Row],[Data de Efetivação]]),MONTH(TabelaFluxoDeCaixa[[#This Row],[Data de Efetivação]]),1)</f>
        <v>45566</v>
      </c>
      <c r="H145" s="428">
        <v>45579</v>
      </c>
      <c r="I145" s="428">
        <v>45579</v>
      </c>
      <c r="J145" s="411" t="s">
        <v>725</v>
      </c>
      <c r="K145" s="411"/>
      <c r="L145" s="411" t="s">
        <v>41</v>
      </c>
      <c r="M145" s="412" t="s">
        <v>798</v>
      </c>
      <c r="N145" s="413" t="s">
        <v>771</v>
      </c>
      <c r="O145" s="414">
        <v>2</v>
      </c>
      <c r="P145" s="415" t="s">
        <v>134</v>
      </c>
    </row>
    <row r="146" spans="3:16" ht="32" x14ac:dyDescent="0.2">
      <c r="C146" s="410"/>
      <c r="D146" s="410"/>
      <c r="E146" s="410">
        <f>COUNTIF(CFCategoriasBD,TabelaFluxoDeCaixa[[#This Row],[Categoria]])</f>
        <v>1</v>
      </c>
      <c r="F146" s="389">
        <f ca="1">IFERROR(COUNTIF(INDIRECT("BDNameToFC" &amp; SUBSTITUTE(TabelaFluxoDeCaixa[[#This Row],[Categoria]], " ", "_")),TabelaFluxoDeCaixa[[#This Row],[Sub Categoria]]),0)</f>
        <v>1</v>
      </c>
      <c r="G146" s="429">
        <f>DATE(YEAR(TabelaFluxoDeCaixa[[#This Row],[Data de Efetivação]]),MONTH(TabelaFluxoDeCaixa[[#This Row],[Data de Efetivação]]),1)</f>
        <v>45566</v>
      </c>
      <c r="H146" s="428">
        <v>45579</v>
      </c>
      <c r="I146" s="428">
        <v>45579</v>
      </c>
      <c r="J146" s="411" t="s">
        <v>725</v>
      </c>
      <c r="K146" s="411"/>
      <c r="L146" s="411" t="s">
        <v>41</v>
      </c>
      <c r="M146" s="412" t="s">
        <v>798</v>
      </c>
      <c r="N146" s="413" t="s">
        <v>768</v>
      </c>
      <c r="O146" s="414">
        <v>2.2000000000000002</v>
      </c>
      <c r="P146" s="415" t="s">
        <v>134</v>
      </c>
    </row>
    <row r="147" spans="3:16" ht="32" x14ac:dyDescent="0.2">
      <c r="C147" s="410"/>
      <c r="D147" s="410"/>
      <c r="E147" s="410">
        <f>COUNTIF(CFCategoriasBD,TabelaFluxoDeCaixa[[#This Row],[Categoria]])</f>
        <v>1</v>
      </c>
      <c r="F147" s="389">
        <f ca="1">IFERROR(COUNTIF(INDIRECT("BDNameToFC" &amp; SUBSTITUTE(TabelaFluxoDeCaixa[[#This Row],[Categoria]], " ", "_")),TabelaFluxoDeCaixa[[#This Row],[Sub Categoria]]),0)</f>
        <v>1</v>
      </c>
      <c r="G147" s="429">
        <f>DATE(YEAR(TabelaFluxoDeCaixa[[#This Row],[Data de Efetivação]]),MONTH(TabelaFluxoDeCaixa[[#This Row],[Data de Efetivação]]),1)</f>
        <v>45566</v>
      </c>
      <c r="H147" s="428">
        <v>45579</v>
      </c>
      <c r="I147" s="428">
        <v>45579</v>
      </c>
      <c r="J147" s="411" t="s">
        <v>725</v>
      </c>
      <c r="K147" s="411"/>
      <c r="L147" s="411" t="s">
        <v>41</v>
      </c>
      <c r="M147" s="412" t="s">
        <v>798</v>
      </c>
      <c r="N147" s="413" t="s">
        <v>767</v>
      </c>
      <c r="O147" s="414">
        <v>2.2400000000000002</v>
      </c>
      <c r="P147" s="415" t="s">
        <v>134</v>
      </c>
    </row>
    <row r="148" spans="3:16" ht="32" x14ac:dyDescent="0.2">
      <c r="C148" s="410"/>
      <c r="D148" s="410"/>
      <c r="E148" s="410">
        <f>COUNTIF(CFCategoriasBD,TabelaFluxoDeCaixa[[#This Row],[Categoria]])</f>
        <v>1</v>
      </c>
      <c r="F148" s="389">
        <f ca="1">IFERROR(COUNTIF(INDIRECT("BDNameToFC" &amp; SUBSTITUTE(TabelaFluxoDeCaixa[[#This Row],[Categoria]], " ", "_")),TabelaFluxoDeCaixa[[#This Row],[Sub Categoria]]),0)</f>
        <v>1</v>
      </c>
      <c r="G148" s="429">
        <f>DATE(YEAR(TabelaFluxoDeCaixa[[#This Row],[Data de Efetivação]]),MONTH(TabelaFluxoDeCaixa[[#This Row],[Data de Efetivação]]),1)</f>
        <v>45566</v>
      </c>
      <c r="H148" s="428">
        <v>45579</v>
      </c>
      <c r="I148" s="428">
        <v>45579</v>
      </c>
      <c r="J148" s="411" t="s">
        <v>725</v>
      </c>
      <c r="K148" s="411"/>
      <c r="L148" s="411" t="s">
        <v>41</v>
      </c>
      <c r="M148" s="412" t="s">
        <v>798</v>
      </c>
      <c r="N148" s="413" t="s">
        <v>773</v>
      </c>
      <c r="O148" s="414">
        <v>2.34</v>
      </c>
      <c r="P148" s="415" t="s">
        <v>134</v>
      </c>
    </row>
    <row r="149" spans="3:16" ht="32" x14ac:dyDescent="0.2">
      <c r="C149" s="410"/>
      <c r="D149" s="410"/>
      <c r="E149" s="410">
        <f>COUNTIF(CFCategoriasBD,TabelaFluxoDeCaixa[[#This Row],[Categoria]])</f>
        <v>1</v>
      </c>
      <c r="F149" s="389">
        <f ca="1">IFERROR(COUNTIF(INDIRECT("BDNameToFC" &amp; SUBSTITUTE(TabelaFluxoDeCaixa[[#This Row],[Categoria]], " ", "_")),TabelaFluxoDeCaixa[[#This Row],[Sub Categoria]]),0)</f>
        <v>1</v>
      </c>
      <c r="G149" s="429">
        <f>DATE(YEAR(TabelaFluxoDeCaixa[[#This Row],[Data de Efetivação]]),MONTH(TabelaFluxoDeCaixa[[#This Row],[Data de Efetivação]]),1)</f>
        <v>45566</v>
      </c>
      <c r="H149" s="428">
        <v>45579</v>
      </c>
      <c r="I149" s="428">
        <v>45579</v>
      </c>
      <c r="J149" s="411" t="s">
        <v>725</v>
      </c>
      <c r="K149" s="411"/>
      <c r="L149" s="411" t="s">
        <v>41</v>
      </c>
      <c r="M149" s="412" t="s">
        <v>798</v>
      </c>
      <c r="N149" s="413" t="s">
        <v>769</v>
      </c>
      <c r="O149" s="414">
        <v>6.24</v>
      </c>
      <c r="P149" s="415" t="s">
        <v>134</v>
      </c>
    </row>
    <row r="150" spans="3:16" ht="32" x14ac:dyDescent="0.2">
      <c r="C150" s="410"/>
      <c r="D150" s="410"/>
      <c r="E150" s="410">
        <f>COUNTIF(CFCategoriasBD,TabelaFluxoDeCaixa[[#This Row],[Categoria]])</f>
        <v>1</v>
      </c>
      <c r="F150" s="389">
        <f ca="1">IFERROR(COUNTIF(INDIRECT("BDNameToFC" &amp; SUBSTITUTE(TabelaFluxoDeCaixa[[#This Row],[Categoria]], " ", "_")),TabelaFluxoDeCaixa[[#This Row],[Sub Categoria]]),0)</f>
        <v>1</v>
      </c>
      <c r="G150" s="429">
        <f>DATE(YEAR(TabelaFluxoDeCaixa[[#This Row],[Data de Efetivação]]),MONTH(TabelaFluxoDeCaixa[[#This Row],[Data de Efetivação]]),1)</f>
        <v>45566</v>
      </c>
      <c r="H150" s="428">
        <v>45579</v>
      </c>
      <c r="I150" s="428">
        <v>45579</v>
      </c>
      <c r="J150" s="411" t="s">
        <v>725</v>
      </c>
      <c r="K150" s="411"/>
      <c r="L150" s="411" t="s">
        <v>41</v>
      </c>
      <c r="M150" s="412" t="s">
        <v>798</v>
      </c>
      <c r="N150" s="413" t="s">
        <v>770</v>
      </c>
      <c r="O150" s="414">
        <v>21.25</v>
      </c>
      <c r="P150" s="415" t="s">
        <v>134</v>
      </c>
    </row>
    <row r="151" spans="3:16" ht="32" x14ac:dyDescent="0.2">
      <c r="C151" s="410"/>
      <c r="D151" s="410"/>
      <c r="E151" s="410">
        <f>COUNTIF(CFCategoriasBD,TabelaFluxoDeCaixa[[#This Row],[Categoria]])</f>
        <v>1</v>
      </c>
      <c r="F151" s="389">
        <f ca="1">IFERROR(COUNTIF(INDIRECT("BDNameToFC" &amp; SUBSTITUTE(TabelaFluxoDeCaixa[[#This Row],[Categoria]], " ", "_")),TabelaFluxoDeCaixa[[#This Row],[Sub Categoria]]),0)</f>
        <v>1</v>
      </c>
      <c r="G151" s="429">
        <f>DATE(YEAR(TabelaFluxoDeCaixa[[#This Row],[Data de Efetivação]]),MONTH(TabelaFluxoDeCaixa[[#This Row],[Data de Efetivação]]),1)</f>
        <v>45566</v>
      </c>
      <c r="H151" s="428">
        <v>45579</v>
      </c>
      <c r="I151" s="428">
        <v>45579</v>
      </c>
      <c r="J151" s="411" t="s">
        <v>725</v>
      </c>
      <c r="K151" s="411"/>
      <c r="L151" s="411" t="s">
        <v>41</v>
      </c>
      <c r="M151" s="412" t="s">
        <v>798</v>
      </c>
      <c r="N151" s="413" t="s">
        <v>772</v>
      </c>
      <c r="O151" s="414">
        <v>30.16</v>
      </c>
      <c r="P151" s="415" t="s">
        <v>134</v>
      </c>
    </row>
    <row r="152" spans="3:16" ht="16" x14ac:dyDescent="0.2">
      <c r="C152" s="410"/>
      <c r="D152" s="410"/>
      <c r="E152" s="410">
        <f>COUNTIF(CFCategoriasBD,TabelaFluxoDeCaixa[[#This Row],[Categoria]])</f>
        <v>1</v>
      </c>
      <c r="F152" s="389">
        <f ca="1">IFERROR(COUNTIF(INDIRECT("BDNameToFC" &amp; SUBSTITUTE(TabelaFluxoDeCaixa[[#This Row],[Categoria]], " ", "_")),TabelaFluxoDeCaixa[[#This Row],[Sub Categoria]]),0)</f>
        <v>1</v>
      </c>
      <c r="G152" s="429">
        <f>DATE(YEAR(TabelaFluxoDeCaixa[[#This Row],[Data de Efetivação]]),MONTH(TabelaFluxoDeCaixa[[#This Row],[Data de Efetivação]]),1)</f>
        <v>45566</v>
      </c>
      <c r="H152" s="428">
        <v>45568</v>
      </c>
      <c r="I152" s="428">
        <v>45579</v>
      </c>
      <c r="J152" s="411" t="s">
        <v>725</v>
      </c>
      <c r="K152" s="411"/>
      <c r="L152" s="411" t="s">
        <v>803</v>
      </c>
      <c r="M152" s="412" t="s">
        <v>48</v>
      </c>
      <c r="N152" s="413" t="s">
        <v>740</v>
      </c>
      <c r="O152" s="414">
        <v>37.4</v>
      </c>
      <c r="P152" s="415" t="s">
        <v>134</v>
      </c>
    </row>
    <row r="153" spans="3:16" ht="16" x14ac:dyDescent="0.2">
      <c r="C153" s="410"/>
      <c r="D153" s="410"/>
      <c r="E153" s="410">
        <f>COUNTIF(CFCategoriasBD,TabelaFluxoDeCaixa[[#This Row],[Categoria]])</f>
        <v>1</v>
      </c>
      <c r="F153" s="389">
        <f ca="1">IFERROR(COUNTIF(INDIRECT("BDNameToFC" &amp; SUBSTITUTE(TabelaFluxoDeCaixa[[#This Row],[Categoria]], " ", "_")),TabelaFluxoDeCaixa[[#This Row],[Sub Categoria]]),0)</f>
        <v>1</v>
      </c>
      <c r="G153" s="429">
        <f>DATE(YEAR(TabelaFluxoDeCaixa[[#This Row],[Data de Efetivação]]),MONTH(TabelaFluxoDeCaixa[[#This Row],[Data de Efetivação]]),1)</f>
        <v>45566</v>
      </c>
      <c r="H153" s="428">
        <v>45274</v>
      </c>
      <c r="I153" s="428">
        <v>45579</v>
      </c>
      <c r="J153" s="411" t="s">
        <v>725</v>
      </c>
      <c r="K153" s="411" t="s">
        <v>806</v>
      </c>
      <c r="L153" s="411" t="s">
        <v>58</v>
      </c>
      <c r="M153" s="412" t="s">
        <v>906</v>
      </c>
      <c r="N153" s="413" t="s">
        <v>891</v>
      </c>
      <c r="O153" s="414">
        <v>48</v>
      </c>
      <c r="P153" s="415" t="s">
        <v>134</v>
      </c>
    </row>
    <row r="154" spans="3:16" ht="16" x14ac:dyDescent="0.2">
      <c r="C154" s="410"/>
      <c r="D154" s="410"/>
      <c r="E154" s="410">
        <f>COUNTIF(CFCategoriasBD,TabelaFluxoDeCaixa[[#This Row],[Categoria]])</f>
        <v>1</v>
      </c>
      <c r="F154" s="389">
        <f ca="1">IFERROR(COUNTIF(INDIRECT("BDNameToFC" &amp; SUBSTITUTE(TabelaFluxoDeCaixa[[#This Row],[Categoria]], " ", "_")),TabelaFluxoDeCaixa[[#This Row],[Sub Categoria]]),0)</f>
        <v>1</v>
      </c>
      <c r="G154" s="429">
        <f>DATE(YEAR(TabelaFluxoDeCaixa[[#This Row],[Data de Efetivação]]),MONTH(TabelaFluxoDeCaixa[[#This Row],[Data de Efetivação]]),1)</f>
        <v>45566</v>
      </c>
      <c r="H154" s="428">
        <v>45269</v>
      </c>
      <c r="I154" s="428">
        <v>45579</v>
      </c>
      <c r="J154" s="411" t="s">
        <v>725</v>
      </c>
      <c r="K154" s="411" t="s">
        <v>806</v>
      </c>
      <c r="L154" s="411" t="s">
        <v>49</v>
      </c>
      <c r="M154" s="412" t="s">
        <v>807</v>
      </c>
      <c r="N154" s="413" t="s">
        <v>888</v>
      </c>
      <c r="O154" s="414">
        <v>78.77</v>
      </c>
      <c r="P154" s="415" t="s">
        <v>134</v>
      </c>
    </row>
    <row r="155" spans="3:16" ht="16" x14ac:dyDescent="0.2">
      <c r="C155" s="410"/>
      <c r="D155" s="410"/>
      <c r="E155" s="410">
        <f>COUNTIF(CFCategoriasBD,TabelaFluxoDeCaixa[[#This Row],[Categoria]])</f>
        <v>1</v>
      </c>
      <c r="F155" s="389">
        <f ca="1">IFERROR(COUNTIF(INDIRECT("BDNameToFC" &amp; SUBSTITUTE(TabelaFluxoDeCaixa[[#This Row],[Categoria]], " ", "_")),TabelaFluxoDeCaixa[[#This Row],[Sub Categoria]]),0)</f>
        <v>1</v>
      </c>
      <c r="G155" s="429">
        <f>DATE(YEAR(TabelaFluxoDeCaixa[[#This Row],[Data de Efetivação]]),MONTH(TabelaFluxoDeCaixa[[#This Row],[Data de Efetivação]]),1)</f>
        <v>45566</v>
      </c>
      <c r="H155" s="428">
        <v>45299</v>
      </c>
      <c r="I155" s="428">
        <v>45579</v>
      </c>
      <c r="J155" s="411" t="s">
        <v>725</v>
      </c>
      <c r="K155" s="411" t="s">
        <v>806</v>
      </c>
      <c r="L155" s="411" t="s">
        <v>899</v>
      </c>
      <c r="M155" s="412" t="s">
        <v>910</v>
      </c>
      <c r="N155" s="413" t="s">
        <v>887</v>
      </c>
      <c r="O155" s="414">
        <v>80</v>
      </c>
      <c r="P155" s="415" t="s">
        <v>134</v>
      </c>
    </row>
    <row r="156" spans="3:16" ht="16" x14ac:dyDescent="0.2">
      <c r="C156" s="410"/>
      <c r="D156" s="410"/>
      <c r="E156" s="410">
        <f>COUNTIF(CFCategoriasBD,TabelaFluxoDeCaixa[[#This Row],[Categoria]])</f>
        <v>1</v>
      </c>
      <c r="F156" s="389">
        <f ca="1">IFERROR(COUNTIF(INDIRECT("BDNameToFC" &amp; SUBSTITUTE(TabelaFluxoDeCaixa[[#This Row],[Categoria]], " ", "_")),TabelaFluxoDeCaixa[[#This Row],[Sub Categoria]]),0)</f>
        <v>1</v>
      </c>
      <c r="G156" s="429">
        <f>DATE(YEAR(TabelaFluxoDeCaixa[[#This Row],[Data de Efetivação]]),MONTH(TabelaFluxoDeCaixa[[#This Row],[Data de Efetivação]]),1)</f>
        <v>45566</v>
      </c>
      <c r="H156" s="428">
        <v>45568</v>
      </c>
      <c r="I156" s="428">
        <v>45579</v>
      </c>
      <c r="J156" s="411" t="s">
        <v>725</v>
      </c>
      <c r="K156" s="411"/>
      <c r="L156" s="411" t="s">
        <v>58</v>
      </c>
      <c r="M156" s="412" t="s">
        <v>801</v>
      </c>
      <c r="N156" s="413" t="s">
        <v>741</v>
      </c>
      <c r="O156" s="414">
        <v>122.8</v>
      </c>
      <c r="P156" s="415" t="s">
        <v>134</v>
      </c>
    </row>
    <row r="157" spans="3:16" ht="32" x14ac:dyDescent="0.2">
      <c r="C157" s="410"/>
      <c r="D157" s="410"/>
      <c r="E157" s="410">
        <f>COUNTIF(CFCategoriasBD,TabelaFluxoDeCaixa[[#This Row],[Categoria]])</f>
        <v>1</v>
      </c>
      <c r="F157" s="389">
        <f ca="1">IFERROR(COUNTIF(INDIRECT("BDNameToFC" &amp; SUBSTITUTE(TabelaFluxoDeCaixa[[#This Row],[Categoria]], " ", "_")),TabelaFluxoDeCaixa[[#This Row],[Sub Categoria]]),0)</f>
        <v>1</v>
      </c>
      <c r="G157" s="429">
        <f>DATE(YEAR(TabelaFluxoDeCaixa[[#This Row],[Data de Efetivação]]),MONTH(TabelaFluxoDeCaixa[[#This Row],[Data de Efetivação]]),1)</f>
        <v>45566</v>
      </c>
      <c r="H157" s="428">
        <v>45579</v>
      </c>
      <c r="I157" s="428">
        <v>45579</v>
      </c>
      <c r="J157" s="411" t="s">
        <v>725</v>
      </c>
      <c r="K157" s="411"/>
      <c r="L157" s="411" t="s">
        <v>40</v>
      </c>
      <c r="M157" s="412" t="s">
        <v>949</v>
      </c>
      <c r="N157" s="413" t="s">
        <v>775</v>
      </c>
      <c r="O157" s="414">
        <v>200</v>
      </c>
      <c r="P157" s="415" t="s">
        <v>134</v>
      </c>
    </row>
    <row r="158" spans="3:16" ht="16" x14ac:dyDescent="0.2">
      <c r="C158" s="410"/>
      <c r="D158" s="410"/>
      <c r="E158" s="410">
        <f>COUNTIF(CFCategoriasBD,TabelaFluxoDeCaixa[[#This Row],[Categoria]])</f>
        <v>1</v>
      </c>
      <c r="F158" s="389">
        <f ca="1">IFERROR(COUNTIF(INDIRECT("BDNameToFC" &amp; SUBSTITUTE(TabelaFluxoDeCaixa[[#This Row],[Categoria]], " ", "_")),TabelaFluxoDeCaixa[[#This Row],[Sub Categoria]]),0)</f>
        <v>1</v>
      </c>
      <c r="G158" s="429">
        <f>DATE(YEAR(TabelaFluxoDeCaixa[[#This Row],[Data de Efetivação]]),MONTH(TabelaFluxoDeCaixa[[#This Row],[Data de Efetivação]]),1)</f>
        <v>45566</v>
      </c>
      <c r="H158" s="428">
        <v>45567</v>
      </c>
      <c r="I158" s="428">
        <v>45579</v>
      </c>
      <c r="J158" s="411" t="s">
        <v>725</v>
      </c>
      <c r="K158" s="411"/>
      <c r="L158" s="411" t="s">
        <v>43</v>
      </c>
      <c r="M158" s="412" t="s">
        <v>47</v>
      </c>
      <c r="N158" s="413" t="s">
        <v>739</v>
      </c>
      <c r="O158" s="414">
        <v>238.41</v>
      </c>
      <c r="P158" s="415" t="s">
        <v>134</v>
      </c>
    </row>
    <row r="159" spans="3:16" ht="32" x14ac:dyDescent="0.2">
      <c r="C159" s="410"/>
      <c r="D159" s="410"/>
      <c r="E159" s="410">
        <f>COUNTIF(CFCategoriasBD,TabelaFluxoDeCaixa[[#This Row],[Categoria]])</f>
        <v>1</v>
      </c>
      <c r="F159" s="389">
        <f ca="1">IFERROR(COUNTIF(INDIRECT("BDNameToFC" &amp; SUBSTITUTE(TabelaFluxoDeCaixa[[#This Row],[Categoria]], " ", "_")),TabelaFluxoDeCaixa[[#This Row],[Sub Categoria]]),0)</f>
        <v>1</v>
      </c>
      <c r="G159" s="429">
        <f>DATE(YEAR(TabelaFluxoDeCaixa[[#This Row],[Data de Efetivação]]),MONTH(TabelaFluxoDeCaixa[[#This Row],[Data de Efetivação]]),1)</f>
        <v>45566</v>
      </c>
      <c r="H159" s="428">
        <v>45579</v>
      </c>
      <c r="I159" s="428">
        <v>45579</v>
      </c>
      <c r="J159" s="411" t="s">
        <v>725</v>
      </c>
      <c r="K159" s="411"/>
      <c r="L159" s="411" t="s">
        <v>816</v>
      </c>
      <c r="M159" s="412" t="s">
        <v>914</v>
      </c>
      <c r="N159" s="413" t="s">
        <v>777</v>
      </c>
      <c r="O159" s="414">
        <v>785</v>
      </c>
      <c r="P159" s="415" t="s">
        <v>134</v>
      </c>
    </row>
    <row r="160" spans="3:16" ht="32" x14ac:dyDescent="0.2">
      <c r="C160" s="410"/>
      <c r="D160" s="410"/>
      <c r="E160" s="410">
        <f>COUNTIF(CFCategoriasBD,TabelaFluxoDeCaixa[[#This Row],[Categoria]])</f>
        <v>1</v>
      </c>
      <c r="F160" s="389">
        <f ca="1">IFERROR(COUNTIF(INDIRECT("BDNameToFC" &amp; SUBSTITUTE(TabelaFluxoDeCaixa[[#This Row],[Categoria]], " ", "_")),TabelaFluxoDeCaixa[[#This Row],[Sub Categoria]]),0)</f>
        <v>1</v>
      </c>
      <c r="G160" s="429">
        <f>DATE(YEAR(TabelaFluxoDeCaixa[[#This Row],[Data de Efetivação]]),MONTH(TabelaFluxoDeCaixa[[#This Row],[Data de Efetivação]]),1)</f>
        <v>45566</v>
      </c>
      <c r="H160" s="428">
        <v>45579</v>
      </c>
      <c r="I160" s="428">
        <v>45579</v>
      </c>
      <c r="J160" s="411" t="s">
        <v>725</v>
      </c>
      <c r="K160" s="411"/>
      <c r="L160" s="411" t="s">
        <v>40</v>
      </c>
      <c r="M160" s="412" t="s">
        <v>949</v>
      </c>
      <c r="N160" s="413" t="s">
        <v>776</v>
      </c>
      <c r="O160" s="414">
        <v>800</v>
      </c>
      <c r="P160" s="415" t="s">
        <v>134</v>
      </c>
    </row>
    <row r="161" spans="3:16" ht="32" x14ac:dyDescent="0.2">
      <c r="C161" s="410"/>
      <c r="D161" s="410"/>
      <c r="E161" s="410">
        <f>COUNTIF(CFCategoriasBD,TabelaFluxoDeCaixa[[#This Row],[Categoria]])</f>
        <v>1</v>
      </c>
      <c r="F161" s="389">
        <f ca="1">IFERROR(COUNTIF(INDIRECT("BDNameToFC" &amp; SUBSTITUTE(TabelaFluxoDeCaixa[[#This Row],[Categoria]], " ", "_")),TabelaFluxoDeCaixa[[#This Row],[Sub Categoria]]),0)</f>
        <v>1</v>
      </c>
      <c r="G161" s="429">
        <f>DATE(YEAR(TabelaFluxoDeCaixa[[#This Row],[Data de Efetivação]]),MONTH(TabelaFluxoDeCaixa[[#This Row],[Data de Efetivação]]),1)</f>
        <v>45566</v>
      </c>
      <c r="H161" s="428">
        <v>45579</v>
      </c>
      <c r="I161" s="428">
        <v>45579</v>
      </c>
      <c r="J161" s="411" t="s">
        <v>725</v>
      </c>
      <c r="K161" s="411"/>
      <c r="L161" s="411" t="s">
        <v>40</v>
      </c>
      <c r="M161" s="412" t="s">
        <v>949</v>
      </c>
      <c r="N161" s="413" t="s">
        <v>774</v>
      </c>
      <c r="O161" s="414">
        <v>1300</v>
      </c>
      <c r="P161" s="415" t="s">
        <v>134</v>
      </c>
    </row>
    <row r="162" spans="3:16" ht="32" x14ac:dyDescent="0.2">
      <c r="C162" s="410"/>
      <c r="D162" s="410"/>
      <c r="E162" s="410">
        <f>COUNTIF(CFCategoriasBD,TabelaFluxoDeCaixa[[#This Row],[Categoria]])</f>
        <v>1</v>
      </c>
      <c r="F162" s="389">
        <f ca="1">IFERROR(COUNTIF(INDIRECT("BDNameToFC" &amp; SUBSTITUTE(TabelaFluxoDeCaixa[[#This Row],[Categoria]], " ", "_")),TabelaFluxoDeCaixa[[#This Row],[Sub Categoria]]),0)</f>
        <v>1</v>
      </c>
      <c r="G162" s="429">
        <f>DATE(YEAR(TabelaFluxoDeCaixa[[#This Row],[Data de Efetivação]]),MONTH(TabelaFluxoDeCaixa[[#This Row],[Data de Efetivação]]),1)</f>
        <v>45566</v>
      </c>
      <c r="H162" s="428">
        <v>45566</v>
      </c>
      <c r="I162" s="428">
        <v>45579</v>
      </c>
      <c r="J162" s="411" t="s">
        <v>725</v>
      </c>
      <c r="K162" s="411"/>
      <c r="L162" s="411" t="s">
        <v>40</v>
      </c>
      <c r="M162" s="412" t="s">
        <v>949</v>
      </c>
      <c r="N162" s="413" t="s">
        <v>736</v>
      </c>
      <c r="O162" s="414">
        <v>1600</v>
      </c>
      <c r="P162" s="415" t="s">
        <v>134</v>
      </c>
    </row>
    <row r="163" spans="3:16" ht="16" x14ac:dyDescent="0.2">
      <c r="C163" s="410"/>
      <c r="D163" s="410"/>
      <c r="E163" s="410">
        <f>COUNTIF(CFCategoriasBD,TabelaFluxoDeCaixa[[#This Row],[Categoria]])</f>
        <v>1</v>
      </c>
      <c r="F163" s="389">
        <f ca="1">IFERROR(COUNTIF(INDIRECT("BDNameToFC" &amp; SUBSTITUTE(TabelaFluxoDeCaixa[[#This Row],[Categoria]], " ", "_")),TabelaFluxoDeCaixa[[#This Row],[Sub Categoria]]),0)</f>
        <v>1</v>
      </c>
      <c r="G163" s="429">
        <f>DATE(YEAR(TabelaFluxoDeCaixa[[#This Row],[Data de Efetivação]]),MONTH(TabelaFluxoDeCaixa[[#This Row],[Data de Efetivação]]),1)</f>
        <v>45566</v>
      </c>
      <c r="H163" s="428">
        <v>45303</v>
      </c>
      <c r="I163" s="428">
        <v>45580</v>
      </c>
      <c r="J163" s="411" t="s">
        <v>725</v>
      </c>
      <c r="K163" s="411" t="s">
        <v>806</v>
      </c>
      <c r="L163" s="411" t="s">
        <v>58</v>
      </c>
      <c r="M163" s="412" t="s">
        <v>906</v>
      </c>
      <c r="N163" s="413" t="s">
        <v>885</v>
      </c>
      <c r="O163" s="414">
        <v>7.92</v>
      </c>
      <c r="P163" s="415" t="s">
        <v>134</v>
      </c>
    </row>
    <row r="164" spans="3:16" ht="32" x14ac:dyDescent="0.2">
      <c r="C164" s="410"/>
      <c r="D164" s="410"/>
      <c r="E164" s="410">
        <f>COUNTIF(CFCategoriasBD,TabelaFluxoDeCaixa[[#This Row],[Categoria]])</f>
        <v>1</v>
      </c>
      <c r="F164" s="389">
        <f ca="1">IFERROR(COUNTIF(INDIRECT("BDNameToFC" &amp; SUBSTITUTE(TabelaFluxoDeCaixa[[#This Row],[Categoria]], " ", "_")),TabelaFluxoDeCaixa[[#This Row],[Sub Categoria]]),0)</f>
        <v>1</v>
      </c>
      <c r="G164" s="429">
        <f>DATE(YEAR(TabelaFluxoDeCaixa[[#This Row],[Data de Efetivação]]),MONTH(TabelaFluxoDeCaixa[[#This Row],[Data de Efetivação]]),1)</f>
        <v>45566</v>
      </c>
      <c r="H164" s="428">
        <v>45580</v>
      </c>
      <c r="I164" s="428">
        <v>45580</v>
      </c>
      <c r="J164" s="411" t="s">
        <v>725</v>
      </c>
      <c r="K164" s="411"/>
      <c r="L164" s="411" t="s">
        <v>41</v>
      </c>
      <c r="M164" s="412" t="s">
        <v>798</v>
      </c>
      <c r="N164" s="413" t="s">
        <v>778</v>
      </c>
      <c r="O164" s="414">
        <v>8</v>
      </c>
      <c r="P164" s="415" t="s">
        <v>134</v>
      </c>
    </row>
    <row r="165" spans="3:16" ht="16" x14ac:dyDescent="0.2">
      <c r="C165" s="410"/>
      <c r="D165" s="410"/>
      <c r="E165" s="410">
        <f>COUNTIF(CFCategoriasBD,TabelaFluxoDeCaixa[[#This Row],[Categoria]])</f>
        <v>1</v>
      </c>
      <c r="F165" s="389">
        <f ca="1">IFERROR(COUNTIF(INDIRECT("BDNameToFC" &amp; SUBSTITUTE(TabelaFluxoDeCaixa[[#This Row],[Categoria]], " ", "_")),TabelaFluxoDeCaixa[[#This Row],[Sub Categoria]]),0)</f>
        <v>1</v>
      </c>
      <c r="G165" s="429">
        <f>DATE(YEAR(TabelaFluxoDeCaixa[[#This Row],[Data de Efetivação]]),MONTH(TabelaFluxoDeCaixa[[#This Row],[Data de Efetivação]]),1)</f>
        <v>45566</v>
      </c>
      <c r="H165" s="428">
        <v>45580</v>
      </c>
      <c r="I165" s="428">
        <v>45580</v>
      </c>
      <c r="J165" s="411" t="s">
        <v>725</v>
      </c>
      <c r="K165" s="411"/>
      <c r="L165" s="411" t="s">
        <v>43</v>
      </c>
      <c r="M165" s="412" t="s">
        <v>815</v>
      </c>
      <c r="N165" s="413" t="s">
        <v>781</v>
      </c>
      <c r="O165" s="414">
        <v>41.85</v>
      </c>
      <c r="P165" s="415" t="s">
        <v>134</v>
      </c>
    </row>
    <row r="166" spans="3:16" ht="16" x14ac:dyDescent="0.2">
      <c r="C166" s="410"/>
      <c r="D166" s="410"/>
      <c r="E166" s="410">
        <f>COUNTIF(CFCategoriasBD,TabelaFluxoDeCaixa[[#This Row],[Categoria]])</f>
        <v>1</v>
      </c>
      <c r="F166" s="389">
        <f ca="1">IFERROR(COUNTIF(INDIRECT("BDNameToFC" &amp; SUBSTITUTE(TabelaFluxoDeCaixa[[#This Row],[Categoria]], " ", "_")),TabelaFluxoDeCaixa[[#This Row],[Sub Categoria]]),0)</f>
        <v>1</v>
      </c>
      <c r="G166" s="429">
        <f>DATE(YEAR(TabelaFluxoDeCaixa[[#This Row],[Data de Efetivação]]),MONTH(TabelaFluxoDeCaixa[[#This Row],[Data de Efetivação]]),1)</f>
        <v>45566</v>
      </c>
      <c r="H166" s="428">
        <v>45580</v>
      </c>
      <c r="I166" s="428">
        <v>45580</v>
      </c>
      <c r="J166" s="411" t="s">
        <v>725</v>
      </c>
      <c r="K166" s="411"/>
      <c r="L166" s="411" t="s">
        <v>808</v>
      </c>
      <c r="M166" s="412" t="s">
        <v>257</v>
      </c>
      <c r="N166" s="413" t="s">
        <v>780</v>
      </c>
      <c r="O166" s="414">
        <v>166.86</v>
      </c>
      <c r="P166" s="415" t="s">
        <v>134</v>
      </c>
    </row>
    <row r="167" spans="3:16" ht="16" x14ac:dyDescent="0.2">
      <c r="C167" s="410"/>
      <c r="D167" s="410"/>
      <c r="E167" s="410">
        <f>COUNTIF(CFCategoriasBD,TabelaFluxoDeCaixa[[#This Row],[Categoria]])</f>
        <v>1</v>
      </c>
      <c r="F167" s="389">
        <f ca="1">IFERROR(COUNTIF(INDIRECT("BDNameToFC" &amp; SUBSTITUTE(TabelaFluxoDeCaixa[[#This Row],[Categoria]], " ", "_")),TabelaFluxoDeCaixa[[#This Row],[Sub Categoria]]),0)</f>
        <v>1</v>
      </c>
      <c r="G167" s="429">
        <f>DATE(YEAR(TabelaFluxoDeCaixa[[#This Row],[Data de Efetivação]]),MONTH(TabelaFluxoDeCaixa[[#This Row],[Data de Efetivação]]),1)</f>
        <v>45566</v>
      </c>
      <c r="H167" s="428">
        <v>45580</v>
      </c>
      <c r="I167" s="428">
        <v>45580</v>
      </c>
      <c r="J167" s="411" t="s">
        <v>725</v>
      </c>
      <c r="K167" s="411"/>
      <c r="L167" s="411" t="s">
        <v>52</v>
      </c>
      <c r="M167" s="412" t="s">
        <v>53</v>
      </c>
      <c r="N167" s="413" t="s">
        <v>779</v>
      </c>
      <c r="O167" s="414">
        <v>468.16</v>
      </c>
      <c r="P167" s="415" t="s">
        <v>134</v>
      </c>
    </row>
    <row r="168" spans="3:16" ht="16" x14ac:dyDescent="0.2">
      <c r="C168" s="410"/>
      <c r="D168" s="410"/>
      <c r="E168" s="410">
        <f>COUNTIF(CFCategoriasBD,TabelaFluxoDeCaixa[[#This Row],[Categoria]])</f>
        <v>1</v>
      </c>
      <c r="F168" s="389">
        <f ca="1">IFERROR(COUNTIF(INDIRECT("BDNameToFC" &amp; SUBSTITUTE(TabelaFluxoDeCaixa[[#This Row],[Categoria]], " ", "_")),TabelaFluxoDeCaixa[[#This Row],[Sub Categoria]]),0)</f>
        <v>1</v>
      </c>
      <c r="G168" s="429">
        <f>DATE(YEAR(TabelaFluxoDeCaixa[[#This Row],[Data de Efetivação]]),MONTH(TabelaFluxoDeCaixa[[#This Row],[Data de Efetivação]]),1)</f>
        <v>45566</v>
      </c>
      <c r="H168" s="428">
        <v>45581</v>
      </c>
      <c r="I168" s="428">
        <v>45581</v>
      </c>
      <c r="J168" s="411" t="s">
        <v>725</v>
      </c>
      <c r="K168" s="411"/>
      <c r="L168" s="411" t="s">
        <v>41</v>
      </c>
      <c r="M168" s="412" t="s">
        <v>798</v>
      </c>
      <c r="N168" s="413" t="s">
        <v>782</v>
      </c>
      <c r="O168" s="414">
        <v>3.71</v>
      </c>
      <c r="P168" s="415" t="s">
        <v>134</v>
      </c>
    </row>
    <row r="169" spans="3:16" ht="16" x14ac:dyDescent="0.2">
      <c r="C169" s="410"/>
      <c r="D169" s="410"/>
      <c r="E169" s="410">
        <f>COUNTIF(CFCategoriasBD,TabelaFluxoDeCaixa[[#This Row],[Categoria]])</f>
        <v>1</v>
      </c>
      <c r="F169" s="389">
        <f ca="1">IFERROR(COUNTIF(INDIRECT("BDNameToFC" &amp; SUBSTITUTE(TabelaFluxoDeCaixa[[#This Row],[Categoria]], " ", "_")),TabelaFluxoDeCaixa[[#This Row],[Sub Categoria]]),0)</f>
        <v>1</v>
      </c>
      <c r="G169" s="429">
        <f>DATE(YEAR(TabelaFluxoDeCaixa[[#This Row],[Data de Efetivação]]),MONTH(TabelaFluxoDeCaixa[[#This Row],[Data de Efetivação]]),1)</f>
        <v>45566</v>
      </c>
      <c r="H169" s="428">
        <v>45308</v>
      </c>
      <c r="I169" s="428">
        <v>45581</v>
      </c>
      <c r="J169" s="411" t="s">
        <v>725</v>
      </c>
      <c r="K169" s="411" t="s">
        <v>806</v>
      </c>
      <c r="L169" s="411" t="s">
        <v>58</v>
      </c>
      <c r="M169" s="412" t="s">
        <v>801</v>
      </c>
      <c r="N169" s="413" t="s">
        <v>893</v>
      </c>
      <c r="O169" s="414">
        <v>99.7</v>
      </c>
      <c r="P169" s="415" t="s">
        <v>134</v>
      </c>
    </row>
    <row r="170" spans="3:16" ht="16" x14ac:dyDescent="0.2">
      <c r="C170" s="410"/>
      <c r="D170" s="410"/>
      <c r="E170" s="410">
        <f>COUNTIF(CFCategoriasBD,TabelaFluxoDeCaixa[[#This Row],[Categoria]])</f>
        <v>1</v>
      </c>
      <c r="F170" s="389">
        <f ca="1">IFERROR(COUNTIF(INDIRECT("BDNameToFC" &amp; SUBSTITUTE(TabelaFluxoDeCaixa[[#This Row],[Categoria]], " ", "_")),TabelaFluxoDeCaixa[[#This Row],[Sub Categoria]]),0)</f>
        <v>1</v>
      </c>
      <c r="G170" s="429">
        <f>DATE(YEAR(TabelaFluxoDeCaixa[[#This Row],[Data de Efetivação]]),MONTH(TabelaFluxoDeCaixa[[#This Row],[Data de Efetivação]]),1)</f>
        <v>45566</v>
      </c>
      <c r="H170" s="428">
        <v>45380</v>
      </c>
      <c r="I170" s="428">
        <v>45582</v>
      </c>
      <c r="J170" s="411" t="s">
        <v>725</v>
      </c>
      <c r="K170" s="411" t="s">
        <v>806</v>
      </c>
      <c r="L170" s="411" t="s">
        <v>55</v>
      </c>
      <c r="M170" s="412" t="s">
        <v>56</v>
      </c>
      <c r="N170" s="413" t="s">
        <v>854</v>
      </c>
      <c r="O170" s="414">
        <v>20.99</v>
      </c>
      <c r="P170" s="415" t="s">
        <v>134</v>
      </c>
    </row>
    <row r="171" spans="3:16" ht="32" x14ac:dyDescent="0.2">
      <c r="C171" s="410"/>
      <c r="D171" s="410"/>
      <c r="E171" s="410">
        <f>COUNTIF(CFCategoriasBD,TabelaFluxoDeCaixa[[#This Row],[Categoria]])</f>
        <v>1</v>
      </c>
      <c r="F171" s="389">
        <f ca="1">IFERROR(COUNTIF(INDIRECT("BDNameToFC" &amp; SUBSTITUTE(TabelaFluxoDeCaixa[[#This Row],[Categoria]], " ", "_")),TabelaFluxoDeCaixa[[#This Row],[Sub Categoria]]),0)</f>
        <v>1</v>
      </c>
      <c r="G171" s="429">
        <f>DATE(YEAR(TabelaFluxoDeCaixa[[#This Row],[Data de Efetivação]]),MONTH(TabelaFluxoDeCaixa[[#This Row],[Data de Efetivação]]),1)</f>
        <v>45566</v>
      </c>
      <c r="H171" s="428">
        <v>45582</v>
      </c>
      <c r="I171" s="428">
        <v>45582</v>
      </c>
      <c r="J171" s="411" t="s">
        <v>725</v>
      </c>
      <c r="K171" s="411"/>
      <c r="L171" s="411" t="s">
        <v>41</v>
      </c>
      <c r="M171" s="412" t="s">
        <v>798</v>
      </c>
      <c r="N171" s="413" t="s">
        <v>783</v>
      </c>
      <c r="O171" s="414">
        <v>28</v>
      </c>
      <c r="P171" s="415" t="s">
        <v>134</v>
      </c>
    </row>
    <row r="172" spans="3:16" ht="32" x14ac:dyDescent="0.2">
      <c r="C172" s="410"/>
      <c r="D172" s="410"/>
      <c r="E172" s="410">
        <f>COUNTIF(CFCategoriasBD,TabelaFluxoDeCaixa[[#This Row],[Categoria]])</f>
        <v>1</v>
      </c>
      <c r="F172" s="389">
        <f ca="1">IFERROR(COUNTIF(INDIRECT("BDNameToFC" &amp; SUBSTITUTE(TabelaFluxoDeCaixa[[#This Row],[Categoria]], " ", "_")),TabelaFluxoDeCaixa[[#This Row],[Sub Categoria]]),0)</f>
        <v>1</v>
      </c>
      <c r="G172" s="429">
        <f>DATE(YEAR(TabelaFluxoDeCaixa[[#This Row],[Data de Efetivação]]),MONTH(TabelaFluxoDeCaixa[[#This Row],[Data de Efetivação]]),1)</f>
        <v>45566</v>
      </c>
      <c r="H172" s="428">
        <v>45582</v>
      </c>
      <c r="I172" s="428">
        <v>45582</v>
      </c>
      <c r="J172" s="411" t="s">
        <v>725</v>
      </c>
      <c r="K172" s="411"/>
      <c r="L172" s="411" t="s">
        <v>40</v>
      </c>
      <c r="M172" s="412" t="s">
        <v>949</v>
      </c>
      <c r="N172" s="413" t="s">
        <v>784</v>
      </c>
      <c r="O172" s="414">
        <v>800</v>
      </c>
      <c r="P172" s="415" t="s">
        <v>134</v>
      </c>
    </row>
    <row r="173" spans="3:16" ht="32" x14ac:dyDescent="0.2">
      <c r="C173" s="410"/>
      <c r="D173" s="410"/>
      <c r="E173" s="410">
        <f>COUNTIF(CFCategoriasBD,TabelaFluxoDeCaixa[[#This Row],[Categoria]])</f>
        <v>1</v>
      </c>
      <c r="F173" s="389">
        <f ca="1">IFERROR(COUNTIF(INDIRECT("BDNameToFC" &amp; SUBSTITUTE(TabelaFluxoDeCaixa[[#This Row],[Categoria]], " ", "_")),TabelaFluxoDeCaixa[[#This Row],[Sub Categoria]]),0)</f>
        <v>1</v>
      </c>
      <c r="G173" s="429">
        <f>DATE(YEAR(TabelaFluxoDeCaixa[[#This Row],[Data de Efetivação]]),MONTH(TabelaFluxoDeCaixa[[#This Row],[Data de Efetivação]]),1)</f>
        <v>45566</v>
      </c>
      <c r="H173" s="428">
        <v>45582</v>
      </c>
      <c r="I173" s="428">
        <v>45582</v>
      </c>
      <c r="J173" s="411" t="s">
        <v>725</v>
      </c>
      <c r="K173" s="411"/>
      <c r="L173" s="411" t="s">
        <v>58</v>
      </c>
      <c r="M173" s="412" t="s">
        <v>802</v>
      </c>
      <c r="N173" s="413" t="s">
        <v>785</v>
      </c>
      <c r="O173" s="414">
        <v>935</v>
      </c>
      <c r="P173" s="415" t="s">
        <v>134</v>
      </c>
    </row>
    <row r="174" spans="3:16" ht="32" x14ac:dyDescent="0.2">
      <c r="C174" s="410"/>
      <c r="D174" s="410"/>
      <c r="E174" s="410">
        <f>COUNTIF(CFCategoriasBD,TabelaFluxoDeCaixa[[#This Row],[Categoria]])</f>
        <v>1</v>
      </c>
      <c r="F174" s="389">
        <f ca="1">IFERROR(COUNTIF(INDIRECT("BDNameToFC" &amp; SUBSTITUTE(TabelaFluxoDeCaixa[[#This Row],[Categoria]], " ", "_")),TabelaFluxoDeCaixa[[#This Row],[Sub Categoria]]),0)</f>
        <v>1</v>
      </c>
      <c r="G174" s="429">
        <f>DATE(YEAR(TabelaFluxoDeCaixa[[#This Row],[Data de Efetivação]]),MONTH(TabelaFluxoDeCaixa[[#This Row],[Data de Efetivação]]),1)</f>
        <v>45566</v>
      </c>
      <c r="H174" s="428">
        <v>45582</v>
      </c>
      <c r="I174" s="428">
        <v>45582</v>
      </c>
      <c r="J174" s="411" t="s">
        <v>725</v>
      </c>
      <c r="K174" s="411"/>
      <c r="L174" s="411" t="s">
        <v>58</v>
      </c>
      <c r="M174" s="412" t="s">
        <v>802</v>
      </c>
      <c r="N174" s="413" t="s">
        <v>785</v>
      </c>
      <c r="O174" s="414">
        <v>935</v>
      </c>
      <c r="P174" s="415" t="s">
        <v>134</v>
      </c>
    </row>
    <row r="175" spans="3:16" ht="16" x14ac:dyDescent="0.2">
      <c r="C175" s="410"/>
      <c r="D175" s="410"/>
      <c r="E175" s="410">
        <f>COUNTIF(CFCategoriasBD,TabelaFluxoDeCaixa[[#This Row],[Categoria]])</f>
        <v>1</v>
      </c>
      <c r="F175" s="389">
        <f ca="1">IFERROR(COUNTIF(INDIRECT("BDNameToFC" &amp; SUBSTITUTE(TabelaFluxoDeCaixa[[#This Row],[Categoria]], " ", "_")),TabelaFluxoDeCaixa[[#This Row],[Sub Categoria]]),0)</f>
        <v>1</v>
      </c>
      <c r="G175" s="429">
        <f>DATE(YEAR(TabelaFluxoDeCaixa[[#This Row],[Data de Efetivação]]),MONTH(TabelaFluxoDeCaixa[[#This Row],[Data de Efetivação]]),1)</f>
        <v>45566</v>
      </c>
      <c r="H175" s="428">
        <v>45586</v>
      </c>
      <c r="I175" s="428">
        <v>45586</v>
      </c>
      <c r="J175" s="411" t="s">
        <v>725</v>
      </c>
      <c r="K175" s="411"/>
      <c r="L175" s="411" t="s">
        <v>809</v>
      </c>
      <c r="M175" s="412" t="s">
        <v>823</v>
      </c>
      <c r="N175" s="413" t="s">
        <v>786</v>
      </c>
      <c r="O175" s="414">
        <v>159.55000000000001</v>
      </c>
      <c r="P175" s="415" t="s">
        <v>134</v>
      </c>
    </row>
    <row r="176" spans="3:16" ht="16" x14ac:dyDescent="0.2">
      <c r="C176" s="410"/>
      <c r="D176" s="410"/>
      <c r="E176" s="410">
        <f>COUNTIF(CFCategoriasBD,TabelaFluxoDeCaixa[[#This Row],[Categoria]])</f>
        <v>1</v>
      </c>
      <c r="F176" s="389">
        <f ca="1">IFERROR(COUNTIF(INDIRECT("BDNameToFC" &amp; SUBSTITUTE(TabelaFluxoDeCaixa[[#This Row],[Categoria]], " ", "_")),TabelaFluxoDeCaixa[[#This Row],[Sub Categoria]]),0)</f>
        <v>1</v>
      </c>
      <c r="G176" s="429">
        <f>DATE(YEAR(TabelaFluxoDeCaixa[[#This Row],[Data de Efetivação]]),MONTH(TabelaFluxoDeCaixa[[#This Row],[Data de Efetivação]]),1)</f>
        <v>45566</v>
      </c>
      <c r="H176" s="428">
        <v>45586</v>
      </c>
      <c r="I176" s="428">
        <v>45586</v>
      </c>
      <c r="J176" s="411" t="s">
        <v>725</v>
      </c>
      <c r="K176" s="411"/>
      <c r="L176" s="411" t="s">
        <v>809</v>
      </c>
      <c r="M176" s="412" t="s">
        <v>823</v>
      </c>
      <c r="N176" s="413" t="s">
        <v>786</v>
      </c>
      <c r="O176" s="414">
        <v>223.89</v>
      </c>
      <c r="P176" s="415" t="s">
        <v>134</v>
      </c>
    </row>
    <row r="177" spans="3:16" ht="16" x14ac:dyDescent="0.2">
      <c r="C177" s="410"/>
      <c r="D177" s="410"/>
      <c r="E177" s="410">
        <f>COUNTIF(CFCategoriasBD,TabelaFluxoDeCaixa[[#This Row],[Categoria]])</f>
        <v>1</v>
      </c>
      <c r="F177" s="389">
        <f ca="1">IFERROR(COUNTIF(INDIRECT("BDNameToFC" &amp; SUBSTITUTE(TabelaFluxoDeCaixa[[#This Row],[Categoria]], " ", "_")),TabelaFluxoDeCaixa[[#This Row],[Sub Categoria]]),0)</f>
        <v>1</v>
      </c>
      <c r="G177" s="429">
        <f>DATE(YEAR(TabelaFluxoDeCaixa[[#This Row],[Data de Efetivação]]),MONTH(TabelaFluxoDeCaixa[[#This Row],[Data de Efetivação]]),1)</f>
        <v>45566</v>
      </c>
      <c r="H177" s="428">
        <v>45586</v>
      </c>
      <c r="I177" s="428">
        <v>45586</v>
      </c>
      <c r="J177" s="411" t="s">
        <v>725</v>
      </c>
      <c r="K177" s="411"/>
      <c r="L177" s="411" t="s">
        <v>809</v>
      </c>
      <c r="M177" s="412" t="s">
        <v>823</v>
      </c>
      <c r="N177" s="413" t="s">
        <v>786</v>
      </c>
      <c r="O177" s="414">
        <v>226.12</v>
      </c>
      <c r="P177" s="415" t="s">
        <v>134</v>
      </c>
    </row>
    <row r="178" spans="3:16" ht="16" x14ac:dyDescent="0.2">
      <c r="C178" s="410"/>
      <c r="D178" s="410"/>
      <c r="E178" s="410">
        <f>COUNTIF(CFCategoriasBD,TabelaFluxoDeCaixa[[#This Row],[Categoria]])</f>
        <v>1</v>
      </c>
      <c r="F178" s="389">
        <f ca="1">IFERROR(COUNTIF(INDIRECT("BDNameToFC" &amp; SUBSTITUTE(TabelaFluxoDeCaixa[[#This Row],[Categoria]], " ", "_")),TabelaFluxoDeCaixa[[#This Row],[Sub Categoria]]),0)</f>
        <v>1</v>
      </c>
      <c r="G178" s="429">
        <f>DATE(YEAR(TabelaFluxoDeCaixa[[#This Row],[Data de Efetivação]]),MONTH(TabelaFluxoDeCaixa[[#This Row],[Data de Efetivação]]),1)</f>
        <v>45566</v>
      </c>
      <c r="H178" s="428">
        <v>45586</v>
      </c>
      <c r="I178" s="428">
        <v>45586</v>
      </c>
      <c r="J178" s="411" t="s">
        <v>725</v>
      </c>
      <c r="K178" s="411"/>
      <c r="L178" s="411" t="s">
        <v>809</v>
      </c>
      <c r="M178" s="412" t="s">
        <v>823</v>
      </c>
      <c r="N178" s="413" t="s">
        <v>786</v>
      </c>
      <c r="O178" s="414">
        <v>307.14</v>
      </c>
      <c r="P178" s="415" t="s">
        <v>134</v>
      </c>
    </row>
    <row r="179" spans="3:16" ht="16" x14ac:dyDescent="0.2">
      <c r="C179" s="410"/>
      <c r="D179" s="410"/>
      <c r="E179" s="410">
        <f>COUNTIF(CFCategoriasBD,TabelaFluxoDeCaixa[[#This Row],[Categoria]])</f>
        <v>1</v>
      </c>
      <c r="F179" s="389">
        <f ca="1">IFERROR(COUNTIF(INDIRECT("BDNameToFC" &amp; SUBSTITUTE(TabelaFluxoDeCaixa[[#This Row],[Categoria]], " ", "_")),TabelaFluxoDeCaixa[[#This Row],[Sub Categoria]]),0)</f>
        <v>1</v>
      </c>
      <c r="G179" s="429">
        <f>DATE(YEAR(TabelaFluxoDeCaixa[[#This Row],[Data de Efetivação]]),MONTH(TabelaFluxoDeCaixa[[#This Row],[Data de Efetivação]]),1)</f>
        <v>45566</v>
      </c>
      <c r="H179" s="428">
        <v>45587</v>
      </c>
      <c r="I179" s="428">
        <v>45587</v>
      </c>
      <c r="J179" s="411" t="s">
        <v>725</v>
      </c>
      <c r="K179" s="411"/>
      <c r="L179" s="411" t="s">
        <v>808</v>
      </c>
      <c r="M179" s="412" t="s">
        <v>257</v>
      </c>
      <c r="N179" s="413" t="s">
        <v>789</v>
      </c>
      <c r="O179" s="414">
        <v>0.45</v>
      </c>
      <c r="P179" s="415" t="s">
        <v>134</v>
      </c>
    </row>
    <row r="180" spans="3:16" ht="16" x14ac:dyDescent="0.2">
      <c r="C180" s="410"/>
      <c r="D180" s="410"/>
      <c r="E180" s="410">
        <f>COUNTIF(CFCategoriasBD,TabelaFluxoDeCaixa[[#This Row],[Categoria]])</f>
        <v>1</v>
      </c>
      <c r="F180" s="389">
        <f ca="1">IFERROR(COUNTIF(INDIRECT("BDNameToFC" &amp; SUBSTITUTE(TabelaFluxoDeCaixa[[#This Row],[Categoria]], " ", "_")),TabelaFluxoDeCaixa[[#This Row],[Sub Categoria]]),0)</f>
        <v>1</v>
      </c>
      <c r="G180" s="429">
        <f>DATE(YEAR(TabelaFluxoDeCaixa[[#This Row],[Data de Efetivação]]),MONTH(TabelaFluxoDeCaixa[[#This Row],[Data de Efetivação]]),1)</f>
        <v>45566</v>
      </c>
      <c r="H180" s="428">
        <v>45587</v>
      </c>
      <c r="I180" s="428">
        <v>45587</v>
      </c>
      <c r="J180" s="411" t="s">
        <v>725</v>
      </c>
      <c r="K180" s="411"/>
      <c r="L180" s="411" t="s">
        <v>808</v>
      </c>
      <c r="M180" s="412" t="s">
        <v>257</v>
      </c>
      <c r="N180" s="413" t="s">
        <v>789</v>
      </c>
      <c r="O180" s="414">
        <v>2.2599999999999998</v>
      </c>
      <c r="P180" s="415" t="s">
        <v>134</v>
      </c>
    </row>
    <row r="181" spans="3:16" ht="16" x14ac:dyDescent="0.2">
      <c r="C181" s="410"/>
      <c r="D181" s="410"/>
      <c r="E181" s="410">
        <f>COUNTIF(CFCategoriasBD,TabelaFluxoDeCaixa[[#This Row],[Categoria]])</f>
        <v>1</v>
      </c>
      <c r="F181" s="389">
        <f ca="1">IFERROR(COUNTIF(INDIRECT("BDNameToFC" &amp; SUBSTITUTE(TabelaFluxoDeCaixa[[#This Row],[Categoria]], " ", "_")),TabelaFluxoDeCaixa[[#This Row],[Sub Categoria]]),0)</f>
        <v>1</v>
      </c>
      <c r="G181" s="429">
        <f>DATE(YEAR(TabelaFluxoDeCaixa[[#This Row],[Data de Efetivação]]),MONTH(TabelaFluxoDeCaixa[[#This Row],[Data de Efetivação]]),1)</f>
        <v>45566</v>
      </c>
      <c r="H181" s="428">
        <v>45587</v>
      </c>
      <c r="I181" s="428">
        <v>45587</v>
      </c>
      <c r="J181" s="411" t="s">
        <v>725</v>
      </c>
      <c r="K181" s="411"/>
      <c r="L181" s="411" t="s">
        <v>55</v>
      </c>
      <c r="M181" s="412" t="s">
        <v>56</v>
      </c>
      <c r="N181" s="413" t="s">
        <v>791</v>
      </c>
      <c r="O181" s="414">
        <v>130</v>
      </c>
      <c r="P181" s="415" t="s">
        <v>134</v>
      </c>
    </row>
    <row r="182" spans="3:16" ht="16" x14ac:dyDescent="0.2">
      <c r="C182" s="410"/>
      <c r="D182" s="410"/>
      <c r="E182" s="410">
        <f>COUNTIF(CFCategoriasBD,TabelaFluxoDeCaixa[[#This Row],[Categoria]])</f>
        <v>1</v>
      </c>
      <c r="F182" s="389">
        <f ca="1">IFERROR(COUNTIF(INDIRECT("BDNameToFC" &amp; SUBSTITUTE(TabelaFluxoDeCaixa[[#This Row],[Categoria]], " ", "_")),TabelaFluxoDeCaixa[[#This Row],[Sub Categoria]]),0)</f>
        <v>1</v>
      </c>
      <c r="G182" s="429">
        <f>DATE(YEAR(TabelaFluxoDeCaixa[[#This Row],[Data de Efetivação]]),MONTH(TabelaFluxoDeCaixa[[#This Row],[Data de Efetivação]]),1)</f>
        <v>45566</v>
      </c>
      <c r="H182" s="428">
        <v>45587</v>
      </c>
      <c r="I182" s="428">
        <v>45587</v>
      </c>
      <c r="J182" s="411" t="s">
        <v>725</v>
      </c>
      <c r="K182" s="411"/>
      <c r="L182" s="411" t="s">
        <v>809</v>
      </c>
      <c r="M182" s="412" t="s">
        <v>823</v>
      </c>
      <c r="N182" s="413" t="s">
        <v>786</v>
      </c>
      <c r="O182" s="414">
        <v>159.55000000000001</v>
      </c>
      <c r="P182" s="415" t="s">
        <v>134</v>
      </c>
    </row>
    <row r="183" spans="3:16" ht="16" x14ac:dyDescent="0.2">
      <c r="C183" s="410"/>
      <c r="D183" s="410"/>
      <c r="E183" s="410">
        <f>COUNTIF(CFCategoriasBD,TabelaFluxoDeCaixa[[#This Row],[Categoria]])</f>
        <v>1</v>
      </c>
      <c r="F183" s="389">
        <f ca="1">IFERROR(COUNTIF(INDIRECT("BDNameToFC" &amp; SUBSTITUTE(TabelaFluxoDeCaixa[[#This Row],[Categoria]], " ", "_")),TabelaFluxoDeCaixa[[#This Row],[Sub Categoria]]),0)</f>
        <v>1</v>
      </c>
      <c r="G183" s="429">
        <f>DATE(YEAR(TabelaFluxoDeCaixa[[#This Row],[Data de Efetivação]]),MONTH(TabelaFluxoDeCaixa[[#This Row],[Data de Efetivação]]),1)</f>
        <v>45566</v>
      </c>
      <c r="H183" s="428">
        <v>45587</v>
      </c>
      <c r="I183" s="428">
        <v>45587</v>
      </c>
      <c r="J183" s="411" t="s">
        <v>725</v>
      </c>
      <c r="K183" s="411"/>
      <c r="L183" s="411" t="s">
        <v>809</v>
      </c>
      <c r="M183" s="412" t="s">
        <v>823</v>
      </c>
      <c r="N183" s="413" t="s">
        <v>786</v>
      </c>
      <c r="O183" s="414">
        <v>223.89</v>
      </c>
      <c r="P183" s="415" t="s">
        <v>134</v>
      </c>
    </row>
    <row r="184" spans="3:16" ht="16" x14ac:dyDescent="0.2">
      <c r="C184" s="410"/>
      <c r="D184" s="410"/>
      <c r="E184" s="410">
        <f>COUNTIF(CFCategoriasBD,TabelaFluxoDeCaixa[[#This Row],[Categoria]])</f>
        <v>1</v>
      </c>
      <c r="F184" s="389">
        <f ca="1">IFERROR(COUNTIF(INDIRECT("BDNameToFC" &amp; SUBSTITUTE(TabelaFluxoDeCaixa[[#This Row],[Categoria]], " ", "_")),TabelaFluxoDeCaixa[[#This Row],[Sub Categoria]]),0)</f>
        <v>1</v>
      </c>
      <c r="G184" s="429">
        <f>DATE(YEAR(TabelaFluxoDeCaixa[[#This Row],[Data de Efetivação]]),MONTH(TabelaFluxoDeCaixa[[#This Row],[Data de Efetivação]]),1)</f>
        <v>45566</v>
      </c>
      <c r="H184" s="428">
        <v>45587</v>
      </c>
      <c r="I184" s="428">
        <v>45587</v>
      </c>
      <c r="J184" s="411" t="s">
        <v>725</v>
      </c>
      <c r="K184" s="411"/>
      <c r="L184" s="411" t="s">
        <v>809</v>
      </c>
      <c r="M184" s="412" t="s">
        <v>823</v>
      </c>
      <c r="N184" s="413" t="s">
        <v>786</v>
      </c>
      <c r="O184" s="414">
        <v>226.12</v>
      </c>
      <c r="P184" s="415" t="s">
        <v>134</v>
      </c>
    </row>
    <row r="185" spans="3:16" ht="16" x14ac:dyDescent="0.2">
      <c r="C185" s="410"/>
      <c r="D185" s="410"/>
      <c r="E185" s="410">
        <f>COUNTIF(CFCategoriasBD,TabelaFluxoDeCaixa[[#This Row],[Categoria]])</f>
        <v>1</v>
      </c>
      <c r="F185" s="389">
        <f ca="1">IFERROR(COUNTIF(INDIRECT("BDNameToFC" &amp; SUBSTITUTE(TabelaFluxoDeCaixa[[#This Row],[Categoria]], " ", "_")),TabelaFluxoDeCaixa[[#This Row],[Sub Categoria]]),0)</f>
        <v>1</v>
      </c>
      <c r="G185" s="429">
        <f>DATE(YEAR(TabelaFluxoDeCaixa[[#This Row],[Data de Efetivação]]),MONTH(TabelaFluxoDeCaixa[[#This Row],[Data de Efetivação]]),1)</f>
        <v>45566</v>
      </c>
      <c r="H185" s="428">
        <v>45587</v>
      </c>
      <c r="I185" s="428">
        <v>45587</v>
      </c>
      <c r="J185" s="411" t="s">
        <v>725</v>
      </c>
      <c r="K185" s="411"/>
      <c r="L185" s="411" t="s">
        <v>809</v>
      </c>
      <c r="M185" s="412" t="s">
        <v>823</v>
      </c>
      <c r="N185" s="413" t="s">
        <v>786</v>
      </c>
      <c r="O185" s="414">
        <v>307.14</v>
      </c>
      <c r="P185" s="415" t="s">
        <v>134</v>
      </c>
    </row>
    <row r="186" spans="3:16" ht="16" x14ac:dyDescent="0.2">
      <c r="C186" s="410"/>
      <c r="D186" s="410"/>
      <c r="E186" s="410">
        <f>COUNTIF(CFCategoriasBD,TabelaFluxoDeCaixa[[#This Row],[Categoria]])</f>
        <v>1</v>
      </c>
      <c r="F186" s="389">
        <f ca="1">IFERROR(COUNTIF(INDIRECT("BDNameToFC" &amp; SUBSTITUTE(TabelaFluxoDeCaixa[[#This Row],[Categoria]], " ", "_")),TabelaFluxoDeCaixa[[#This Row],[Sub Categoria]]),0)</f>
        <v>1</v>
      </c>
      <c r="G186" s="429">
        <f>DATE(YEAR(TabelaFluxoDeCaixa[[#This Row],[Data de Efetivação]]),MONTH(TabelaFluxoDeCaixa[[#This Row],[Data de Efetivação]]),1)</f>
        <v>45566</v>
      </c>
      <c r="H186" s="428">
        <v>45587</v>
      </c>
      <c r="I186" s="428">
        <v>45587</v>
      </c>
      <c r="J186" s="411" t="s">
        <v>725</v>
      </c>
      <c r="K186" s="411"/>
      <c r="L186" s="411" t="s">
        <v>814</v>
      </c>
      <c r="M186" s="412" t="s">
        <v>257</v>
      </c>
      <c r="N186" s="413" t="s">
        <v>787</v>
      </c>
      <c r="O186" s="414">
        <v>355.6</v>
      </c>
      <c r="P186" s="415" t="s">
        <v>134</v>
      </c>
    </row>
    <row r="187" spans="3:16" ht="16" x14ac:dyDescent="0.2">
      <c r="C187" s="410"/>
      <c r="D187" s="410"/>
      <c r="E187" s="410">
        <f>COUNTIF(CFCategoriasBD,TabelaFluxoDeCaixa[[#This Row],[Categoria]])</f>
        <v>1</v>
      </c>
      <c r="F187" s="389">
        <f ca="1">IFERROR(COUNTIF(INDIRECT("BDNameToFC" &amp; SUBSTITUTE(TabelaFluxoDeCaixa[[#This Row],[Categoria]], " ", "_")),TabelaFluxoDeCaixa[[#This Row],[Sub Categoria]]),0)</f>
        <v>1</v>
      </c>
      <c r="G187" s="429">
        <f>DATE(YEAR(TabelaFluxoDeCaixa[[#This Row],[Data de Efetivação]]),MONTH(TabelaFluxoDeCaixa[[#This Row],[Data de Efetivação]]),1)</f>
        <v>45566</v>
      </c>
      <c r="H187" s="428">
        <v>45587</v>
      </c>
      <c r="I187" s="428">
        <v>45587</v>
      </c>
      <c r="J187" s="411" t="s">
        <v>725</v>
      </c>
      <c r="K187" s="411"/>
      <c r="L187" s="411" t="s">
        <v>808</v>
      </c>
      <c r="M187" s="412" t="s">
        <v>257</v>
      </c>
      <c r="N187" s="413" t="s">
        <v>790</v>
      </c>
      <c r="O187" s="414">
        <v>1439.06</v>
      </c>
      <c r="P187" s="415" t="s">
        <v>134</v>
      </c>
    </row>
    <row r="188" spans="3:16" ht="16" x14ac:dyDescent="0.2">
      <c r="C188" s="410"/>
      <c r="D188" s="410"/>
      <c r="E188" s="410">
        <f>COUNTIF(CFCategoriasBD,TabelaFluxoDeCaixa[[#This Row],[Categoria]])</f>
        <v>1</v>
      </c>
      <c r="F188" s="389">
        <f ca="1">IFERROR(COUNTIF(INDIRECT("BDNameToFC" &amp; SUBSTITUTE(TabelaFluxoDeCaixa[[#This Row],[Categoria]], " ", "_")),TabelaFluxoDeCaixa[[#This Row],[Sub Categoria]]),0)</f>
        <v>1</v>
      </c>
      <c r="G188" s="429">
        <f>DATE(YEAR(TabelaFluxoDeCaixa[[#This Row],[Data de Efetivação]]),MONTH(TabelaFluxoDeCaixa[[#This Row],[Data de Efetivação]]),1)</f>
        <v>45566</v>
      </c>
      <c r="H188" s="428">
        <v>45587</v>
      </c>
      <c r="I188" s="428">
        <v>45587</v>
      </c>
      <c r="J188" s="411" t="s">
        <v>725</v>
      </c>
      <c r="K188" s="411"/>
      <c r="L188" s="411" t="s">
        <v>825</v>
      </c>
      <c r="M188" s="412" t="s">
        <v>257</v>
      </c>
      <c r="N188" s="413" t="s">
        <v>788</v>
      </c>
      <c r="O188" s="414">
        <v>9077.98</v>
      </c>
      <c r="P188" s="415" t="s">
        <v>134</v>
      </c>
    </row>
    <row r="189" spans="3:16" ht="16" x14ac:dyDescent="0.2">
      <c r="C189" s="410"/>
      <c r="D189" s="410"/>
      <c r="E189" s="410">
        <f>COUNTIF(CFCategoriasBD,TabelaFluxoDeCaixa[[#This Row],[Categoria]])</f>
        <v>1</v>
      </c>
      <c r="F189" s="389">
        <f ca="1">IFERROR(COUNTIF(INDIRECT("BDNameToFC" &amp; SUBSTITUTE(TabelaFluxoDeCaixa[[#This Row],[Categoria]], " ", "_")),TabelaFluxoDeCaixa[[#This Row],[Sub Categoria]]),0)</f>
        <v>1</v>
      </c>
      <c r="G189" s="429">
        <f>DATE(YEAR(TabelaFluxoDeCaixa[[#This Row],[Data de Efetivação]]),MONTH(TabelaFluxoDeCaixa[[#This Row],[Data de Efetivação]]),1)</f>
        <v>45566</v>
      </c>
      <c r="H189" s="428">
        <v>45589</v>
      </c>
      <c r="I189" s="428">
        <v>45589</v>
      </c>
      <c r="J189" s="411" t="s">
        <v>725</v>
      </c>
      <c r="K189" s="411"/>
      <c r="L189" s="411" t="s">
        <v>809</v>
      </c>
      <c r="M189" s="412" t="s">
        <v>824</v>
      </c>
      <c r="N189" s="413" t="s">
        <v>737</v>
      </c>
      <c r="O189" s="414">
        <v>166.85</v>
      </c>
      <c r="P189" s="415" t="s">
        <v>134</v>
      </c>
    </row>
    <row r="190" spans="3:16" ht="32" x14ac:dyDescent="0.2">
      <c r="C190" s="410"/>
      <c r="D190" s="410"/>
      <c r="E190" s="410">
        <f>COUNTIF(CFCategoriasBD,TabelaFluxoDeCaixa[[#This Row],[Categoria]])</f>
        <v>1</v>
      </c>
      <c r="F190" s="389">
        <f ca="1">IFERROR(COUNTIF(INDIRECT("BDNameToFC" &amp; SUBSTITUTE(TabelaFluxoDeCaixa[[#This Row],[Categoria]], " ", "_")),TabelaFluxoDeCaixa[[#This Row],[Sub Categoria]]),0)</f>
        <v>1</v>
      </c>
      <c r="G190" s="429">
        <f>DATE(YEAR(TabelaFluxoDeCaixa[[#This Row],[Data de Efetivação]]),MONTH(TabelaFluxoDeCaixa[[#This Row],[Data de Efetivação]]),1)</f>
        <v>45566</v>
      </c>
      <c r="H190" s="428">
        <v>45590</v>
      </c>
      <c r="I190" s="428">
        <v>45590</v>
      </c>
      <c r="J190" s="411" t="s">
        <v>725</v>
      </c>
      <c r="K190" s="411"/>
      <c r="L190" s="411" t="s">
        <v>41</v>
      </c>
      <c r="M190" s="412" t="s">
        <v>798</v>
      </c>
      <c r="N190" s="413" t="s">
        <v>792</v>
      </c>
      <c r="O190" s="414">
        <v>2.2400000000000002</v>
      </c>
      <c r="P190" s="415" t="s">
        <v>134</v>
      </c>
    </row>
    <row r="191" spans="3:16" ht="16" x14ac:dyDescent="0.2">
      <c r="C191" s="410"/>
      <c r="D191" s="410"/>
      <c r="E191" s="410">
        <f>COUNTIF(CFCategoriasBD,TabelaFluxoDeCaixa[[#This Row],[Categoria]])</f>
        <v>1</v>
      </c>
      <c r="F191" s="389">
        <f ca="1">IFERROR(COUNTIF(INDIRECT("BDNameToFC" &amp; SUBSTITUTE(TabelaFluxoDeCaixa[[#This Row],[Categoria]], " ", "_")),TabelaFluxoDeCaixa[[#This Row],[Sub Categoria]]),0)</f>
        <v>1</v>
      </c>
      <c r="G191" s="429">
        <f>DATE(YEAR(TabelaFluxoDeCaixa[[#This Row],[Data de Efetivação]]),MONTH(TabelaFluxoDeCaixa[[#This Row],[Data de Efetivação]]),1)</f>
        <v>45566</v>
      </c>
      <c r="H191" s="428">
        <v>45385</v>
      </c>
      <c r="I191" s="428">
        <v>45590</v>
      </c>
      <c r="J191" s="411" t="s">
        <v>725</v>
      </c>
      <c r="K191" s="411" t="s">
        <v>806</v>
      </c>
      <c r="L191" s="411" t="s">
        <v>49</v>
      </c>
      <c r="M191" s="412" t="s">
        <v>911</v>
      </c>
      <c r="N191" s="413" t="s">
        <v>883</v>
      </c>
      <c r="O191" s="414">
        <v>33.32</v>
      </c>
      <c r="P191" s="415" t="s">
        <v>134</v>
      </c>
    </row>
    <row r="192" spans="3:16" ht="16" x14ac:dyDescent="0.2">
      <c r="C192" s="410"/>
      <c r="D192" s="410"/>
      <c r="E192" s="410">
        <f>COUNTIF(CFCategoriasBD,TabelaFluxoDeCaixa[[#This Row],[Categoria]])</f>
        <v>1</v>
      </c>
      <c r="F192" s="389">
        <f ca="1">IFERROR(COUNTIF(INDIRECT("BDNameToFC" &amp; SUBSTITUTE(TabelaFluxoDeCaixa[[#This Row],[Categoria]], " ", "_")),TabelaFluxoDeCaixa[[#This Row],[Sub Categoria]]),0)</f>
        <v>1</v>
      </c>
      <c r="G192" s="429">
        <f>DATE(YEAR(TabelaFluxoDeCaixa[[#This Row],[Data de Efetivação]]),MONTH(TabelaFluxoDeCaixa[[#This Row],[Data de Efetivação]]),1)</f>
        <v>45566</v>
      </c>
      <c r="H192" s="428">
        <v>45590</v>
      </c>
      <c r="I192" s="428">
        <v>45590</v>
      </c>
      <c r="J192" s="411" t="s">
        <v>725</v>
      </c>
      <c r="K192" s="411"/>
      <c r="L192" s="411" t="s">
        <v>43</v>
      </c>
      <c r="M192" s="412" t="s">
        <v>815</v>
      </c>
      <c r="N192" s="413" t="s">
        <v>795</v>
      </c>
      <c r="O192" s="414">
        <v>39.99</v>
      </c>
      <c r="P192" s="415" t="s">
        <v>134</v>
      </c>
    </row>
    <row r="193" spans="3:16" ht="32" x14ac:dyDescent="0.2">
      <c r="C193" s="410"/>
      <c r="D193" s="410"/>
      <c r="E193" s="410">
        <f>COUNTIF(CFCategoriasBD,TabelaFluxoDeCaixa[[#This Row],[Categoria]])</f>
        <v>1</v>
      </c>
      <c r="F193" s="389">
        <f ca="1">IFERROR(COUNTIF(INDIRECT("BDNameToFC" &amp; SUBSTITUTE(TabelaFluxoDeCaixa[[#This Row],[Categoria]], " ", "_")),TabelaFluxoDeCaixa[[#This Row],[Sub Categoria]]),0)</f>
        <v>1</v>
      </c>
      <c r="G193" s="429">
        <f>DATE(YEAR(TabelaFluxoDeCaixa[[#This Row],[Data de Efetivação]]),MONTH(TabelaFluxoDeCaixa[[#This Row],[Data de Efetivação]]),1)</f>
        <v>45566</v>
      </c>
      <c r="H193" s="428">
        <v>45590</v>
      </c>
      <c r="I193" s="428">
        <v>45590</v>
      </c>
      <c r="J193" s="411" t="s">
        <v>725</v>
      </c>
      <c r="K193" s="411"/>
      <c r="L193" s="411" t="s">
        <v>41</v>
      </c>
      <c r="M193" s="412" t="s">
        <v>798</v>
      </c>
      <c r="N193" s="413" t="s">
        <v>793</v>
      </c>
      <c r="O193" s="414">
        <v>53.82</v>
      </c>
      <c r="P193" s="415" t="s">
        <v>134</v>
      </c>
    </row>
    <row r="194" spans="3:16" ht="16" x14ac:dyDescent="0.2">
      <c r="C194" s="410"/>
      <c r="D194" s="410"/>
      <c r="E194" s="410">
        <f>COUNTIF(CFCategoriasBD,TabelaFluxoDeCaixa[[#This Row],[Categoria]])</f>
        <v>1</v>
      </c>
      <c r="F194" s="389">
        <f ca="1">IFERROR(COUNTIF(INDIRECT("BDNameToFC" &amp; SUBSTITUTE(TabelaFluxoDeCaixa[[#This Row],[Categoria]], " ", "_")),TabelaFluxoDeCaixa[[#This Row],[Sub Categoria]]),0)</f>
        <v>1</v>
      </c>
      <c r="G194" s="429">
        <f>DATE(YEAR(TabelaFluxoDeCaixa[[#This Row],[Data de Efetivação]]),MONTH(TabelaFluxoDeCaixa[[#This Row],[Data de Efetivação]]),1)</f>
        <v>45566</v>
      </c>
      <c r="H194" s="428">
        <v>45397</v>
      </c>
      <c r="I194" s="428">
        <v>45590</v>
      </c>
      <c r="J194" s="411" t="s">
        <v>725</v>
      </c>
      <c r="K194" s="411" t="s">
        <v>806</v>
      </c>
      <c r="L194" s="411" t="s">
        <v>899</v>
      </c>
      <c r="M194" s="412" t="s">
        <v>902</v>
      </c>
      <c r="N194" s="413" t="s">
        <v>859</v>
      </c>
      <c r="O194" s="414">
        <v>109.48</v>
      </c>
      <c r="P194" s="415" t="s">
        <v>134</v>
      </c>
    </row>
    <row r="195" spans="3:16" ht="16" x14ac:dyDescent="0.2">
      <c r="C195" s="410"/>
      <c r="D195" s="410"/>
      <c r="E195" s="410">
        <f>COUNTIF(CFCategoriasBD,TabelaFluxoDeCaixa[[#This Row],[Categoria]])</f>
        <v>1</v>
      </c>
      <c r="F195" s="389">
        <f ca="1">IFERROR(COUNTIF(INDIRECT("BDNameToFC" &amp; SUBSTITUTE(TabelaFluxoDeCaixa[[#This Row],[Categoria]], " ", "_")),TabelaFluxoDeCaixa[[#This Row],[Sub Categoria]]),0)</f>
        <v>1</v>
      </c>
      <c r="G195" s="429">
        <f>DATE(YEAR(TabelaFluxoDeCaixa[[#This Row],[Data de Efetivação]]),MONTH(TabelaFluxoDeCaixa[[#This Row],[Data de Efetivação]]),1)</f>
        <v>45566</v>
      </c>
      <c r="H195" s="428">
        <v>45590</v>
      </c>
      <c r="I195" s="428">
        <v>45590</v>
      </c>
      <c r="J195" s="411" t="s">
        <v>725</v>
      </c>
      <c r="K195" s="411"/>
      <c r="L195" s="411" t="s">
        <v>43</v>
      </c>
      <c r="M195" s="412" t="s">
        <v>815</v>
      </c>
      <c r="N195" s="413" t="s">
        <v>795</v>
      </c>
      <c r="O195" s="414">
        <v>159.25</v>
      </c>
      <c r="P195" s="415" t="s">
        <v>134</v>
      </c>
    </row>
    <row r="196" spans="3:16" ht="16" x14ac:dyDescent="0.2">
      <c r="C196" s="410"/>
      <c r="D196" s="410"/>
      <c r="E196" s="410">
        <f>COUNTIF(CFCategoriasBD,TabelaFluxoDeCaixa[[#This Row],[Categoria]])</f>
        <v>1</v>
      </c>
      <c r="F196" s="389">
        <f ca="1">IFERROR(COUNTIF(INDIRECT("BDNameToFC" &amp; SUBSTITUTE(TabelaFluxoDeCaixa[[#This Row],[Categoria]], " ", "_")),TabelaFluxoDeCaixa[[#This Row],[Sub Categoria]]),0)</f>
        <v>1</v>
      </c>
      <c r="G196" s="429">
        <f>DATE(YEAR(TabelaFluxoDeCaixa[[#This Row],[Data de Efetivação]]),MONTH(TabelaFluxoDeCaixa[[#This Row],[Data de Efetivação]]),1)</f>
        <v>45566</v>
      </c>
      <c r="H196" s="428">
        <v>45590</v>
      </c>
      <c r="I196" s="428">
        <v>45590</v>
      </c>
      <c r="J196" s="411" t="s">
        <v>725</v>
      </c>
      <c r="K196" s="411"/>
      <c r="L196" s="411" t="s">
        <v>52</v>
      </c>
      <c r="M196" s="412" t="s">
        <v>54</v>
      </c>
      <c r="N196" s="413" t="s">
        <v>794</v>
      </c>
      <c r="O196" s="414">
        <v>2196.6999999999998</v>
      </c>
      <c r="P196" s="415" t="s">
        <v>134</v>
      </c>
    </row>
    <row r="197" spans="3:16" ht="16" x14ac:dyDescent="0.2">
      <c r="C197" s="410"/>
      <c r="D197" s="410"/>
      <c r="E197" s="410">
        <f>COUNTIF(CFCategoriasBD,TabelaFluxoDeCaixa[[#This Row],[Categoria]])</f>
        <v>1</v>
      </c>
      <c r="F197" s="389">
        <f ca="1">IFERROR(COUNTIF(INDIRECT("BDNameToFC" &amp; SUBSTITUTE(TabelaFluxoDeCaixa[[#This Row],[Categoria]], " ", "_")),TabelaFluxoDeCaixa[[#This Row],[Sub Categoria]]),0)</f>
        <v>1</v>
      </c>
      <c r="G197" s="429">
        <f>DATE(YEAR(TabelaFluxoDeCaixa[[#This Row],[Data de Efetivação]]),MONTH(TabelaFluxoDeCaixa[[#This Row],[Data de Efetivação]]),1)</f>
        <v>45566</v>
      </c>
      <c r="H197" s="428">
        <v>45593</v>
      </c>
      <c r="I197" s="428">
        <v>45593</v>
      </c>
      <c r="J197" s="411" t="s">
        <v>725</v>
      </c>
      <c r="K197" s="411"/>
      <c r="L197" s="411" t="s">
        <v>814</v>
      </c>
      <c r="M197" s="412" t="s">
        <v>257</v>
      </c>
      <c r="N197" s="413" t="s">
        <v>796</v>
      </c>
      <c r="O197" s="414">
        <v>5</v>
      </c>
      <c r="P197" s="415" t="s">
        <v>134</v>
      </c>
    </row>
    <row r="198" spans="3:16" ht="16" x14ac:dyDescent="0.2">
      <c r="C198" s="410"/>
      <c r="D198" s="410"/>
      <c r="E198" s="410">
        <f>COUNTIF(CFCategoriasBD,TabelaFluxoDeCaixa[[#This Row],[Categoria]])</f>
        <v>1</v>
      </c>
      <c r="F198" s="389">
        <f ca="1">IFERROR(COUNTIF(INDIRECT("BDNameToFC" &amp; SUBSTITUTE(TabelaFluxoDeCaixa[[#This Row],[Categoria]], " ", "_")),TabelaFluxoDeCaixa[[#This Row],[Sub Categoria]]),0)</f>
        <v>1</v>
      </c>
      <c r="G198" s="429">
        <f>DATE(YEAR(TabelaFluxoDeCaixa[[#This Row],[Data de Efetivação]]),MONTH(TabelaFluxoDeCaixa[[#This Row],[Data de Efetivação]]),1)</f>
        <v>45597</v>
      </c>
      <c r="H198" s="428">
        <v>45597</v>
      </c>
      <c r="I198" s="428">
        <v>45597</v>
      </c>
      <c r="J198" s="411" t="s">
        <v>725</v>
      </c>
      <c r="K198" s="411"/>
      <c r="L198" s="411" t="s">
        <v>41</v>
      </c>
      <c r="M198" s="412" t="s">
        <v>798</v>
      </c>
      <c r="N198" s="413" t="s">
        <v>930</v>
      </c>
      <c r="O198" s="414">
        <v>0.39</v>
      </c>
      <c r="P198" s="415" t="s">
        <v>134</v>
      </c>
    </row>
    <row r="199" spans="3:16" ht="16" x14ac:dyDescent="0.2">
      <c r="C199" s="410"/>
      <c r="D199" s="410"/>
      <c r="E199" s="410">
        <f>COUNTIF(CFCategoriasBD,TabelaFluxoDeCaixa[[#This Row],[Categoria]])</f>
        <v>1</v>
      </c>
      <c r="F199" s="389">
        <f ca="1">IFERROR(COUNTIF(INDIRECT("BDNameToFC" &amp; SUBSTITUTE(TabelaFluxoDeCaixa[[#This Row],[Categoria]], " ", "_")),TabelaFluxoDeCaixa[[#This Row],[Sub Categoria]]),0)</f>
        <v>1</v>
      </c>
      <c r="G199" s="429">
        <f>DATE(YEAR(TabelaFluxoDeCaixa[[#This Row],[Data de Efetivação]]),MONTH(TabelaFluxoDeCaixa[[#This Row],[Data de Efetivação]]),1)</f>
        <v>45597</v>
      </c>
      <c r="H199" s="428">
        <v>45597</v>
      </c>
      <c r="I199" s="428">
        <v>45597</v>
      </c>
      <c r="J199" s="411" t="s">
        <v>725</v>
      </c>
      <c r="K199" s="411"/>
      <c r="L199" s="411" t="s">
        <v>41</v>
      </c>
      <c r="M199" s="412" t="s">
        <v>798</v>
      </c>
      <c r="N199" s="413" t="s">
        <v>930</v>
      </c>
      <c r="O199" s="414">
        <v>0.39</v>
      </c>
      <c r="P199" s="415" t="s">
        <v>134</v>
      </c>
    </row>
    <row r="200" spans="3:16" ht="16" x14ac:dyDescent="0.2">
      <c r="C200" s="410"/>
      <c r="D200" s="410"/>
      <c r="E200" s="410">
        <f>COUNTIF(CFCategoriasBD,TabelaFluxoDeCaixa[[#This Row],[Categoria]])</f>
        <v>1</v>
      </c>
      <c r="F200" s="389">
        <f ca="1">IFERROR(COUNTIF(INDIRECT("BDNameToFC" &amp; SUBSTITUTE(TabelaFluxoDeCaixa[[#This Row],[Categoria]], " ", "_")),TabelaFluxoDeCaixa[[#This Row],[Sub Categoria]]),0)</f>
        <v>1</v>
      </c>
      <c r="G200" s="429">
        <f>DATE(YEAR(TabelaFluxoDeCaixa[[#This Row],[Data de Efetivação]]),MONTH(TabelaFluxoDeCaixa[[#This Row],[Data de Efetivação]]),1)</f>
        <v>45597</v>
      </c>
      <c r="H200" s="428">
        <v>45404</v>
      </c>
      <c r="I200" s="428">
        <v>45597</v>
      </c>
      <c r="J200" s="411" t="s">
        <v>725</v>
      </c>
      <c r="K200" s="411" t="s">
        <v>806</v>
      </c>
      <c r="L200" s="411" t="s">
        <v>58</v>
      </c>
      <c r="M200" s="412" t="s">
        <v>906</v>
      </c>
      <c r="N200" s="413" t="s">
        <v>897</v>
      </c>
      <c r="O200" s="414">
        <v>8.6999999999999993</v>
      </c>
      <c r="P200" s="415" t="s">
        <v>134</v>
      </c>
    </row>
    <row r="201" spans="3:16" ht="16" x14ac:dyDescent="0.2">
      <c r="C201" s="410"/>
      <c r="D201" s="410"/>
      <c r="E201" s="410">
        <f>COUNTIF(CFCategoriasBD,TabelaFluxoDeCaixa[[#This Row],[Categoria]])</f>
        <v>1</v>
      </c>
      <c r="F201" s="389">
        <f ca="1">IFERROR(COUNTIF(INDIRECT("BDNameToFC" &amp; SUBSTITUTE(TabelaFluxoDeCaixa[[#This Row],[Categoria]], " ", "_")),TabelaFluxoDeCaixa[[#This Row],[Sub Categoria]]),0)</f>
        <v>1</v>
      </c>
      <c r="G201" s="429">
        <f>DATE(YEAR(TabelaFluxoDeCaixa[[#This Row],[Data de Efetivação]]),MONTH(TabelaFluxoDeCaixa[[#This Row],[Data de Efetivação]]),1)</f>
        <v>45597</v>
      </c>
      <c r="H201" s="428">
        <v>45597</v>
      </c>
      <c r="I201" s="428">
        <v>45597</v>
      </c>
      <c r="J201" s="411" t="s">
        <v>725</v>
      </c>
      <c r="K201" s="411"/>
      <c r="L201" s="411" t="s">
        <v>808</v>
      </c>
      <c r="M201" s="412" t="s">
        <v>257</v>
      </c>
      <c r="N201" s="413" t="s">
        <v>738</v>
      </c>
      <c r="O201" s="414">
        <v>13.9</v>
      </c>
      <c r="P201" s="415" t="s">
        <v>134</v>
      </c>
    </row>
    <row r="202" spans="3:16" ht="16" x14ac:dyDescent="0.2">
      <c r="C202" s="410"/>
      <c r="D202" s="410"/>
      <c r="E202" s="410">
        <f>COUNTIF(CFCategoriasBD,TabelaFluxoDeCaixa[[#This Row],[Categoria]])</f>
        <v>1</v>
      </c>
      <c r="F202" s="389">
        <f ca="1">IFERROR(COUNTIF(INDIRECT("BDNameToFC" &amp; SUBSTITUTE(TabelaFluxoDeCaixa[[#This Row],[Categoria]], " ", "_")),TabelaFluxoDeCaixa[[#This Row],[Sub Categoria]]),0)</f>
        <v>1</v>
      </c>
      <c r="G202" s="429">
        <f>DATE(YEAR(TabelaFluxoDeCaixa[[#This Row],[Data de Efetivação]]),MONTH(TabelaFluxoDeCaixa[[#This Row],[Data de Efetivação]]),1)</f>
        <v>45597</v>
      </c>
      <c r="H202" s="428">
        <v>45597</v>
      </c>
      <c r="I202" s="428">
        <v>45597</v>
      </c>
      <c r="J202" s="411" t="s">
        <v>725</v>
      </c>
      <c r="K202" s="411"/>
      <c r="L202" s="411" t="s">
        <v>55</v>
      </c>
      <c r="M202" s="412" t="s">
        <v>56</v>
      </c>
      <c r="N202" s="413" t="s">
        <v>931</v>
      </c>
      <c r="O202" s="414">
        <v>16.899999999999999</v>
      </c>
      <c r="P202" s="415" t="s">
        <v>134</v>
      </c>
    </row>
    <row r="203" spans="3:16" ht="16" x14ac:dyDescent="0.2">
      <c r="C203" s="410"/>
      <c r="D203" s="410"/>
      <c r="E203" s="410">
        <f>COUNTIF(CFCategoriasBD,TabelaFluxoDeCaixa[[#This Row],[Categoria]])</f>
        <v>1</v>
      </c>
      <c r="F203" s="389">
        <f ca="1">IFERROR(COUNTIF(INDIRECT("BDNameToFC" &amp; SUBSTITUTE(TabelaFluxoDeCaixa[[#This Row],[Categoria]], " ", "_")),TabelaFluxoDeCaixa[[#This Row],[Sub Categoria]]),0)</f>
        <v>1</v>
      </c>
      <c r="G203" s="429">
        <f>DATE(YEAR(TabelaFluxoDeCaixa[[#This Row],[Data de Efetivação]]),MONTH(TabelaFluxoDeCaixa[[#This Row],[Data de Efetivação]]),1)</f>
        <v>45597</v>
      </c>
      <c r="H203" s="428">
        <v>45600</v>
      </c>
      <c r="I203" s="428">
        <v>45600</v>
      </c>
      <c r="J203" s="411" t="s">
        <v>725</v>
      </c>
      <c r="K203" s="411"/>
      <c r="L203" s="411" t="s">
        <v>41</v>
      </c>
      <c r="M203" s="412" t="s">
        <v>798</v>
      </c>
      <c r="N203" s="413" t="s">
        <v>932</v>
      </c>
      <c r="O203" s="414">
        <v>3.74</v>
      </c>
      <c r="P203" s="415" t="s">
        <v>134</v>
      </c>
    </row>
    <row r="204" spans="3:16" ht="16" x14ac:dyDescent="0.2">
      <c r="C204" s="410"/>
      <c r="D204" s="410"/>
      <c r="E204" s="410">
        <f>COUNTIF(CFCategoriasBD,TabelaFluxoDeCaixa[[#This Row],[Categoria]])</f>
        <v>1</v>
      </c>
      <c r="F204" s="389">
        <f ca="1">IFERROR(COUNTIF(INDIRECT("BDNameToFC" &amp; SUBSTITUTE(TabelaFluxoDeCaixa[[#This Row],[Categoria]], " ", "_")),TabelaFluxoDeCaixa[[#This Row],[Sub Categoria]]),0)</f>
        <v>1</v>
      </c>
      <c r="G204" s="429">
        <f>DATE(YEAR(TabelaFluxoDeCaixa[[#This Row],[Data de Efetivação]]),MONTH(TabelaFluxoDeCaixa[[#This Row],[Data de Efetivação]]),1)</f>
        <v>45597</v>
      </c>
      <c r="H204" s="428">
        <v>45600</v>
      </c>
      <c r="I204" s="428">
        <v>45600</v>
      </c>
      <c r="J204" s="411" t="s">
        <v>725</v>
      </c>
      <c r="K204" s="411"/>
      <c r="L204" s="411" t="s">
        <v>41</v>
      </c>
      <c r="M204" s="412" t="s">
        <v>798</v>
      </c>
      <c r="N204" s="413" t="s">
        <v>932</v>
      </c>
      <c r="O204" s="414">
        <v>3.74</v>
      </c>
      <c r="P204" s="415" t="s">
        <v>134</v>
      </c>
    </row>
    <row r="205" spans="3:16" ht="16" x14ac:dyDescent="0.2">
      <c r="C205" s="410"/>
      <c r="D205" s="410"/>
      <c r="E205" s="410">
        <f>COUNTIF(CFCategoriasBD,TabelaFluxoDeCaixa[[#This Row],[Categoria]])</f>
        <v>1</v>
      </c>
      <c r="F205" s="389">
        <f ca="1">IFERROR(COUNTIF(INDIRECT("BDNameToFC" &amp; SUBSTITUTE(TabelaFluxoDeCaixa[[#This Row],[Categoria]], " ", "_")),TabelaFluxoDeCaixa[[#This Row],[Sub Categoria]]),0)</f>
        <v>1</v>
      </c>
      <c r="G205" s="429">
        <f>DATE(YEAR(TabelaFluxoDeCaixa[[#This Row],[Data de Efetivação]]),MONTH(TabelaFluxoDeCaixa[[#This Row],[Data de Efetivação]]),1)</f>
        <v>45597</v>
      </c>
      <c r="H205" s="428">
        <v>45600</v>
      </c>
      <c r="I205" s="428">
        <v>45600</v>
      </c>
      <c r="J205" s="411" t="s">
        <v>725</v>
      </c>
      <c r="K205" s="411"/>
      <c r="L205" s="411" t="s">
        <v>52</v>
      </c>
      <c r="M205" s="412" t="s">
        <v>800</v>
      </c>
      <c r="N205" s="413" t="s">
        <v>933</v>
      </c>
      <c r="O205" s="414">
        <v>81.489999999999995</v>
      </c>
      <c r="P205" s="415" t="s">
        <v>134</v>
      </c>
    </row>
    <row r="206" spans="3:16" ht="16" x14ac:dyDescent="0.2">
      <c r="C206" s="410"/>
      <c r="D206" s="410"/>
      <c r="E206" s="410">
        <f>COUNTIF(CFCategoriasBD,TabelaFluxoDeCaixa[[#This Row],[Categoria]])</f>
        <v>1</v>
      </c>
      <c r="F206" s="389">
        <f ca="1">IFERROR(COUNTIF(INDIRECT("BDNameToFC" &amp; SUBSTITUTE(TabelaFluxoDeCaixa[[#This Row],[Categoria]], " ", "_")),TabelaFluxoDeCaixa[[#This Row],[Sub Categoria]]),0)</f>
        <v>1</v>
      </c>
      <c r="G206" s="429">
        <f>DATE(YEAR(TabelaFluxoDeCaixa[[#This Row],[Data de Efetivação]]),MONTH(TabelaFluxoDeCaixa[[#This Row],[Data de Efetivação]]),1)</f>
        <v>45597</v>
      </c>
      <c r="H206" s="428">
        <v>45600</v>
      </c>
      <c r="I206" s="428">
        <v>45600</v>
      </c>
      <c r="J206" s="411" t="s">
        <v>725</v>
      </c>
      <c r="K206" s="411"/>
      <c r="L206" s="411" t="s">
        <v>43</v>
      </c>
      <c r="M206" s="412" t="s">
        <v>47</v>
      </c>
      <c r="N206" s="413" t="s">
        <v>739</v>
      </c>
      <c r="O206" s="414">
        <v>238.35</v>
      </c>
      <c r="P206" s="415" t="s">
        <v>134</v>
      </c>
    </row>
    <row r="207" spans="3:16" ht="32" x14ac:dyDescent="0.2">
      <c r="C207" s="410"/>
      <c r="D207" s="410"/>
      <c r="E207" s="410">
        <f>COUNTIF(CFCategoriasBD,TabelaFluxoDeCaixa[[#This Row],[Categoria]])</f>
        <v>1</v>
      </c>
      <c r="F207" s="389">
        <f ca="1">IFERROR(COUNTIF(INDIRECT("BDNameToFC" &amp; SUBSTITUTE(TabelaFluxoDeCaixa[[#This Row],[Categoria]], " ", "_")),TabelaFluxoDeCaixa[[#This Row],[Sub Categoria]]),0)</f>
        <v>1</v>
      </c>
      <c r="G207" s="429">
        <f>DATE(YEAR(TabelaFluxoDeCaixa[[#This Row],[Data de Efetivação]]),MONTH(TabelaFluxoDeCaixa[[#This Row],[Data de Efetivação]]),1)</f>
        <v>45597</v>
      </c>
      <c r="H207" s="428">
        <v>45601</v>
      </c>
      <c r="I207" s="428">
        <v>45601</v>
      </c>
      <c r="J207" s="411" t="s">
        <v>725</v>
      </c>
      <c r="K207" s="411"/>
      <c r="L207" s="411" t="s">
        <v>816</v>
      </c>
      <c r="M207" s="412" t="s">
        <v>915</v>
      </c>
      <c r="N207" s="413" t="s">
        <v>746</v>
      </c>
      <c r="O207" s="414">
        <v>891.97</v>
      </c>
      <c r="P207" s="415" t="s">
        <v>134</v>
      </c>
    </row>
    <row r="208" spans="3:16" ht="32" x14ac:dyDescent="0.2">
      <c r="C208" s="410"/>
      <c r="D208" s="410"/>
      <c r="E208" s="410">
        <f>COUNTIF(CFCategoriasBD,TabelaFluxoDeCaixa[[#This Row],[Categoria]])</f>
        <v>1</v>
      </c>
      <c r="F208" s="389">
        <f ca="1">IFERROR(COUNTIF(INDIRECT("BDNameToFC" &amp; SUBSTITUTE(TabelaFluxoDeCaixa[[#This Row],[Categoria]], " ", "_")),TabelaFluxoDeCaixa[[#This Row],[Sub Categoria]]),0)</f>
        <v>1</v>
      </c>
      <c r="G208" s="429">
        <f>DATE(YEAR(TabelaFluxoDeCaixa[[#This Row],[Data de Efetivação]]),MONTH(TabelaFluxoDeCaixa[[#This Row],[Data de Efetivação]]),1)</f>
        <v>45597</v>
      </c>
      <c r="H208" s="428">
        <v>45601</v>
      </c>
      <c r="I208" s="428">
        <v>45601</v>
      </c>
      <c r="J208" s="411" t="s">
        <v>725</v>
      </c>
      <c r="K208" s="411"/>
      <c r="L208" s="411" t="s">
        <v>40</v>
      </c>
      <c r="M208" s="412" t="s">
        <v>949</v>
      </c>
      <c r="N208" s="413" t="s">
        <v>935</v>
      </c>
      <c r="O208" s="414">
        <v>4000</v>
      </c>
      <c r="P208" s="415" t="s">
        <v>134</v>
      </c>
    </row>
    <row r="209" spans="3:16" ht="32" x14ac:dyDescent="0.2">
      <c r="C209" s="410"/>
      <c r="D209" s="410"/>
      <c r="E209" s="410">
        <f>COUNTIF(CFCategoriasBD,TabelaFluxoDeCaixa[[#This Row],[Categoria]])</f>
        <v>1</v>
      </c>
      <c r="F209" s="389">
        <f ca="1">IFERROR(COUNTIF(INDIRECT("BDNameToFC" &amp; SUBSTITUTE(TabelaFluxoDeCaixa[[#This Row],[Categoria]], " ", "_")),TabelaFluxoDeCaixa[[#This Row],[Sub Categoria]]),0)</f>
        <v>1</v>
      </c>
      <c r="G209" s="429">
        <f>DATE(YEAR(TabelaFluxoDeCaixa[[#This Row],[Data de Efetivação]]),MONTH(TabelaFluxoDeCaixa[[#This Row],[Data de Efetivação]]),1)</f>
        <v>45597</v>
      </c>
      <c r="H209" s="428">
        <v>45601</v>
      </c>
      <c r="I209" s="428">
        <v>45601</v>
      </c>
      <c r="J209" s="411" t="s">
        <v>725</v>
      </c>
      <c r="K209" s="411"/>
      <c r="L209" s="411" t="s">
        <v>40</v>
      </c>
      <c r="M209" s="412" t="s">
        <v>948</v>
      </c>
      <c r="N209" s="413" t="s">
        <v>934</v>
      </c>
      <c r="O209" s="414">
        <v>10355.129999999999</v>
      </c>
      <c r="P209" s="415" t="s">
        <v>134</v>
      </c>
    </row>
    <row r="210" spans="3:16" ht="16" x14ac:dyDescent="0.2">
      <c r="C210" s="410"/>
      <c r="D210" s="410"/>
      <c r="E210" s="410">
        <f>COUNTIF(CFCategoriasBD,TabelaFluxoDeCaixa[[#This Row],[Categoria]])</f>
        <v>1</v>
      </c>
      <c r="F210" s="389">
        <f ca="1">IFERROR(COUNTIF(INDIRECT("BDNameToFC" &amp; SUBSTITUTE(TabelaFluxoDeCaixa[[#This Row],[Categoria]], " ", "_")),TabelaFluxoDeCaixa[[#This Row],[Sub Categoria]]),0)</f>
        <v>1</v>
      </c>
      <c r="G210" s="429">
        <f>DATE(YEAR(TabelaFluxoDeCaixa[[#This Row],[Data de Efetivação]]),MONTH(TabelaFluxoDeCaixa[[#This Row],[Data de Efetivação]]),1)</f>
        <v>45597</v>
      </c>
      <c r="H210" s="428">
        <v>45602</v>
      </c>
      <c r="I210" s="428">
        <v>45602</v>
      </c>
      <c r="J210" s="411" t="s">
        <v>725</v>
      </c>
      <c r="K210" s="411"/>
      <c r="L210" s="411" t="s">
        <v>52</v>
      </c>
      <c r="M210" s="412" t="s">
        <v>821</v>
      </c>
      <c r="N210" s="413" t="s">
        <v>936</v>
      </c>
      <c r="O210" s="414">
        <v>200</v>
      </c>
      <c r="P210" s="415" t="s">
        <v>134</v>
      </c>
    </row>
    <row r="211" spans="3:16" ht="32" x14ac:dyDescent="0.2">
      <c r="C211" s="410"/>
      <c r="D211" s="410"/>
      <c r="E211" s="410">
        <f>COUNTIF(CFCategoriasBD,TabelaFluxoDeCaixa[[#This Row],[Categoria]])</f>
        <v>1</v>
      </c>
      <c r="F211" s="389">
        <f ca="1">IFERROR(COUNTIF(INDIRECT("BDNameToFC" &amp; SUBSTITUTE(TabelaFluxoDeCaixa[[#This Row],[Categoria]], " ", "_")),TabelaFluxoDeCaixa[[#This Row],[Sub Categoria]]),0)</f>
        <v>1</v>
      </c>
      <c r="G211" s="429">
        <f>DATE(YEAR(TabelaFluxoDeCaixa[[#This Row],[Data de Efetivação]]),MONTH(TabelaFluxoDeCaixa[[#This Row],[Data de Efetivação]]),1)</f>
        <v>45597</v>
      </c>
      <c r="H211" s="428">
        <v>45603</v>
      </c>
      <c r="I211" s="428">
        <v>45603</v>
      </c>
      <c r="J211" s="411" t="s">
        <v>725</v>
      </c>
      <c r="K211" s="411"/>
      <c r="L211" s="411" t="s">
        <v>41</v>
      </c>
      <c r="M211" s="412" t="s">
        <v>798</v>
      </c>
      <c r="N211" s="413" t="s">
        <v>954</v>
      </c>
      <c r="O211" s="414">
        <v>18.399999999999999</v>
      </c>
      <c r="P211" s="415" t="s">
        <v>134</v>
      </c>
    </row>
    <row r="212" spans="3:16" ht="16" x14ac:dyDescent="0.2">
      <c r="C212" s="410"/>
      <c r="D212" s="410"/>
      <c r="E212" s="410">
        <f>COUNTIF(CFCategoriasBD,TabelaFluxoDeCaixa[[#This Row],[Categoria]])</f>
        <v>1</v>
      </c>
      <c r="F212" s="389">
        <f ca="1">IFERROR(COUNTIF(INDIRECT("BDNameToFC" &amp; SUBSTITUTE(TabelaFluxoDeCaixa[[#This Row],[Categoria]], " ", "_")),TabelaFluxoDeCaixa[[#This Row],[Sub Categoria]]),0)</f>
        <v>1</v>
      </c>
      <c r="G212" s="429">
        <f>DATE(YEAR(TabelaFluxoDeCaixa[[#This Row],[Data de Efetivação]]),MONTH(TabelaFluxoDeCaixa[[#This Row],[Data de Efetivação]]),1)</f>
        <v>45597</v>
      </c>
      <c r="H212" s="428">
        <v>45483</v>
      </c>
      <c r="I212" s="428">
        <v>45603</v>
      </c>
      <c r="J212" s="411" t="s">
        <v>725</v>
      </c>
      <c r="K212" s="411" t="s">
        <v>806</v>
      </c>
      <c r="L212" s="411" t="s">
        <v>899</v>
      </c>
      <c r="M212" s="412" t="s">
        <v>902</v>
      </c>
      <c r="N212" s="413" t="s">
        <v>863</v>
      </c>
      <c r="O212" s="414">
        <v>50.9</v>
      </c>
      <c r="P212" s="415" t="s">
        <v>134</v>
      </c>
    </row>
    <row r="213" spans="3:16" ht="32" x14ac:dyDescent="0.2">
      <c r="C213" s="410"/>
      <c r="D213" s="410"/>
      <c r="E213" s="410">
        <f>COUNTIF(CFCategoriasBD,TabelaFluxoDeCaixa[[#This Row],[Categoria]])</f>
        <v>1</v>
      </c>
      <c r="F213" s="389">
        <f ca="1">IFERROR(COUNTIF(INDIRECT("BDNameToFC" &amp; SUBSTITUTE(TabelaFluxoDeCaixa[[#This Row],[Categoria]], " ", "_")),TabelaFluxoDeCaixa[[#This Row],[Sub Categoria]]),0)</f>
        <v>1</v>
      </c>
      <c r="G213" s="429">
        <f>DATE(YEAR(TabelaFluxoDeCaixa[[#This Row],[Data de Efetivação]]),MONTH(TabelaFluxoDeCaixa[[#This Row],[Data de Efetivação]]),1)</f>
        <v>45597</v>
      </c>
      <c r="H213" s="428">
        <v>45603</v>
      </c>
      <c r="I213" s="428">
        <v>45603</v>
      </c>
      <c r="J213" s="411" t="s">
        <v>725</v>
      </c>
      <c r="K213" s="411"/>
      <c r="L213" s="411" t="s">
        <v>41</v>
      </c>
      <c r="M213" s="412" t="s">
        <v>798</v>
      </c>
      <c r="N213" s="413" t="s">
        <v>955</v>
      </c>
      <c r="O213" s="414">
        <v>67.2</v>
      </c>
      <c r="P213" s="415" t="s">
        <v>134</v>
      </c>
    </row>
    <row r="214" spans="3:16" ht="16" x14ac:dyDescent="0.2">
      <c r="C214" s="410"/>
      <c r="D214" s="410"/>
      <c r="E214" s="410">
        <f>COUNTIF(CFCategoriasBD,TabelaFluxoDeCaixa[[#This Row],[Categoria]])</f>
        <v>1</v>
      </c>
      <c r="F214" s="389">
        <f ca="1">IFERROR(COUNTIF(INDIRECT("BDNameToFC" &amp; SUBSTITUTE(TabelaFluxoDeCaixa[[#This Row],[Categoria]], " ", "_")),TabelaFluxoDeCaixa[[#This Row],[Sub Categoria]]),0)</f>
        <v>1</v>
      </c>
      <c r="G214" s="429">
        <f>DATE(YEAR(TabelaFluxoDeCaixa[[#This Row],[Data de Efetivação]]),MONTH(TabelaFluxoDeCaixa[[#This Row],[Data de Efetivação]]),1)</f>
        <v>45597</v>
      </c>
      <c r="H214" s="428">
        <v>45482</v>
      </c>
      <c r="I214" s="428">
        <v>45603</v>
      </c>
      <c r="J214" s="411" t="s">
        <v>725</v>
      </c>
      <c r="K214" s="411" t="s">
        <v>806</v>
      </c>
      <c r="L214" s="411" t="s">
        <v>49</v>
      </c>
      <c r="M214" s="412" t="s">
        <v>904</v>
      </c>
      <c r="N214" s="413" t="s">
        <v>889</v>
      </c>
      <c r="O214" s="414">
        <v>119.71</v>
      </c>
      <c r="P214" s="415" t="s">
        <v>134</v>
      </c>
    </row>
    <row r="215" spans="3:16" ht="32" x14ac:dyDescent="0.2">
      <c r="C215" s="410"/>
      <c r="D215" s="410"/>
      <c r="E215" s="410">
        <f>COUNTIF(CFCategoriasBD,TabelaFluxoDeCaixa[[#This Row],[Categoria]])</f>
        <v>1</v>
      </c>
      <c r="F215" s="389">
        <f ca="1">IFERROR(COUNTIF(INDIRECT("BDNameToFC" &amp; SUBSTITUTE(TabelaFluxoDeCaixa[[#This Row],[Categoria]], " ", "_")),TabelaFluxoDeCaixa[[#This Row],[Sub Categoria]]),0)</f>
        <v>1</v>
      </c>
      <c r="G215" s="429">
        <f>DATE(YEAR(TabelaFluxoDeCaixa[[#This Row],[Data de Efetivação]]),MONTH(TabelaFluxoDeCaixa[[#This Row],[Data de Efetivação]]),1)</f>
        <v>45597</v>
      </c>
      <c r="H215" s="428">
        <v>45603</v>
      </c>
      <c r="I215" s="428">
        <v>45603</v>
      </c>
      <c r="J215" s="411" t="s">
        <v>725</v>
      </c>
      <c r="K215" s="411"/>
      <c r="L215" s="411" t="s">
        <v>808</v>
      </c>
      <c r="M215" s="412" t="s">
        <v>257</v>
      </c>
      <c r="N215" s="413" t="s">
        <v>745</v>
      </c>
      <c r="O215" s="414">
        <v>155.32</v>
      </c>
      <c r="P215" s="415" t="s">
        <v>134</v>
      </c>
    </row>
    <row r="216" spans="3:16" ht="32" x14ac:dyDescent="0.2">
      <c r="C216" s="410"/>
      <c r="D216" s="410"/>
      <c r="E216" s="410">
        <f>COUNTIF(CFCategoriasBD,TabelaFluxoDeCaixa[[#This Row],[Categoria]])</f>
        <v>1</v>
      </c>
      <c r="F216" s="389">
        <f ca="1">IFERROR(COUNTIF(INDIRECT("BDNameToFC" &amp; SUBSTITUTE(TabelaFluxoDeCaixa[[#This Row],[Categoria]], " ", "_")),TabelaFluxoDeCaixa[[#This Row],[Sub Categoria]]),0)</f>
        <v>1</v>
      </c>
      <c r="G216" s="429">
        <f>DATE(YEAR(TabelaFluxoDeCaixa[[#This Row],[Data de Efetivação]]),MONTH(TabelaFluxoDeCaixa[[#This Row],[Data de Efetivação]]),1)</f>
        <v>45597</v>
      </c>
      <c r="H216" s="428">
        <v>45603</v>
      </c>
      <c r="I216" s="428">
        <v>45603</v>
      </c>
      <c r="J216" s="411" t="s">
        <v>725</v>
      </c>
      <c r="K216" s="411"/>
      <c r="L216" s="411" t="s">
        <v>58</v>
      </c>
      <c r="M216" s="412" t="s">
        <v>802</v>
      </c>
      <c r="N216" s="413" t="s">
        <v>747</v>
      </c>
      <c r="O216" s="414">
        <v>194.63</v>
      </c>
      <c r="P216" s="415" t="s">
        <v>134</v>
      </c>
    </row>
    <row r="217" spans="3:16" ht="32" x14ac:dyDescent="0.2">
      <c r="C217" s="410"/>
      <c r="D217" s="410"/>
      <c r="E217" s="410">
        <f>COUNTIF(CFCategoriasBD,TabelaFluxoDeCaixa[[#This Row],[Categoria]])</f>
        <v>1</v>
      </c>
      <c r="F217" s="389">
        <f ca="1">IFERROR(COUNTIF(INDIRECT("BDNameToFC" &amp; SUBSTITUTE(TabelaFluxoDeCaixa[[#This Row],[Categoria]], " ", "_")),TabelaFluxoDeCaixa[[#This Row],[Sub Categoria]]),0)</f>
        <v>1</v>
      </c>
      <c r="G217" s="429">
        <f>DATE(YEAR(TabelaFluxoDeCaixa[[#This Row],[Data de Efetivação]]),MONTH(TabelaFluxoDeCaixa[[#This Row],[Data de Efetivação]]),1)</f>
        <v>45597</v>
      </c>
      <c r="H217" s="428">
        <v>45603</v>
      </c>
      <c r="I217" s="428">
        <v>45603</v>
      </c>
      <c r="J217" s="411" t="s">
        <v>725</v>
      </c>
      <c r="K217" s="411"/>
      <c r="L217" s="411" t="s">
        <v>58</v>
      </c>
      <c r="M217" s="412" t="s">
        <v>802</v>
      </c>
      <c r="N217" s="413" t="s">
        <v>747</v>
      </c>
      <c r="O217" s="414">
        <v>276.3</v>
      </c>
      <c r="P217" s="415" t="s">
        <v>134</v>
      </c>
    </row>
    <row r="218" spans="3:16" ht="16" x14ac:dyDescent="0.2">
      <c r="C218" s="410"/>
      <c r="D218" s="410"/>
      <c r="E218" s="410">
        <f>COUNTIF(CFCategoriasBD,TabelaFluxoDeCaixa[[#This Row],[Categoria]])</f>
        <v>1</v>
      </c>
      <c r="F218" s="389">
        <f ca="1">IFERROR(COUNTIF(INDIRECT("BDNameToFC" &amp; SUBSTITUTE(TabelaFluxoDeCaixa[[#This Row],[Categoria]], " ", "_")),TabelaFluxoDeCaixa[[#This Row],[Sub Categoria]]),0)</f>
        <v>1</v>
      </c>
      <c r="G218" s="429">
        <f>DATE(YEAR(TabelaFluxoDeCaixa[[#This Row],[Data de Efetivação]]),MONTH(TabelaFluxoDeCaixa[[#This Row],[Data de Efetivação]]),1)</f>
        <v>45597</v>
      </c>
      <c r="H218" s="428">
        <v>45603</v>
      </c>
      <c r="I218" s="428">
        <v>45603</v>
      </c>
      <c r="J218" s="411" t="s">
        <v>725</v>
      </c>
      <c r="K218" s="411"/>
      <c r="L218" s="411" t="s">
        <v>52</v>
      </c>
      <c r="M218" s="412" t="s">
        <v>811</v>
      </c>
      <c r="N218" s="413" t="s">
        <v>956</v>
      </c>
      <c r="O218" s="414">
        <v>390</v>
      </c>
      <c r="P218" s="415" t="s">
        <v>134</v>
      </c>
    </row>
    <row r="219" spans="3:16" ht="16" x14ac:dyDescent="0.2">
      <c r="C219" s="410"/>
      <c r="D219" s="410"/>
      <c r="E219" s="410">
        <f>COUNTIF(CFCategoriasBD,TabelaFluxoDeCaixa[[#This Row],[Categoria]])</f>
        <v>1</v>
      </c>
      <c r="F219" s="389">
        <f ca="1">IFERROR(COUNTIF(INDIRECT("BDNameToFC" &amp; SUBSTITUTE(TabelaFluxoDeCaixa[[#This Row],[Categoria]], " ", "_")),TabelaFluxoDeCaixa[[#This Row],[Sub Categoria]]),0)</f>
        <v>1</v>
      </c>
      <c r="G219" s="429">
        <f>DATE(YEAR(TabelaFluxoDeCaixa[[#This Row],[Data de Efetivação]]),MONTH(TabelaFluxoDeCaixa[[#This Row],[Data de Efetivação]]),1)</f>
        <v>45597</v>
      </c>
      <c r="H219" s="428">
        <v>45603</v>
      </c>
      <c r="I219" s="428">
        <v>45603</v>
      </c>
      <c r="J219" s="411" t="s">
        <v>725</v>
      </c>
      <c r="K219" s="411"/>
      <c r="L219" s="411" t="s">
        <v>130</v>
      </c>
      <c r="M219" s="412" t="s">
        <v>132</v>
      </c>
      <c r="N219" s="413" t="s">
        <v>1128</v>
      </c>
      <c r="O219" s="414">
        <v>9263.4500000000007</v>
      </c>
      <c r="P219" s="415" t="s">
        <v>134</v>
      </c>
    </row>
    <row r="220" spans="3:16" ht="16" x14ac:dyDescent="0.2">
      <c r="C220" s="410"/>
      <c r="D220" s="410"/>
      <c r="E220" s="410">
        <f>COUNTIF(CFCategoriasBD,TabelaFluxoDeCaixa[[#This Row],[Categoria]])</f>
        <v>1</v>
      </c>
      <c r="F220" s="389">
        <f ca="1">IFERROR(COUNTIF(INDIRECT("BDNameToFC" &amp; SUBSTITUTE(TabelaFluxoDeCaixa[[#This Row],[Categoria]], " ", "_")),TabelaFluxoDeCaixa[[#This Row],[Sub Categoria]]),0)</f>
        <v>1</v>
      </c>
      <c r="G220" s="429">
        <f>DATE(YEAR(TabelaFluxoDeCaixa[[#This Row],[Data de Efetivação]]),MONTH(TabelaFluxoDeCaixa[[#This Row],[Data de Efetivação]]),1)</f>
        <v>45597</v>
      </c>
      <c r="H220" s="428">
        <v>45604</v>
      </c>
      <c r="I220" s="428">
        <v>45604</v>
      </c>
      <c r="J220" s="411" t="s">
        <v>725</v>
      </c>
      <c r="K220" s="411"/>
      <c r="L220" s="411" t="s">
        <v>58</v>
      </c>
      <c r="M220" s="412" t="s">
        <v>801</v>
      </c>
      <c r="N220" s="413" t="s">
        <v>957</v>
      </c>
      <c r="O220" s="414">
        <v>15</v>
      </c>
      <c r="P220" s="415" t="s">
        <v>134</v>
      </c>
    </row>
    <row r="221" spans="3:16" ht="32" x14ac:dyDescent="0.2">
      <c r="C221" s="410"/>
      <c r="D221" s="410"/>
      <c r="E221" s="410">
        <f>COUNTIF(CFCategoriasBD,TabelaFluxoDeCaixa[[#This Row],[Categoria]])</f>
        <v>1</v>
      </c>
      <c r="F221" s="389">
        <f ca="1">IFERROR(COUNTIF(INDIRECT("BDNameToFC" &amp; SUBSTITUTE(TabelaFluxoDeCaixa[[#This Row],[Categoria]], " ", "_")),TabelaFluxoDeCaixa[[#This Row],[Sub Categoria]]),0)</f>
        <v>1</v>
      </c>
      <c r="G221" s="429">
        <f>DATE(YEAR(TabelaFluxoDeCaixa[[#This Row],[Data de Efetivação]]),MONTH(TabelaFluxoDeCaixa[[#This Row],[Data de Efetivação]]),1)</f>
        <v>45597</v>
      </c>
      <c r="H221" s="428">
        <v>45604</v>
      </c>
      <c r="I221" s="428">
        <v>45604</v>
      </c>
      <c r="J221" s="411" t="s">
        <v>725</v>
      </c>
      <c r="K221" s="411"/>
      <c r="L221" s="411" t="s">
        <v>816</v>
      </c>
      <c r="M221" s="412" t="s">
        <v>964</v>
      </c>
      <c r="N221" s="413" t="s">
        <v>959</v>
      </c>
      <c r="O221" s="414">
        <v>188.85</v>
      </c>
      <c r="P221" s="415" t="s">
        <v>134</v>
      </c>
    </row>
    <row r="222" spans="3:16" ht="16" x14ac:dyDescent="0.2">
      <c r="C222" s="410"/>
      <c r="D222" s="410"/>
      <c r="E222" s="410">
        <f>COUNTIF(CFCategoriasBD,TabelaFluxoDeCaixa[[#This Row],[Categoria]])</f>
        <v>1</v>
      </c>
      <c r="F222" s="389">
        <f ca="1">IFERROR(COUNTIF(INDIRECT("BDNameToFC" &amp; SUBSTITUTE(TabelaFluxoDeCaixa[[#This Row],[Categoria]], " ", "_")),TabelaFluxoDeCaixa[[#This Row],[Sub Categoria]]),0)</f>
        <v>1</v>
      </c>
      <c r="G222" s="429">
        <f>DATE(YEAR(TabelaFluxoDeCaixa[[#This Row],[Data de Efetivação]]),MONTH(TabelaFluxoDeCaixa[[#This Row],[Data de Efetivação]]),1)</f>
        <v>45597</v>
      </c>
      <c r="H222" s="428">
        <v>45604</v>
      </c>
      <c r="I222" s="428">
        <v>45604</v>
      </c>
      <c r="J222" s="411" t="s">
        <v>725</v>
      </c>
      <c r="K222" s="411"/>
      <c r="L222" s="411" t="s">
        <v>43</v>
      </c>
      <c r="M222" s="412" t="s">
        <v>817</v>
      </c>
      <c r="N222" s="413" t="s">
        <v>960</v>
      </c>
      <c r="O222" s="414">
        <v>200</v>
      </c>
      <c r="P222" s="415" t="s">
        <v>134</v>
      </c>
    </row>
    <row r="223" spans="3:16" ht="32" x14ac:dyDescent="0.2">
      <c r="C223" s="410"/>
      <c r="D223" s="410"/>
      <c r="E223" s="410">
        <f>COUNTIF(CFCategoriasBD,TabelaFluxoDeCaixa[[#This Row],[Categoria]])</f>
        <v>1</v>
      </c>
      <c r="F223" s="389">
        <f ca="1">IFERROR(COUNTIF(INDIRECT("BDNameToFC" &amp; SUBSTITUTE(TabelaFluxoDeCaixa[[#This Row],[Categoria]], " ", "_")),TabelaFluxoDeCaixa[[#This Row],[Sub Categoria]]),0)</f>
        <v>1</v>
      </c>
      <c r="G223" s="429">
        <f>DATE(YEAR(TabelaFluxoDeCaixa[[#This Row],[Data de Efetivação]]),MONTH(TabelaFluxoDeCaixa[[#This Row],[Data de Efetivação]]),1)</f>
        <v>45597</v>
      </c>
      <c r="H223" s="428">
        <v>45604</v>
      </c>
      <c r="I223" s="428">
        <v>45604</v>
      </c>
      <c r="J223" s="411" t="s">
        <v>725</v>
      </c>
      <c r="K223" s="411"/>
      <c r="L223" s="411" t="s">
        <v>58</v>
      </c>
      <c r="M223" s="412" t="s">
        <v>802</v>
      </c>
      <c r="N223" s="413" t="s">
        <v>958</v>
      </c>
      <c r="O223" s="414">
        <v>850</v>
      </c>
      <c r="P223" s="415" t="s">
        <v>134</v>
      </c>
    </row>
    <row r="224" spans="3:16" ht="32" x14ac:dyDescent="0.2">
      <c r="C224" s="410"/>
      <c r="D224" s="410"/>
      <c r="E224" s="410">
        <f>COUNTIF(CFCategoriasBD,TabelaFluxoDeCaixa[[#This Row],[Categoria]])</f>
        <v>1</v>
      </c>
      <c r="F224" s="389">
        <f ca="1">IFERROR(COUNTIF(INDIRECT("BDNameToFC" &amp; SUBSTITUTE(TabelaFluxoDeCaixa[[#This Row],[Categoria]], " ", "_")),TabelaFluxoDeCaixa[[#This Row],[Sub Categoria]]),0)</f>
        <v>1</v>
      </c>
      <c r="G224" s="429">
        <f>DATE(YEAR(TabelaFluxoDeCaixa[[#This Row],[Data de Efetivação]]),MONTH(TabelaFluxoDeCaixa[[#This Row],[Data de Efetivação]]),1)</f>
        <v>45597</v>
      </c>
      <c r="H224" s="428">
        <v>45604</v>
      </c>
      <c r="I224" s="428">
        <v>45604</v>
      </c>
      <c r="J224" s="411" t="s">
        <v>725</v>
      </c>
      <c r="K224" s="411"/>
      <c r="L224" s="411" t="s">
        <v>58</v>
      </c>
      <c r="M224" s="412" t="s">
        <v>802</v>
      </c>
      <c r="N224" s="413" t="s">
        <v>958</v>
      </c>
      <c r="O224" s="414">
        <v>850</v>
      </c>
      <c r="P224" s="415" t="s">
        <v>134</v>
      </c>
    </row>
    <row r="225" spans="3:16" ht="16" x14ac:dyDescent="0.2">
      <c r="C225" s="410"/>
      <c r="D225" s="410"/>
      <c r="E225" s="410">
        <f>COUNTIF(CFCategoriasBD,TabelaFluxoDeCaixa[[#This Row],[Categoria]])</f>
        <v>1</v>
      </c>
      <c r="F225" s="389">
        <f ca="1">IFERROR(COUNTIF(INDIRECT("BDNameToFC" &amp; SUBSTITUTE(TabelaFluxoDeCaixa[[#This Row],[Categoria]], " ", "_")),TabelaFluxoDeCaixa[[#This Row],[Sub Categoria]]),0)</f>
        <v>1</v>
      </c>
      <c r="G225" s="429">
        <f>DATE(YEAR(TabelaFluxoDeCaixa[[#This Row],[Data de Efetivação]]),MONTH(TabelaFluxoDeCaixa[[#This Row],[Data de Efetivação]]),1)</f>
        <v>45597</v>
      </c>
      <c r="H225" s="428">
        <v>45584</v>
      </c>
      <c r="I225" s="428">
        <v>45605</v>
      </c>
      <c r="J225" s="411" t="s">
        <v>725</v>
      </c>
      <c r="K225" s="411" t="s">
        <v>806</v>
      </c>
      <c r="L225" s="411" t="s">
        <v>55</v>
      </c>
      <c r="M225" s="412" t="s">
        <v>912</v>
      </c>
      <c r="N225" s="413" t="s">
        <v>837</v>
      </c>
      <c r="O225" s="414">
        <v>3.99</v>
      </c>
      <c r="P225" s="415" t="s">
        <v>134</v>
      </c>
    </row>
    <row r="226" spans="3:16" ht="16" x14ac:dyDescent="0.2">
      <c r="C226" s="410"/>
      <c r="D226" s="410"/>
      <c r="E226" s="410">
        <f>COUNTIF(CFCategoriasBD,TabelaFluxoDeCaixa[[#This Row],[Categoria]])</f>
        <v>1</v>
      </c>
      <c r="F226" s="389">
        <f ca="1">IFERROR(COUNTIF(INDIRECT("BDNameToFC" &amp; SUBSTITUTE(TabelaFluxoDeCaixa[[#This Row],[Categoria]], " ", "_")),TabelaFluxoDeCaixa[[#This Row],[Sub Categoria]]),0)</f>
        <v>1</v>
      </c>
      <c r="G226" s="429">
        <f>DATE(YEAR(TabelaFluxoDeCaixa[[#This Row],[Data de Efetivação]]),MONTH(TabelaFluxoDeCaixa[[#This Row],[Data de Efetivação]]),1)</f>
        <v>45597</v>
      </c>
      <c r="H226" s="428">
        <v>45578</v>
      </c>
      <c r="I226" s="428">
        <v>45605</v>
      </c>
      <c r="J226" s="411" t="s">
        <v>725</v>
      </c>
      <c r="K226" s="411" t="s">
        <v>806</v>
      </c>
      <c r="L226" s="411" t="s">
        <v>43</v>
      </c>
      <c r="M226" s="412" t="s">
        <v>815</v>
      </c>
      <c r="N226" s="413" t="s">
        <v>836</v>
      </c>
      <c r="O226" s="414">
        <v>4.9000000000000004</v>
      </c>
      <c r="P226" s="415" t="s">
        <v>134</v>
      </c>
    </row>
    <row r="227" spans="3:16" ht="16" x14ac:dyDescent="0.2">
      <c r="C227" s="410"/>
      <c r="D227" s="410"/>
      <c r="E227" s="410">
        <f>COUNTIF(CFCategoriasBD,TabelaFluxoDeCaixa[[#This Row],[Categoria]])</f>
        <v>1</v>
      </c>
      <c r="F227" s="389">
        <f ca="1">IFERROR(COUNTIF(INDIRECT("BDNameToFC" &amp; SUBSTITUTE(TabelaFluxoDeCaixa[[#This Row],[Categoria]], " ", "_")),TabelaFluxoDeCaixa[[#This Row],[Sub Categoria]]),0)</f>
        <v>1</v>
      </c>
      <c r="G227" s="429">
        <f>DATE(YEAR(TabelaFluxoDeCaixa[[#This Row],[Data de Efetivação]]),MONTH(TabelaFluxoDeCaixa[[#This Row],[Data de Efetivação]]),1)</f>
        <v>45597</v>
      </c>
      <c r="H227" s="428">
        <v>45578</v>
      </c>
      <c r="I227" s="428">
        <v>45605</v>
      </c>
      <c r="J227" s="411" t="s">
        <v>725</v>
      </c>
      <c r="K227" s="411" t="s">
        <v>806</v>
      </c>
      <c r="L227" s="411" t="s">
        <v>55</v>
      </c>
      <c r="M227" s="412" t="s">
        <v>810</v>
      </c>
      <c r="N227" s="413" t="s">
        <v>971</v>
      </c>
      <c r="O227" s="414">
        <v>4.9000000000000004</v>
      </c>
      <c r="P227" s="415" t="s">
        <v>134</v>
      </c>
    </row>
    <row r="228" spans="3:16" ht="16" x14ac:dyDescent="0.2">
      <c r="C228" s="410"/>
      <c r="D228" s="410"/>
      <c r="E228" s="410">
        <f>COUNTIF(CFCategoriasBD,TabelaFluxoDeCaixa[[#This Row],[Categoria]])</f>
        <v>1</v>
      </c>
      <c r="F228" s="389">
        <f ca="1">IFERROR(COUNTIF(INDIRECT("BDNameToFC" &amp; SUBSTITUTE(TabelaFluxoDeCaixa[[#This Row],[Categoria]], " ", "_")),TabelaFluxoDeCaixa[[#This Row],[Sub Categoria]]),0)</f>
        <v>1</v>
      </c>
      <c r="G228" s="429">
        <f>DATE(YEAR(TabelaFluxoDeCaixa[[#This Row],[Data de Efetivação]]),MONTH(TabelaFluxoDeCaixa[[#This Row],[Data de Efetivação]]),1)</f>
        <v>45597</v>
      </c>
      <c r="H228" s="428">
        <v>45578</v>
      </c>
      <c r="I228" s="428">
        <v>45605</v>
      </c>
      <c r="J228" s="411" t="s">
        <v>725</v>
      </c>
      <c r="K228" s="411" t="s">
        <v>806</v>
      </c>
      <c r="L228" s="411" t="s">
        <v>55</v>
      </c>
      <c r="M228" s="412" t="s">
        <v>810</v>
      </c>
      <c r="N228" s="413" t="s">
        <v>971</v>
      </c>
      <c r="O228" s="414">
        <v>7.9</v>
      </c>
      <c r="P228" s="415" t="s">
        <v>134</v>
      </c>
    </row>
    <row r="229" spans="3:16" ht="16" x14ac:dyDescent="0.2">
      <c r="C229" s="410"/>
      <c r="D229" s="410"/>
      <c r="E229" s="410">
        <f>COUNTIF(CFCategoriasBD,TabelaFluxoDeCaixa[[#This Row],[Categoria]])</f>
        <v>1</v>
      </c>
      <c r="F229" s="389">
        <f ca="1">IFERROR(COUNTIF(INDIRECT("BDNameToFC" &amp; SUBSTITUTE(TabelaFluxoDeCaixa[[#This Row],[Categoria]], " ", "_")),TabelaFluxoDeCaixa[[#This Row],[Sub Categoria]]),0)</f>
        <v>1</v>
      </c>
      <c r="G229" s="429">
        <f>DATE(YEAR(TabelaFluxoDeCaixa[[#This Row],[Data de Efetivação]]),MONTH(TabelaFluxoDeCaixa[[#This Row],[Data de Efetivação]]),1)</f>
        <v>45597</v>
      </c>
      <c r="H229" s="428">
        <v>45303</v>
      </c>
      <c r="I229" s="428">
        <v>45605</v>
      </c>
      <c r="J229" s="411" t="s">
        <v>725</v>
      </c>
      <c r="K229" s="411" t="s">
        <v>806</v>
      </c>
      <c r="L229" s="411" t="s">
        <v>58</v>
      </c>
      <c r="M229" s="412" t="s">
        <v>906</v>
      </c>
      <c r="N229" s="413" t="s">
        <v>1015</v>
      </c>
      <c r="O229" s="414">
        <v>7.92</v>
      </c>
      <c r="P229" s="415" t="s">
        <v>134</v>
      </c>
    </row>
    <row r="230" spans="3:16" ht="16" x14ac:dyDescent="0.2">
      <c r="C230" s="410"/>
      <c r="D230" s="410"/>
      <c r="E230" s="410">
        <f>COUNTIF(CFCategoriasBD,TabelaFluxoDeCaixa[[#This Row],[Categoria]])</f>
        <v>1</v>
      </c>
      <c r="F230" s="389">
        <f ca="1">IFERROR(COUNTIF(INDIRECT("BDNameToFC" &amp; SUBSTITUTE(TabelaFluxoDeCaixa[[#This Row],[Categoria]], " ", "_")),TabelaFluxoDeCaixa[[#This Row],[Sub Categoria]]),0)</f>
        <v>1</v>
      </c>
      <c r="G230" s="429">
        <f>DATE(YEAR(TabelaFluxoDeCaixa[[#This Row],[Data de Efetivação]]),MONTH(TabelaFluxoDeCaixa[[#This Row],[Data de Efetivação]]),1)</f>
        <v>45597</v>
      </c>
      <c r="H230" s="428">
        <v>45404</v>
      </c>
      <c r="I230" s="428">
        <v>45605</v>
      </c>
      <c r="J230" s="411" t="s">
        <v>725</v>
      </c>
      <c r="K230" s="411" t="s">
        <v>806</v>
      </c>
      <c r="L230" s="411" t="s">
        <v>58</v>
      </c>
      <c r="M230" s="412" t="s">
        <v>906</v>
      </c>
      <c r="N230" s="413" t="s">
        <v>1028</v>
      </c>
      <c r="O230" s="414">
        <v>8.6999999999999993</v>
      </c>
      <c r="P230" s="415" t="s">
        <v>134</v>
      </c>
    </row>
    <row r="231" spans="3:16" ht="16" x14ac:dyDescent="0.2">
      <c r="C231" s="410"/>
      <c r="D231" s="410"/>
      <c r="E231" s="410">
        <f>COUNTIF(CFCategoriasBD,TabelaFluxoDeCaixa[[#This Row],[Categoria]])</f>
        <v>1</v>
      </c>
      <c r="F231" s="389">
        <f ca="1">IFERROR(COUNTIF(INDIRECT("BDNameToFC" &amp; SUBSTITUTE(TabelaFluxoDeCaixa[[#This Row],[Categoria]], " ", "_")),TabelaFluxoDeCaixa[[#This Row],[Sub Categoria]]),0)</f>
        <v>1</v>
      </c>
      <c r="G231" s="429">
        <f>DATE(YEAR(TabelaFluxoDeCaixa[[#This Row],[Data de Efetivação]]),MONTH(TabelaFluxoDeCaixa[[#This Row],[Data de Efetivação]]),1)</f>
        <v>45597</v>
      </c>
      <c r="H231" s="428">
        <v>45576</v>
      </c>
      <c r="I231" s="428">
        <v>45605</v>
      </c>
      <c r="J231" s="411" t="s">
        <v>725</v>
      </c>
      <c r="K231" s="411" t="s">
        <v>806</v>
      </c>
      <c r="L231" s="411" t="s">
        <v>803</v>
      </c>
      <c r="M231" s="412" t="s">
        <v>799</v>
      </c>
      <c r="N231" s="413" t="s">
        <v>969</v>
      </c>
      <c r="O231" s="414">
        <v>9.15</v>
      </c>
      <c r="P231" s="415" t="s">
        <v>134</v>
      </c>
    </row>
    <row r="232" spans="3:16" ht="16" x14ac:dyDescent="0.2">
      <c r="C232" s="410"/>
      <c r="D232" s="410"/>
      <c r="E232" s="410">
        <f>COUNTIF(CFCategoriasBD,TabelaFluxoDeCaixa[[#This Row],[Categoria]])</f>
        <v>1</v>
      </c>
      <c r="F232" s="389">
        <f ca="1">IFERROR(COUNTIF(INDIRECT("BDNameToFC" &amp; SUBSTITUTE(TabelaFluxoDeCaixa[[#This Row],[Categoria]], " ", "_")),TabelaFluxoDeCaixa[[#This Row],[Sub Categoria]]),0)</f>
        <v>1</v>
      </c>
      <c r="G232" s="429">
        <f>DATE(YEAR(TabelaFluxoDeCaixa[[#This Row],[Data de Efetivação]]),MONTH(TabelaFluxoDeCaixa[[#This Row],[Data de Efetivação]]),1)</f>
        <v>45597</v>
      </c>
      <c r="H232" s="428">
        <v>45566</v>
      </c>
      <c r="I232" s="428">
        <v>45605</v>
      </c>
      <c r="J232" s="411" t="s">
        <v>725</v>
      </c>
      <c r="K232" s="411" t="s">
        <v>806</v>
      </c>
      <c r="L232" s="411" t="s">
        <v>803</v>
      </c>
      <c r="M232" s="412" t="s">
        <v>799</v>
      </c>
      <c r="N232" s="413" t="s">
        <v>975</v>
      </c>
      <c r="O232" s="414">
        <v>10.54</v>
      </c>
      <c r="P232" s="415" t="s">
        <v>134</v>
      </c>
    </row>
    <row r="233" spans="3:16" ht="16" x14ac:dyDescent="0.2">
      <c r="C233" s="410"/>
      <c r="D233" s="410"/>
      <c r="E233" s="410">
        <f>COUNTIF(CFCategoriasBD,TabelaFluxoDeCaixa[[#This Row],[Categoria]])</f>
        <v>1</v>
      </c>
      <c r="F233" s="389">
        <f ca="1">IFERROR(COUNTIF(INDIRECT("BDNameToFC" &amp; SUBSTITUTE(TabelaFluxoDeCaixa[[#This Row],[Categoria]], " ", "_")),TabelaFluxoDeCaixa[[#This Row],[Sub Categoria]]),0)</f>
        <v>1</v>
      </c>
      <c r="G233" s="429">
        <f>DATE(YEAR(TabelaFluxoDeCaixa[[#This Row],[Data de Efetivação]]),MONTH(TabelaFluxoDeCaixa[[#This Row],[Data de Efetivação]]),1)</f>
        <v>45597</v>
      </c>
      <c r="H233" s="428">
        <v>45578</v>
      </c>
      <c r="I233" s="428">
        <v>45605</v>
      </c>
      <c r="J233" s="411" t="s">
        <v>725</v>
      </c>
      <c r="K233" s="411" t="s">
        <v>806</v>
      </c>
      <c r="L233" s="411" t="s">
        <v>55</v>
      </c>
      <c r="M233" s="412" t="s">
        <v>57</v>
      </c>
      <c r="N233" s="413" t="s">
        <v>970</v>
      </c>
      <c r="O233" s="414">
        <v>12</v>
      </c>
      <c r="P233" s="415" t="s">
        <v>134</v>
      </c>
    </row>
    <row r="234" spans="3:16" ht="16" x14ac:dyDescent="0.2">
      <c r="C234" s="410"/>
      <c r="D234" s="410"/>
      <c r="E234" s="410">
        <f>COUNTIF(CFCategoriasBD,TabelaFluxoDeCaixa[[#This Row],[Categoria]])</f>
        <v>1</v>
      </c>
      <c r="F234" s="389">
        <f ca="1">IFERROR(COUNTIF(INDIRECT("BDNameToFC" &amp; SUBSTITUTE(TabelaFluxoDeCaixa[[#This Row],[Categoria]], " ", "_")),TabelaFluxoDeCaixa[[#This Row],[Sub Categoria]]),0)</f>
        <v>1</v>
      </c>
      <c r="G234" s="429">
        <f>DATE(YEAR(TabelaFluxoDeCaixa[[#This Row],[Data de Efetivação]]),MONTH(TabelaFluxoDeCaixa[[#This Row],[Data de Efetivação]]),1)</f>
        <v>45597</v>
      </c>
      <c r="H234" s="428">
        <v>45587</v>
      </c>
      <c r="I234" s="428">
        <v>45605</v>
      </c>
      <c r="J234" s="411" t="s">
        <v>725</v>
      </c>
      <c r="K234" s="411" t="s">
        <v>806</v>
      </c>
      <c r="L234" s="411" t="s">
        <v>49</v>
      </c>
      <c r="M234" s="412" t="s">
        <v>1031</v>
      </c>
      <c r="N234" s="413" t="s">
        <v>1002</v>
      </c>
      <c r="O234" s="414">
        <v>12</v>
      </c>
      <c r="P234" s="415" t="s">
        <v>134</v>
      </c>
    </row>
    <row r="235" spans="3:16" ht="16" x14ac:dyDescent="0.2">
      <c r="C235" s="410"/>
      <c r="D235" s="410"/>
      <c r="E235" s="410">
        <f>COUNTIF(CFCategoriasBD,TabelaFluxoDeCaixa[[#This Row],[Categoria]])</f>
        <v>1</v>
      </c>
      <c r="F235" s="389">
        <f ca="1">IFERROR(COUNTIF(INDIRECT("BDNameToFC" &amp; SUBSTITUTE(TabelaFluxoDeCaixa[[#This Row],[Categoria]], " ", "_")),TabelaFluxoDeCaixa[[#This Row],[Sub Categoria]]),0)</f>
        <v>1</v>
      </c>
      <c r="G235" s="429">
        <f>DATE(YEAR(TabelaFluxoDeCaixa[[#This Row],[Data de Efetivação]]),MONTH(TabelaFluxoDeCaixa[[#This Row],[Data de Efetivação]]),1)</f>
        <v>45597</v>
      </c>
      <c r="H235" s="428">
        <v>45425</v>
      </c>
      <c r="I235" s="428">
        <v>45605</v>
      </c>
      <c r="J235" s="411" t="s">
        <v>725</v>
      </c>
      <c r="K235" s="411" t="s">
        <v>806</v>
      </c>
      <c r="L235" s="411" t="s">
        <v>58</v>
      </c>
      <c r="M235" s="412" t="s">
        <v>906</v>
      </c>
      <c r="N235" s="413" t="s">
        <v>1020</v>
      </c>
      <c r="O235" s="414">
        <v>13.64</v>
      </c>
      <c r="P235" s="415" t="s">
        <v>134</v>
      </c>
    </row>
    <row r="236" spans="3:16" ht="16" x14ac:dyDescent="0.2">
      <c r="C236" s="410"/>
      <c r="D236" s="410"/>
      <c r="E236" s="410">
        <f>COUNTIF(CFCategoriasBD,TabelaFluxoDeCaixa[[#This Row],[Categoria]])</f>
        <v>1</v>
      </c>
      <c r="F236" s="389">
        <f ca="1">IFERROR(COUNTIF(INDIRECT("BDNameToFC" &amp; SUBSTITUTE(TabelaFluxoDeCaixa[[#This Row],[Categoria]], " ", "_")),TabelaFluxoDeCaixa[[#This Row],[Sub Categoria]]),0)</f>
        <v>1</v>
      </c>
      <c r="G236" s="429">
        <f>DATE(YEAR(TabelaFluxoDeCaixa[[#This Row],[Data de Efetivação]]),MONTH(TabelaFluxoDeCaixa[[#This Row],[Data de Efetivação]]),1)</f>
        <v>45597</v>
      </c>
      <c r="H236" s="428">
        <v>45580</v>
      </c>
      <c r="I236" s="428">
        <v>45605</v>
      </c>
      <c r="J236" s="411" t="s">
        <v>725</v>
      </c>
      <c r="K236" s="411" t="s">
        <v>806</v>
      </c>
      <c r="L236" s="411" t="s">
        <v>803</v>
      </c>
      <c r="M236" s="412" t="s">
        <v>799</v>
      </c>
      <c r="N236" s="413" t="s">
        <v>969</v>
      </c>
      <c r="O236" s="414">
        <v>14.25</v>
      </c>
      <c r="P236" s="415" t="s">
        <v>134</v>
      </c>
    </row>
    <row r="237" spans="3:16" ht="16" x14ac:dyDescent="0.2">
      <c r="C237" s="410"/>
      <c r="D237" s="410"/>
      <c r="E237" s="410">
        <f>COUNTIF(CFCategoriasBD,TabelaFluxoDeCaixa[[#This Row],[Categoria]])</f>
        <v>1</v>
      </c>
      <c r="F237" s="389">
        <f ca="1">IFERROR(COUNTIF(INDIRECT("BDNameToFC" &amp; SUBSTITUTE(TabelaFluxoDeCaixa[[#This Row],[Categoria]], " ", "_")),TabelaFluxoDeCaixa[[#This Row],[Sub Categoria]]),0)</f>
        <v>1</v>
      </c>
      <c r="G237" s="429">
        <f>DATE(YEAR(TabelaFluxoDeCaixa[[#This Row],[Data de Efetivação]]),MONTH(TabelaFluxoDeCaixa[[#This Row],[Data de Efetivação]]),1)</f>
        <v>45597</v>
      </c>
      <c r="H237" s="428">
        <v>45574</v>
      </c>
      <c r="I237" s="428">
        <v>45605</v>
      </c>
      <c r="J237" s="411" t="s">
        <v>725</v>
      </c>
      <c r="K237" s="411" t="s">
        <v>806</v>
      </c>
      <c r="L237" s="411" t="s">
        <v>803</v>
      </c>
      <c r="M237" s="412" t="s">
        <v>799</v>
      </c>
      <c r="N237" s="413" t="s">
        <v>832</v>
      </c>
      <c r="O237" s="414">
        <v>15.64</v>
      </c>
      <c r="P237" s="415" t="s">
        <v>134</v>
      </c>
    </row>
    <row r="238" spans="3:16" ht="16" x14ac:dyDescent="0.2">
      <c r="C238" s="410"/>
      <c r="D238" s="410"/>
      <c r="E238" s="410">
        <f>COUNTIF(CFCategoriasBD,TabelaFluxoDeCaixa[[#This Row],[Categoria]])</f>
        <v>1</v>
      </c>
      <c r="F238" s="389">
        <f ca="1">IFERROR(COUNTIF(INDIRECT("BDNameToFC" &amp; SUBSTITUTE(TabelaFluxoDeCaixa[[#This Row],[Categoria]], " ", "_")),TabelaFluxoDeCaixa[[#This Row],[Sub Categoria]]),0)</f>
        <v>1</v>
      </c>
      <c r="G238" s="429">
        <f>DATE(YEAR(TabelaFluxoDeCaixa[[#This Row],[Data de Efetivação]]),MONTH(TabelaFluxoDeCaixa[[#This Row],[Data de Efetivação]]),1)</f>
        <v>45597</v>
      </c>
      <c r="H238" s="428">
        <v>45566</v>
      </c>
      <c r="I238" s="428">
        <v>45605</v>
      </c>
      <c r="J238" s="411" t="s">
        <v>725</v>
      </c>
      <c r="K238" s="411" t="s">
        <v>806</v>
      </c>
      <c r="L238" s="411" t="s">
        <v>58</v>
      </c>
      <c r="M238" s="412" t="s">
        <v>819</v>
      </c>
      <c r="N238" s="413" t="s">
        <v>973</v>
      </c>
      <c r="O238" s="414">
        <v>16</v>
      </c>
      <c r="P238" s="415" t="s">
        <v>134</v>
      </c>
    </row>
    <row r="239" spans="3:16" ht="16" x14ac:dyDescent="0.2">
      <c r="C239" s="410"/>
      <c r="D239" s="410"/>
      <c r="E239" s="410">
        <f>COUNTIF(CFCategoriasBD,TabelaFluxoDeCaixa[[#This Row],[Categoria]])</f>
        <v>1</v>
      </c>
      <c r="F239" s="389">
        <f ca="1">IFERROR(COUNTIF(INDIRECT("BDNameToFC" &amp; SUBSTITUTE(TabelaFluxoDeCaixa[[#This Row],[Categoria]], " ", "_")),TabelaFluxoDeCaixa[[#This Row],[Sub Categoria]]),0)</f>
        <v>1</v>
      </c>
      <c r="G239" s="429">
        <f>DATE(YEAR(TabelaFluxoDeCaixa[[#This Row],[Data de Efetivação]]),MONTH(TabelaFluxoDeCaixa[[#This Row],[Data de Efetivação]]),1)</f>
        <v>45597</v>
      </c>
      <c r="H239" s="428">
        <v>45566</v>
      </c>
      <c r="I239" s="428">
        <v>45605</v>
      </c>
      <c r="J239" s="411" t="s">
        <v>725</v>
      </c>
      <c r="K239" s="411" t="s">
        <v>806</v>
      </c>
      <c r="L239" s="411" t="s">
        <v>55</v>
      </c>
      <c r="M239" s="412" t="s">
        <v>810</v>
      </c>
      <c r="N239" s="413" t="s">
        <v>967</v>
      </c>
      <c r="O239" s="414">
        <v>18</v>
      </c>
      <c r="P239" s="415" t="s">
        <v>134</v>
      </c>
    </row>
    <row r="240" spans="3:16" ht="16" x14ac:dyDescent="0.2">
      <c r="C240" s="410"/>
      <c r="D240" s="410"/>
      <c r="E240" s="410">
        <f>COUNTIF(CFCategoriasBD,TabelaFluxoDeCaixa[[#This Row],[Categoria]])</f>
        <v>1</v>
      </c>
      <c r="F240" s="389">
        <f ca="1">IFERROR(COUNTIF(INDIRECT("BDNameToFC" &amp; SUBSTITUTE(TabelaFluxoDeCaixa[[#This Row],[Categoria]], " ", "_")),TabelaFluxoDeCaixa[[#This Row],[Sub Categoria]]),0)</f>
        <v>1</v>
      </c>
      <c r="G240" s="429">
        <f>DATE(YEAR(TabelaFluxoDeCaixa[[#This Row],[Data de Efetivação]]),MONTH(TabelaFluxoDeCaixa[[#This Row],[Data de Efetivação]]),1)</f>
        <v>45597</v>
      </c>
      <c r="H240" s="428">
        <v>45588</v>
      </c>
      <c r="I240" s="428">
        <v>45605</v>
      </c>
      <c r="J240" s="411" t="s">
        <v>725</v>
      </c>
      <c r="K240" s="411" t="s">
        <v>806</v>
      </c>
      <c r="L240" s="411" t="s">
        <v>803</v>
      </c>
      <c r="M240" s="412" t="s">
        <v>799</v>
      </c>
      <c r="N240" s="413" t="s">
        <v>832</v>
      </c>
      <c r="O240" s="414">
        <v>19.059999999999999</v>
      </c>
      <c r="P240" s="415" t="s">
        <v>134</v>
      </c>
    </row>
    <row r="241" spans="3:16" ht="16" x14ac:dyDescent="0.2">
      <c r="C241" s="410"/>
      <c r="D241" s="410"/>
      <c r="E241" s="410">
        <f>COUNTIF(CFCategoriasBD,TabelaFluxoDeCaixa[[#This Row],[Categoria]])</f>
        <v>1</v>
      </c>
      <c r="F241" s="389">
        <f ca="1">IFERROR(COUNTIF(INDIRECT("BDNameToFC" &amp; SUBSTITUTE(TabelaFluxoDeCaixa[[#This Row],[Categoria]], " ", "_")),TabelaFluxoDeCaixa[[#This Row],[Sub Categoria]]),0)</f>
        <v>1</v>
      </c>
      <c r="G241" s="429">
        <f>DATE(YEAR(TabelaFluxoDeCaixa[[#This Row],[Data de Efetivação]]),MONTH(TabelaFluxoDeCaixa[[#This Row],[Data de Efetivação]]),1)</f>
        <v>45597</v>
      </c>
      <c r="H241" s="428">
        <v>45380</v>
      </c>
      <c r="I241" s="428">
        <v>45605</v>
      </c>
      <c r="J241" s="411" t="s">
        <v>725</v>
      </c>
      <c r="K241" s="411" t="s">
        <v>806</v>
      </c>
      <c r="L241" s="411" t="s">
        <v>899</v>
      </c>
      <c r="M241" s="412" t="s">
        <v>902</v>
      </c>
      <c r="N241" s="413" t="s">
        <v>981</v>
      </c>
      <c r="O241" s="414">
        <v>20.99</v>
      </c>
      <c r="P241" s="415" t="s">
        <v>134</v>
      </c>
    </row>
    <row r="242" spans="3:16" ht="16" x14ac:dyDescent="0.2">
      <c r="C242" s="410"/>
      <c r="D242" s="410"/>
      <c r="E242" s="410">
        <f>COUNTIF(CFCategoriasBD,TabelaFluxoDeCaixa[[#This Row],[Categoria]])</f>
        <v>1</v>
      </c>
      <c r="F242" s="389">
        <f ca="1">IFERROR(COUNTIF(INDIRECT("BDNameToFC" &amp; SUBSTITUTE(TabelaFluxoDeCaixa[[#This Row],[Categoria]], " ", "_")),TabelaFluxoDeCaixa[[#This Row],[Sub Categoria]]),0)</f>
        <v>1</v>
      </c>
      <c r="G242" s="429">
        <f>DATE(YEAR(TabelaFluxoDeCaixa[[#This Row],[Data de Efetivação]]),MONTH(TabelaFluxoDeCaixa[[#This Row],[Data de Efetivação]]),1)</f>
        <v>45597</v>
      </c>
      <c r="H242" s="428">
        <v>45574</v>
      </c>
      <c r="I242" s="428">
        <v>45605</v>
      </c>
      <c r="J242" s="411" t="s">
        <v>725</v>
      </c>
      <c r="K242" s="411" t="s">
        <v>806</v>
      </c>
      <c r="L242" s="411" t="s">
        <v>55</v>
      </c>
      <c r="M242" s="412" t="s">
        <v>56</v>
      </c>
      <c r="N242" s="413" t="s">
        <v>1018</v>
      </c>
      <c r="O242" s="414">
        <v>22.28</v>
      </c>
      <c r="P242" s="415" t="s">
        <v>134</v>
      </c>
    </row>
    <row r="243" spans="3:16" ht="16" x14ac:dyDescent="0.2">
      <c r="C243" s="410"/>
      <c r="D243" s="410"/>
      <c r="E243" s="410">
        <f>COUNTIF(CFCategoriasBD,TabelaFluxoDeCaixa[[#This Row],[Categoria]])</f>
        <v>1</v>
      </c>
      <c r="F243" s="389">
        <f ca="1">IFERROR(COUNTIF(INDIRECT("BDNameToFC" &amp; SUBSTITUTE(TabelaFluxoDeCaixa[[#This Row],[Categoria]], " ", "_")),TabelaFluxoDeCaixa[[#This Row],[Sub Categoria]]),0)</f>
        <v>1</v>
      </c>
      <c r="G243" s="429">
        <f>DATE(YEAR(TabelaFluxoDeCaixa[[#This Row],[Data de Efetivação]]),MONTH(TabelaFluxoDeCaixa[[#This Row],[Data de Efetivação]]),1)</f>
        <v>45597</v>
      </c>
      <c r="H243" s="428">
        <v>45566</v>
      </c>
      <c r="I243" s="428">
        <v>45605</v>
      </c>
      <c r="J243" s="411" t="s">
        <v>725</v>
      </c>
      <c r="K243" s="411" t="s">
        <v>806</v>
      </c>
      <c r="L243" s="411" t="s">
        <v>55</v>
      </c>
      <c r="M243" s="412" t="s">
        <v>810</v>
      </c>
      <c r="N243" s="413" t="s">
        <v>994</v>
      </c>
      <c r="O243" s="414">
        <v>24.99</v>
      </c>
      <c r="P243" s="415" t="s">
        <v>134</v>
      </c>
    </row>
    <row r="244" spans="3:16" ht="16" x14ac:dyDescent="0.2">
      <c r="C244" s="410"/>
      <c r="D244" s="410"/>
      <c r="E244" s="410">
        <f>COUNTIF(CFCategoriasBD,TabelaFluxoDeCaixa[[#This Row],[Categoria]])</f>
        <v>1</v>
      </c>
      <c r="F244" s="389">
        <f ca="1">IFERROR(COUNTIF(INDIRECT("BDNameToFC" &amp; SUBSTITUTE(TabelaFluxoDeCaixa[[#This Row],[Categoria]], " ", "_")),TabelaFluxoDeCaixa[[#This Row],[Sub Categoria]]),0)</f>
        <v>1</v>
      </c>
      <c r="G244" s="429">
        <f>DATE(YEAR(TabelaFluxoDeCaixa[[#This Row],[Data de Efetivação]]),MONTH(TabelaFluxoDeCaixa[[#This Row],[Data de Efetivação]]),1)</f>
        <v>45597</v>
      </c>
      <c r="H244" s="428">
        <v>45587</v>
      </c>
      <c r="I244" s="428">
        <v>45605</v>
      </c>
      <c r="J244" s="411" t="s">
        <v>725</v>
      </c>
      <c r="K244" s="411" t="s">
        <v>806</v>
      </c>
      <c r="L244" s="411" t="s">
        <v>55</v>
      </c>
      <c r="M244" s="412" t="s">
        <v>56</v>
      </c>
      <c r="N244" s="413" t="s">
        <v>1001</v>
      </c>
      <c r="O244" s="414">
        <v>25</v>
      </c>
      <c r="P244" s="415" t="s">
        <v>134</v>
      </c>
    </row>
    <row r="245" spans="3:16" ht="16" x14ac:dyDescent="0.2">
      <c r="C245" s="410"/>
      <c r="D245" s="410"/>
      <c r="E245" s="410">
        <f>COUNTIF(CFCategoriasBD,TabelaFluxoDeCaixa[[#This Row],[Categoria]])</f>
        <v>1</v>
      </c>
      <c r="F245" s="389">
        <f ca="1">IFERROR(COUNTIF(INDIRECT("BDNameToFC" &amp; SUBSTITUTE(TabelaFluxoDeCaixa[[#This Row],[Categoria]], " ", "_")),TabelaFluxoDeCaixa[[#This Row],[Sub Categoria]]),0)</f>
        <v>1</v>
      </c>
      <c r="G245" s="429">
        <f>DATE(YEAR(TabelaFluxoDeCaixa[[#This Row],[Data de Efetivação]]),MONTH(TabelaFluxoDeCaixa[[#This Row],[Data de Efetivação]]),1)</f>
        <v>45597</v>
      </c>
      <c r="H245" s="428">
        <v>45566</v>
      </c>
      <c r="I245" s="428">
        <v>45605</v>
      </c>
      <c r="J245" s="411" t="s">
        <v>725</v>
      </c>
      <c r="K245" s="411" t="s">
        <v>806</v>
      </c>
      <c r="L245" s="411" t="s">
        <v>49</v>
      </c>
      <c r="M245" s="412" t="s">
        <v>50</v>
      </c>
      <c r="N245" s="413" t="s">
        <v>1005</v>
      </c>
      <c r="O245" s="414">
        <v>25.18</v>
      </c>
      <c r="P245" s="415" t="s">
        <v>134</v>
      </c>
    </row>
    <row r="246" spans="3:16" ht="16" x14ac:dyDescent="0.2">
      <c r="C246" s="410"/>
      <c r="D246" s="410"/>
      <c r="E246" s="410">
        <f>COUNTIF(CFCategoriasBD,TabelaFluxoDeCaixa[[#This Row],[Categoria]])</f>
        <v>1</v>
      </c>
      <c r="F246" s="389">
        <f ca="1">IFERROR(COUNTIF(INDIRECT("BDNameToFC" &amp; SUBSTITUTE(TabelaFluxoDeCaixa[[#This Row],[Categoria]], " ", "_")),TabelaFluxoDeCaixa[[#This Row],[Sub Categoria]]),0)</f>
        <v>1</v>
      </c>
      <c r="G246" s="429">
        <f>DATE(YEAR(TabelaFluxoDeCaixa[[#This Row],[Data de Efetivação]]),MONTH(TabelaFluxoDeCaixa[[#This Row],[Data de Efetivação]]),1)</f>
        <v>45597</v>
      </c>
      <c r="H246" s="428">
        <v>45584</v>
      </c>
      <c r="I246" s="428">
        <v>45605</v>
      </c>
      <c r="J246" s="411" t="s">
        <v>725</v>
      </c>
      <c r="K246" s="411" t="s">
        <v>806</v>
      </c>
      <c r="L246" s="411" t="s">
        <v>52</v>
      </c>
      <c r="M246" s="412" t="s">
        <v>800</v>
      </c>
      <c r="N246" s="413" t="s">
        <v>828</v>
      </c>
      <c r="O246" s="414">
        <v>26.99</v>
      </c>
      <c r="P246" s="415" t="s">
        <v>134</v>
      </c>
    </row>
    <row r="247" spans="3:16" ht="16" x14ac:dyDescent="0.2">
      <c r="C247" s="410"/>
      <c r="D247" s="410"/>
      <c r="E247" s="410">
        <f>COUNTIF(CFCategoriasBD,TabelaFluxoDeCaixa[[#This Row],[Categoria]])</f>
        <v>1</v>
      </c>
      <c r="F247" s="389">
        <f ca="1">IFERROR(COUNTIF(INDIRECT("BDNameToFC" &amp; SUBSTITUTE(TabelaFluxoDeCaixa[[#This Row],[Categoria]], " ", "_")),TabelaFluxoDeCaixa[[#This Row],[Sub Categoria]]),0)</f>
        <v>1</v>
      </c>
      <c r="G247" s="429">
        <f>DATE(YEAR(TabelaFluxoDeCaixa[[#This Row],[Data de Efetivação]]),MONTH(TabelaFluxoDeCaixa[[#This Row],[Data de Efetivação]]),1)</f>
        <v>45597</v>
      </c>
      <c r="H247" s="428">
        <v>45577</v>
      </c>
      <c r="I247" s="428">
        <v>45605</v>
      </c>
      <c r="J247" s="411" t="s">
        <v>725</v>
      </c>
      <c r="K247" s="411" t="s">
        <v>806</v>
      </c>
      <c r="L247" s="411" t="s">
        <v>55</v>
      </c>
      <c r="M247" s="412" t="s">
        <v>56</v>
      </c>
      <c r="N247" s="413" t="s">
        <v>833</v>
      </c>
      <c r="O247" s="414">
        <v>28</v>
      </c>
      <c r="P247" s="415" t="s">
        <v>134</v>
      </c>
    </row>
    <row r="248" spans="3:16" ht="16" x14ac:dyDescent="0.2">
      <c r="C248" s="410"/>
      <c r="D248" s="410"/>
      <c r="E248" s="410">
        <f>COUNTIF(CFCategoriasBD,TabelaFluxoDeCaixa[[#This Row],[Categoria]])</f>
        <v>1</v>
      </c>
      <c r="F248" s="389">
        <f ca="1">IFERROR(COUNTIF(INDIRECT("BDNameToFC" &amp; SUBSTITUTE(TabelaFluxoDeCaixa[[#This Row],[Categoria]], " ", "_")),TabelaFluxoDeCaixa[[#This Row],[Sub Categoria]]),0)</f>
        <v>1</v>
      </c>
      <c r="G248" s="429">
        <f>DATE(YEAR(TabelaFluxoDeCaixa[[#This Row],[Data de Efetivação]]),MONTH(TabelaFluxoDeCaixa[[#This Row],[Data de Efetivação]]),1)</f>
        <v>45597</v>
      </c>
      <c r="H248" s="428">
        <v>45579</v>
      </c>
      <c r="I248" s="428">
        <v>45605</v>
      </c>
      <c r="J248" s="411" t="s">
        <v>725</v>
      </c>
      <c r="K248" s="411" t="s">
        <v>806</v>
      </c>
      <c r="L248" s="411" t="s">
        <v>803</v>
      </c>
      <c r="M248" s="412" t="s">
        <v>48</v>
      </c>
      <c r="N248" s="413" t="s">
        <v>830</v>
      </c>
      <c r="O248" s="414">
        <v>28</v>
      </c>
      <c r="P248" s="415" t="s">
        <v>134</v>
      </c>
    </row>
    <row r="249" spans="3:16" ht="16" x14ac:dyDescent="0.2">
      <c r="C249" s="410"/>
      <c r="D249" s="410"/>
      <c r="E249" s="410">
        <f>COUNTIF(CFCategoriasBD,TabelaFluxoDeCaixa[[#This Row],[Categoria]])</f>
        <v>1</v>
      </c>
      <c r="F249" s="389">
        <f ca="1">IFERROR(COUNTIF(INDIRECT("BDNameToFC" &amp; SUBSTITUTE(TabelaFluxoDeCaixa[[#This Row],[Categoria]], " ", "_")),TabelaFluxoDeCaixa[[#This Row],[Sub Categoria]]),0)</f>
        <v>1</v>
      </c>
      <c r="G249" s="429">
        <f>DATE(YEAR(TabelaFluxoDeCaixa[[#This Row],[Data de Efetivação]]),MONTH(TabelaFluxoDeCaixa[[#This Row],[Data de Efetivação]]),1)</f>
        <v>45597</v>
      </c>
      <c r="H249" s="428">
        <v>45525</v>
      </c>
      <c r="I249" s="428">
        <v>45605</v>
      </c>
      <c r="J249" s="411" t="s">
        <v>725</v>
      </c>
      <c r="K249" s="411" t="s">
        <v>806</v>
      </c>
      <c r="L249" s="411" t="s">
        <v>55</v>
      </c>
      <c r="M249" s="412" t="s">
        <v>913</v>
      </c>
      <c r="N249" s="413" t="s">
        <v>1026</v>
      </c>
      <c r="O249" s="414">
        <v>29.49</v>
      </c>
      <c r="P249" s="415" t="s">
        <v>134</v>
      </c>
    </row>
    <row r="250" spans="3:16" ht="16" x14ac:dyDescent="0.2">
      <c r="C250" s="410"/>
      <c r="D250" s="410"/>
      <c r="E250" s="410">
        <f>COUNTIF(CFCategoriasBD,TabelaFluxoDeCaixa[[#This Row],[Categoria]])</f>
        <v>1</v>
      </c>
      <c r="F250" s="389">
        <f ca="1">IFERROR(COUNTIF(INDIRECT("BDNameToFC" &amp; SUBSTITUTE(TabelaFluxoDeCaixa[[#This Row],[Categoria]], " ", "_")),TabelaFluxoDeCaixa[[#This Row],[Sub Categoria]]),0)</f>
        <v>1</v>
      </c>
      <c r="G250" s="429">
        <f>DATE(YEAR(TabelaFluxoDeCaixa[[#This Row],[Data de Efetivação]]),MONTH(TabelaFluxoDeCaixa[[#This Row],[Data de Efetivação]]),1)</f>
        <v>45597</v>
      </c>
      <c r="H250" s="428">
        <v>45385</v>
      </c>
      <c r="I250" s="428">
        <v>45605</v>
      </c>
      <c r="J250" s="411" t="s">
        <v>725</v>
      </c>
      <c r="K250" s="411" t="s">
        <v>806</v>
      </c>
      <c r="L250" s="411" t="s">
        <v>49</v>
      </c>
      <c r="M250" s="412" t="s">
        <v>911</v>
      </c>
      <c r="N250" s="413" t="s">
        <v>1013</v>
      </c>
      <c r="O250" s="414">
        <v>33.32</v>
      </c>
      <c r="P250" s="415" t="s">
        <v>134</v>
      </c>
    </row>
    <row r="251" spans="3:16" ht="16" x14ac:dyDescent="0.2">
      <c r="C251" s="410"/>
      <c r="D251" s="410"/>
      <c r="E251" s="410">
        <f>COUNTIF(CFCategoriasBD,TabelaFluxoDeCaixa[[#This Row],[Categoria]])</f>
        <v>1</v>
      </c>
      <c r="F251" s="389">
        <f ca="1">IFERROR(COUNTIF(INDIRECT("BDNameToFC" &amp; SUBSTITUTE(TabelaFluxoDeCaixa[[#This Row],[Categoria]], " ", "_")),TabelaFluxoDeCaixa[[#This Row],[Sub Categoria]]),0)</f>
        <v>1</v>
      </c>
      <c r="G251" s="429">
        <f>DATE(YEAR(TabelaFluxoDeCaixa[[#This Row],[Data de Efetivação]]),MONTH(TabelaFluxoDeCaixa[[#This Row],[Data de Efetivação]]),1)</f>
        <v>45597</v>
      </c>
      <c r="H251" s="428">
        <v>45566</v>
      </c>
      <c r="I251" s="428">
        <v>45605</v>
      </c>
      <c r="J251" s="411" t="s">
        <v>725</v>
      </c>
      <c r="K251" s="411" t="s">
        <v>806</v>
      </c>
      <c r="L251" s="411" t="s">
        <v>49</v>
      </c>
      <c r="M251" s="412" t="s">
        <v>50</v>
      </c>
      <c r="N251" s="413" t="s">
        <v>1006</v>
      </c>
      <c r="O251" s="414">
        <v>35.22</v>
      </c>
      <c r="P251" s="415" t="s">
        <v>134</v>
      </c>
    </row>
    <row r="252" spans="3:16" ht="16" x14ac:dyDescent="0.2">
      <c r="C252" s="410"/>
      <c r="D252" s="410"/>
      <c r="E252" s="410">
        <f>COUNTIF(CFCategoriasBD,TabelaFluxoDeCaixa[[#This Row],[Categoria]])</f>
        <v>1</v>
      </c>
      <c r="F252" s="389">
        <f ca="1">IFERROR(COUNTIF(INDIRECT("BDNameToFC" &amp; SUBSTITUTE(TabelaFluxoDeCaixa[[#This Row],[Categoria]], " ", "_")),TabelaFluxoDeCaixa[[#This Row],[Sub Categoria]]),0)</f>
        <v>1</v>
      </c>
      <c r="G252" s="429">
        <f>DATE(YEAR(TabelaFluxoDeCaixa[[#This Row],[Data de Efetivação]]),MONTH(TabelaFluxoDeCaixa[[#This Row],[Data de Efetivação]]),1)</f>
        <v>45597</v>
      </c>
      <c r="H252" s="428">
        <v>45574</v>
      </c>
      <c r="I252" s="428">
        <v>45605</v>
      </c>
      <c r="J252" s="411" t="s">
        <v>725</v>
      </c>
      <c r="K252" s="411" t="s">
        <v>806</v>
      </c>
      <c r="L252" s="411" t="s">
        <v>899</v>
      </c>
      <c r="M252" s="412" t="s">
        <v>902</v>
      </c>
      <c r="N252" s="413" t="s">
        <v>1019</v>
      </c>
      <c r="O252" s="414">
        <v>36.03</v>
      </c>
      <c r="P252" s="415" t="s">
        <v>134</v>
      </c>
    </row>
    <row r="253" spans="3:16" ht="16" x14ac:dyDescent="0.2">
      <c r="C253" s="410"/>
      <c r="D253" s="410"/>
      <c r="E253" s="410">
        <f>COUNTIF(CFCategoriasBD,TabelaFluxoDeCaixa[[#This Row],[Categoria]])</f>
        <v>1</v>
      </c>
      <c r="F253" s="389">
        <f ca="1">IFERROR(COUNTIF(INDIRECT("BDNameToFC" &amp; SUBSTITUTE(TabelaFluxoDeCaixa[[#This Row],[Categoria]], " ", "_")),TabelaFluxoDeCaixa[[#This Row],[Sub Categoria]]),0)</f>
        <v>1</v>
      </c>
      <c r="G253" s="429">
        <f>DATE(YEAR(TabelaFluxoDeCaixa[[#This Row],[Data de Efetivação]]),MONTH(TabelaFluxoDeCaixa[[#This Row],[Data de Efetivação]]),1)</f>
        <v>45597</v>
      </c>
      <c r="H253" s="428">
        <v>45572</v>
      </c>
      <c r="I253" s="428">
        <v>45605</v>
      </c>
      <c r="J253" s="411" t="s">
        <v>725</v>
      </c>
      <c r="K253" s="411" t="s">
        <v>806</v>
      </c>
      <c r="L253" s="411" t="s">
        <v>803</v>
      </c>
      <c r="M253" s="412" t="s">
        <v>48</v>
      </c>
      <c r="N253" s="413" t="s">
        <v>831</v>
      </c>
      <c r="O253" s="414">
        <v>37.51</v>
      </c>
      <c r="P253" s="415" t="s">
        <v>134</v>
      </c>
    </row>
    <row r="254" spans="3:16" ht="16" x14ac:dyDescent="0.2">
      <c r="C254" s="410"/>
      <c r="D254" s="410"/>
      <c r="E254" s="410">
        <f>COUNTIF(CFCategoriasBD,TabelaFluxoDeCaixa[[#This Row],[Categoria]])</f>
        <v>1</v>
      </c>
      <c r="F254" s="389">
        <f ca="1">IFERROR(COUNTIF(INDIRECT("BDNameToFC" &amp; SUBSTITUTE(TabelaFluxoDeCaixa[[#This Row],[Categoria]], " ", "_")),TabelaFluxoDeCaixa[[#This Row],[Sub Categoria]]),0)</f>
        <v>1</v>
      </c>
      <c r="G254" s="429">
        <f>DATE(YEAR(TabelaFluxoDeCaixa[[#This Row],[Data de Efetivação]]),MONTH(TabelaFluxoDeCaixa[[#This Row],[Data de Efetivação]]),1)</f>
        <v>45597</v>
      </c>
      <c r="H254" s="428">
        <v>45571</v>
      </c>
      <c r="I254" s="428">
        <v>45605</v>
      </c>
      <c r="J254" s="411" t="s">
        <v>725</v>
      </c>
      <c r="K254" s="411" t="s">
        <v>806</v>
      </c>
      <c r="L254" s="411" t="s">
        <v>1029</v>
      </c>
      <c r="M254" s="412" t="s">
        <v>1030</v>
      </c>
      <c r="N254" s="413" t="s">
        <v>1008</v>
      </c>
      <c r="O254" s="414">
        <v>38.99</v>
      </c>
      <c r="P254" s="415" t="s">
        <v>134</v>
      </c>
    </row>
    <row r="255" spans="3:16" ht="16" x14ac:dyDescent="0.2">
      <c r="C255" s="410"/>
      <c r="D255" s="410"/>
      <c r="E255" s="410">
        <f>COUNTIF(CFCategoriasBD,TabelaFluxoDeCaixa[[#This Row],[Categoria]])</f>
        <v>1</v>
      </c>
      <c r="F255" s="389">
        <f ca="1">IFERROR(COUNTIF(INDIRECT("BDNameToFC" &amp; SUBSTITUTE(TabelaFluxoDeCaixa[[#This Row],[Categoria]], " ", "_")),TabelaFluxoDeCaixa[[#This Row],[Sub Categoria]]),0)</f>
        <v>1</v>
      </c>
      <c r="G255" s="429">
        <f>DATE(YEAR(TabelaFluxoDeCaixa[[#This Row],[Data de Efetivação]]),MONTH(TabelaFluxoDeCaixa[[#This Row],[Data de Efetivação]]),1)</f>
        <v>45597</v>
      </c>
      <c r="H255" s="428">
        <v>45566</v>
      </c>
      <c r="I255" s="428">
        <v>45605</v>
      </c>
      <c r="J255" s="411" t="s">
        <v>725</v>
      </c>
      <c r="K255" s="411" t="s">
        <v>806</v>
      </c>
      <c r="L255" s="411" t="s">
        <v>52</v>
      </c>
      <c r="M255" s="412" t="s">
        <v>820</v>
      </c>
      <c r="N255" s="413" t="s">
        <v>972</v>
      </c>
      <c r="O255" s="414">
        <v>40</v>
      </c>
      <c r="P255" s="415" t="s">
        <v>134</v>
      </c>
    </row>
    <row r="256" spans="3:16" ht="16" x14ac:dyDescent="0.2">
      <c r="C256" s="410"/>
      <c r="D256" s="410"/>
      <c r="E256" s="410">
        <f>COUNTIF(CFCategoriasBD,TabelaFluxoDeCaixa[[#This Row],[Categoria]])</f>
        <v>1</v>
      </c>
      <c r="F256" s="389">
        <f ca="1">IFERROR(COUNTIF(INDIRECT("BDNameToFC" &amp; SUBSTITUTE(TabelaFluxoDeCaixa[[#This Row],[Categoria]], " ", "_")),TabelaFluxoDeCaixa[[#This Row],[Sub Categoria]]),0)</f>
        <v>1</v>
      </c>
      <c r="G256" s="429">
        <f>DATE(YEAR(TabelaFluxoDeCaixa[[#This Row],[Data de Efetivação]]),MONTH(TabelaFluxoDeCaixa[[#This Row],[Data de Efetivação]]),1)</f>
        <v>45597</v>
      </c>
      <c r="H256" s="428">
        <v>45523</v>
      </c>
      <c r="I256" s="428">
        <v>45605</v>
      </c>
      <c r="J256" s="411" t="s">
        <v>725</v>
      </c>
      <c r="K256" s="411" t="s">
        <v>806</v>
      </c>
      <c r="L256" s="411" t="s">
        <v>49</v>
      </c>
      <c r="M256" s="412" t="s">
        <v>904</v>
      </c>
      <c r="N256" s="413" t="s">
        <v>1025</v>
      </c>
      <c r="O256" s="414">
        <v>44.88</v>
      </c>
      <c r="P256" s="415" t="s">
        <v>134</v>
      </c>
    </row>
    <row r="257" spans="3:16" ht="16" x14ac:dyDescent="0.2">
      <c r="C257" s="410"/>
      <c r="D257" s="410"/>
      <c r="E257" s="410">
        <f>COUNTIF(CFCategoriasBD,TabelaFluxoDeCaixa[[#This Row],[Categoria]])</f>
        <v>1</v>
      </c>
      <c r="F257" s="389">
        <f ca="1">IFERROR(COUNTIF(INDIRECT("BDNameToFC" &amp; SUBSTITUTE(TabelaFluxoDeCaixa[[#This Row],[Categoria]], " ", "_")),TabelaFluxoDeCaixa[[#This Row],[Sub Categoria]]),0)</f>
        <v>1</v>
      </c>
      <c r="G257" s="429">
        <f>DATE(YEAR(TabelaFluxoDeCaixa[[#This Row],[Data de Efetivação]]),MONTH(TabelaFluxoDeCaixa[[#This Row],[Data de Efetivação]]),1)</f>
        <v>45597</v>
      </c>
      <c r="H257" s="428">
        <v>45274</v>
      </c>
      <c r="I257" s="428">
        <v>45605</v>
      </c>
      <c r="J257" s="411" t="s">
        <v>725</v>
      </c>
      <c r="K257" s="411" t="s">
        <v>806</v>
      </c>
      <c r="L257" s="411" t="s">
        <v>58</v>
      </c>
      <c r="M257" s="412" t="s">
        <v>801</v>
      </c>
      <c r="N257" s="413" t="s">
        <v>1022</v>
      </c>
      <c r="O257" s="414">
        <v>48</v>
      </c>
      <c r="P257" s="415" t="s">
        <v>134</v>
      </c>
    </row>
    <row r="258" spans="3:16" ht="16" x14ac:dyDescent="0.2">
      <c r="C258" s="410"/>
      <c r="D258" s="410"/>
      <c r="E258" s="410">
        <f>COUNTIF(CFCategoriasBD,TabelaFluxoDeCaixa[[#This Row],[Categoria]])</f>
        <v>1</v>
      </c>
      <c r="F258" s="389">
        <f ca="1">IFERROR(COUNTIF(INDIRECT("BDNameToFC" &amp; SUBSTITUTE(TabelaFluxoDeCaixa[[#This Row],[Categoria]], " ", "_")),TabelaFluxoDeCaixa[[#This Row],[Sub Categoria]]),0)</f>
        <v>1</v>
      </c>
      <c r="G258" s="429">
        <f>DATE(YEAR(TabelaFluxoDeCaixa[[#This Row],[Data de Efetivação]]),MONTH(TabelaFluxoDeCaixa[[#This Row],[Data de Efetivação]]),1)</f>
        <v>45597</v>
      </c>
      <c r="H258" s="428">
        <v>45576</v>
      </c>
      <c r="I258" s="428">
        <v>45605</v>
      </c>
      <c r="J258" s="411" t="s">
        <v>725</v>
      </c>
      <c r="K258" s="411" t="s">
        <v>806</v>
      </c>
      <c r="L258" s="411" t="s">
        <v>899</v>
      </c>
      <c r="M258" s="412" t="s">
        <v>902</v>
      </c>
      <c r="N258" s="413" t="s">
        <v>986</v>
      </c>
      <c r="O258" s="414">
        <v>48.79</v>
      </c>
      <c r="P258" s="415" t="s">
        <v>134</v>
      </c>
    </row>
    <row r="259" spans="3:16" ht="16" x14ac:dyDescent="0.2">
      <c r="C259" s="410"/>
      <c r="D259" s="410"/>
      <c r="E259" s="410">
        <f>COUNTIF(CFCategoriasBD,TabelaFluxoDeCaixa[[#This Row],[Categoria]])</f>
        <v>1</v>
      </c>
      <c r="F259" s="389">
        <f ca="1">IFERROR(COUNTIF(INDIRECT("BDNameToFC" &amp; SUBSTITUTE(TabelaFluxoDeCaixa[[#This Row],[Categoria]], " ", "_")),TabelaFluxoDeCaixa[[#This Row],[Sub Categoria]]),0)</f>
        <v>1</v>
      </c>
      <c r="G259" s="429">
        <f>DATE(YEAR(TabelaFluxoDeCaixa[[#This Row],[Data de Efetivação]]),MONTH(TabelaFluxoDeCaixa[[#This Row],[Data de Efetivação]]),1)</f>
        <v>45597</v>
      </c>
      <c r="H259" s="428">
        <v>45585</v>
      </c>
      <c r="I259" s="428">
        <v>45605</v>
      </c>
      <c r="J259" s="411" t="s">
        <v>725</v>
      </c>
      <c r="K259" s="411" t="s">
        <v>806</v>
      </c>
      <c r="L259" s="411" t="s">
        <v>803</v>
      </c>
      <c r="M259" s="412" t="s">
        <v>48</v>
      </c>
      <c r="N259" s="413" t="s">
        <v>830</v>
      </c>
      <c r="O259" s="414">
        <v>49.08</v>
      </c>
      <c r="P259" s="415" t="s">
        <v>134</v>
      </c>
    </row>
    <row r="260" spans="3:16" ht="16" x14ac:dyDescent="0.2">
      <c r="C260" s="410"/>
      <c r="D260" s="410"/>
      <c r="E260" s="410">
        <f>COUNTIF(CFCategoriasBD,TabelaFluxoDeCaixa[[#This Row],[Categoria]])</f>
        <v>1</v>
      </c>
      <c r="F260" s="389">
        <f ca="1">IFERROR(COUNTIF(INDIRECT("BDNameToFC" &amp; SUBSTITUTE(TabelaFluxoDeCaixa[[#This Row],[Categoria]], " ", "_")),TabelaFluxoDeCaixa[[#This Row],[Sub Categoria]]),0)</f>
        <v>1</v>
      </c>
      <c r="G260" s="429">
        <f>DATE(YEAR(TabelaFluxoDeCaixa[[#This Row],[Data de Efetivação]]),MONTH(TabelaFluxoDeCaixa[[#This Row],[Data de Efetivação]]),1)</f>
        <v>45597</v>
      </c>
      <c r="H260" s="428">
        <v>45583</v>
      </c>
      <c r="I260" s="428">
        <v>45605</v>
      </c>
      <c r="J260" s="411" t="s">
        <v>725</v>
      </c>
      <c r="K260" s="411" t="s">
        <v>806</v>
      </c>
      <c r="L260" s="411" t="s">
        <v>803</v>
      </c>
      <c r="M260" s="412" t="s">
        <v>898</v>
      </c>
      <c r="N260" s="413" t="s">
        <v>998</v>
      </c>
      <c r="O260" s="414">
        <v>49.8</v>
      </c>
      <c r="P260" s="415" t="s">
        <v>134</v>
      </c>
    </row>
    <row r="261" spans="3:16" ht="16" x14ac:dyDescent="0.2">
      <c r="C261" s="410"/>
      <c r="D261" s="410"/>
      <c r="E261" s="410">
        <f>COUNTIF(CFCategoriasBD,TabelaFluxoDeCaixa[[#This Row],[Categoria]])</f>
        <v>1</v>
      </c>
      <c r="F261" s="389">
        <f ca="1">IFERROR(COUNTIF(INDIRECT("BDNameToFC" &amp; SUBSTITUTE(TabelaFluxoDeCaixa[[#This Row],[Categoria]], " ", "_")),TabelaFluxoDeCaixa[[#This Row],[Sub Categoria]]),0)</f>
        <v>1</v>
      </c>
      <c r="G261" s="429">
        <f>DATE(YEAR(TabelaFluxoDeCaixa[[#This Row],[Data de Efetivação]]),MONTH(TabelaFluxoDeCaixa[[#This Row],[Data de Efetivação]]),1)</f>
        <v>45597</v>
      </c>
      <c r="H261" s="428">
        <v>45580</v>
      </c>
      <c r="I261" s="428">
        <v>45605</v>
      </c>
      <c r="J261" s="411" t="s">
        <v>725</v>
      </c>
      <c r="K261" s="411" t="s">
        <v>806</v>
      </c>
      <c r="L261" s="411" t="s">
        <v>55</v>
      </c>
      <c r="M261" s="412" t="s">
        <v>56</v>
      </c>
      <c r="N261" s="413" t="s">
        <v>1023</v>
      </c>
      <c r="O261" s="414">
        <v>50.5</v>
      </c>
      <c r="P261" s="415" t="s">
        <v>134</v>
      </c>
    </row>
    <row r="262" spans="3:16" ht="16" x14ac:dyDescent="0.2">
      <c r="C262" s="410"/>
      <c r="D262" s="410"/>
      <c r="E262" s="410">
        <f>COUNTIF(CFCategoriasBD,TabelaFluxoDeCaixa[[#This Row],[Categoria]])</f>
        <v>1</v>
      </c>
      <c r="F262" s="389">
        <f ca="1">IFERROR(COUNTIF(INDIRECT("BDNameToFC" &amp; SUBSTITUTE(TabelaFluxoDeCaixa[[#This Row],[Categoria]], " ", "_")),TabelaFluxoDeCaixa[[#This Row],[Sub Categoria]]),0)</f>
        <v>1</v>
      </c>
      <c r="G262" s="429">
        <f>DATE(YEAR(TabelaFluxoDeCaixa[[#This Row],[Data de Efetivação]]),MONTH(TabelaFluxoDeCaixa[[#This Row],[Data de Efetivação]]),1)</f>
        <v>45597</v>
      </c>
      <c r="H262" s="428">
        <v>45574</v>
      </c>
      <c r="I262" s="428">
        <v>45605</v>
      </c>
      <c r="J262" s="411" t="s">
        <v>725</v>
      </c>
      <c r="K262" s="411" t="s">
        <v>806</v>
      </c>
      <c r="L262" s="411" t="s">
        <v>803</v>
      </c>
      <c r="M262" s="412" t="s">
        <v>48</v>
      </c>
      <c r="N262" s="413" t="s">
        <v>968</v>
      </c>
      <c r="O262" s="414">
        <v>50.6</v>
      </c>
      <c r="P262" s="415" t="s">
        <v>134</v>
      </c>
    </row>
    <row r="263" spans="3:16" ht="16" x14ac:dyDescent="0.2">
      <c r="C263" s="410"/>
      <c r="D263" s="410"/>
      <c r="E263" s="410">
        <f>COUNTIF(CFCategoriasBD,TabelaFluxoDeCaixa[[#This Row],[Categoria]])</f>
        <v>1</v>
      </c>
      <c r="F263" s="389">
        <f ca="1">IFERROR(COUNTIF(INDIRECT("BDNameToFC" &amp; SUBSTITUTE(TabelaFluxoDeCaixa[[#This Row],[Categoria]], " ", "_")),TabelaFluxoDeCaixa[[#This Row],[Sub Categoria]]),0)</f>
        <v>1</v>
      </c>
      <c r="G263" s="429">
        <f>DATE(YEAR(TabelaFluxoDeCaixa[[#This Row],[Data de Efetivação]]),MONTH(TabelaFluxoDeCaixa[[#This Row],[Data de Efetivação]]),1)</f>
        <v>45597</v>
      </c>
      <c r="H263" s="428">
        <v>45495</v>
      </c>
      <c r="I263" s="428">
        <v>45605</v>
      </c>
      <c r="J263" s="411" t="s">
        <v>725</v>
      </c>
      <c r="K263" s="411" t="s">
        <v>806</v>
      </c>
      <c r="L263" s="411" t="s">
        <v>899</v>
      </c>
      <c r="M263" s="412" t="s">
        <v>902</v>
      </c>
      <c r="N263" s="413" t="s">
        <v>992</v>
      </c>
      <c r="O263" s="414">
        <v>51.83</v>
      </c>
      <c r="P263" s="415" t="s">
        <v>134</v>
      </c>
    </row>
    <row r="264" spans="3:16" ht="16" x14ac:dyDescent="0.2">
      <c r="C264" s="410"/>
      <c r="D264" s="410"/>
      <c r="E264" s="410">
        <f>COUNTIF(CFCategoriasBD,TabelaFluxoDeCaixa[[#This Row],[Categoria]])</f>
        <v>1</v>
      </c>
      <c r="F264" s="389">
        <f ca="1">IFERROR(COUNTIF(INDIRECT("BDNameToFC" &amp; SUBSTITUTE(TabelaFluxoDeCaixa[[#This Row],[Categoria]], " ", "_")),TabelaFluxoDeCaixa[[#This Row],[Sub Categoria]]),0)</f>
        <v>1</v>
      </c>
      <c r="G264" s="429">
        <f>DATE(YEAR(TabelaFluxoDeCaixa[[#This Row],[Data de Efetivação]]),MONTH(TabelaFluxoDeCaixa[[#This Row],[Data de Efetivação]]),1)</f>
        <v>45597</v>
      </c>
      <c r="H264" s="428">
        <v>45511</v>
      </c>
      <c r="I264" s="428">
        <v>45605</v>
      </c>
      <c r="J264" s="411" t="s">
        <v>725</v>
      </c>
      <c r="K264" s="411" t="s">
        <v>806</v>
      </c>
      <c r="L264" s="411" t="s">
        <v>55</v>
      </c>
      <c r="M264" s="412" t="s">
        <v>56</v>
      </c>
      <c r="N264" s="413" t="s">
        <v>1014</v>
      </c>
      <c r="O264" s="414">
        <v>56.65</v>
      </c>
      <c r="P264" s="415" t="s">
        <v>134</v>
      </c>
    </row>
    <row r="265" spans="3:16" ht="16" x14ac:dyDescent="0.2">
      <c r="C265" s="410"/>
      <c r="D265" s="410"/>
      <c r="E265" s="410">
        <f>COUNTIF(CFCategoriasBD,TabelaFluxoDeCaixa[[#This Row],[Categoria]])</f>
        <v>1</v>
      </c>
      <c r="F265" s="389">
        <f ca="1">IFERROR(COUNTIF(INDIRECT("BDNameToFC" &amp; SUBSTITUTE(TabelaFluxoDeCaixa[[#This Row],[Categoria]], " ", "_")),TabelaFluxoDeCaixa[[#This Row],[Sub Categoria]]),0)</f>
        <v>1</v>
      </c>
      <c r="G265" s="429">
        <f>DATE(YEAR(TabelaFluxoDeCaixa[[#This Row],[Data de Efetivação]]),MONTH(TabelaFluxoDeCaixa[[#This Row],[Data de Efetivação]]),1)</f>
        <v>45597</v>
      </c>
      <c r="H265" s="428">
        <v>45579</v>
      </c>
      <c r="I265" s="428">
        <v>45605</v>
      </c>
      <c r="J265" s="411" t="s">
        <v>725</v>
      </c>
      <c r="K265" s="411" t="s">
        <v>806</v>
      </c>
      <c r="L265" s="411" t="s">
        <v>803</v>
      </c>
      <c r="M265" s="412" t="s">
        <v>48</v>
      </c>
      <c r="N265" s="413" t="s">
        <v>831</v>
      </c>
      <c r="O265" s="414">
        <v>62.33</v>
      </c>
      <c r="P265" s="415" t="s">
        <v>134</v>
      </c>
    </row>
    <row r="266" spans="3:16" ht="16" x14ac:dyDescent="0.2">
      <c r="C266" s="410"/>
      <c r="D266" s="410"/>
      <c r="E266" s="410">
        <f>COUNTIF(CFCategoriasBD,TabelaFluxoDeCaixa[[#This Row],[Categoria]])</f>
        <v>1</v>
      </c>
      <c r="F266" s="389">
        <f ca="1">IFERROR(COUNTIF(INDIRECT("BDNameToFC" &amp; SUBSTITUTE(TabelaFluxoDeCaixa[[#This Row],[Categoria]], " ", "_")),TabelaFluxoDeCaixa[[#This Row],[Sub Categoria]]),0)</f>
        <v>1</v>
      </c>
      <c r="G266" s="429">
        <f>DATE(YEAR(TabelaFluxoDeCaixa[[#This Row],[Data de Efetivação]]),MONTH(TabelaFluxoDeCaixa[[#This Row],[Data de Efetivação]]),1)</f>
        <v>45597</v>
      </c>
      <c r="H266" s="428">
        <v>45566</v>
      </c>
      <c r="I266" s="428">
        <v>45605</v>
      </c>
      <c r="J266" s="411" t="s">
        <v>725</v>
      </c>
      <c r="K266" s="411" t="s">
        <v>806</v>
      </c>
      <c r="L266" s="411" t="s">
        <v>55</v>
      </c>
      <c r="M266" s="412" t="s">
        <v>56</v>
      </c>
      <c r="N266" s="413" t="s">
        <v>974</v>
      </c>
      <c r="O266" s="414">
        <v>65</v>
      </c>
      <c r="P266" s="415" t="s">
        <v>134</v>
      </c>
    </row>
    <row r="267" spans="3:16" ht="16" x14ac:dyDescent="0.2">
      <c r="C267" s="410"/>
      <c r="D267" s="410"/>
      <c r="E267" s="410">
        <f>COUNTIF(CFCategoriasBD,TabelaFluxoDeCaixa[[#This Row],[Categoria]])</f>
        <v>1</v>
      </c>
      <c r="F267" s="389">
        <f ca="1">IFERROR(COUNTIF(INDIRECT("BDNameToFC" &amp; SUBSTITUTE(TabelaFluxoDeCaixa[[#This Row],[Categoria]], " ", "_")),TabelaFluxoDeCaixa[[#This Row],[Sub Categoria]]),0)</f>
        <v>1</v>
      </c>
      <c r="G267" s="429">
        <f>DATE(YEAR(TabelaFluxoDeCaixa[[#This Row],[Data de Efetivação]]),MONTH(TabelaFluxoDeCaixa[[#This Row],[Data de Efetivação]]),1)</f>
        <v>45597</v>
      </c>
      <c r="H267" s="428">
        <v>45576</v>
      </c>
      <c r="I267" s="428">
        <v>45605</v>
      </c>
      <c r="J267" s="411" t="s">
        <v>725</v>
      </c>
      <c r="K267" s="411" t="s">
        <v>806</v>
      </c>
      <c r="L267" s="411" t="s">
        <v>899</v>
      </c>
      <c r="M267" s="412" t="s">
        <v>902</v>
      </c>
      <c r="N267" s="413" t="s">
        <v>984</v>
      </c>
      <c r="O267" s="414">
        <v>68.09</v>
      </c>
      <c r="P267" s="415" t="s">
        <v>134</v>
      </c>
    </row>
    <row r="268" spans="3:16" ht="16" x14ac:dyDescent="0.2">
      <c r="C268" s="410"/>
      <c r="D268" s="410"/>
      <c r="E268" s="410">
        <f>COUNTIF(CFCategoriasBD,TabelaFluxoDeCaixa[[#This Row],[Categoria]])</f>
        <v>1</v>
      </c>
      <c r="F268" s="389">
        <f ca="1">IFERROR(COUNTIF(INDIRECT("BDNameToFC" &amp; SUBSTITUTE(TabelaFluxoDeCaixa[[#This Row],[Categoria]], " ", "_")),TabelaFluxoDeCaixa[[#This Row],[Sub Categoria]]),0)</f>
        <v>1</v>
      </c>
      <c r="G268" s="429">
        <f>DATE(YEAR(TabelaFluxoDeCaixa[[#This Row],[Data de Efetivação]]),MONTH(TabelaFluxoDeCaixa[[#This Row],[Data de Efetivação]]),1)</f>
        <v>45597</v>
      </c>
      <c r="H268" s="428">
        <v>45577</v>
      </c>
      <c r="I268" s="428">
        <v>45605</v>
      </c>
      <c r="J268" s="411" t="s">
        <v>725</v>
      </c>
      <c r="K268" s="411" t="s">
        <v>806</v>
      </c>
      <c r="L268" s="411" t="s">
        <v>803</v>
      </c>
      <c r="M268" s="412" t="s">
        <v>898</v>
      </c>
      <c r="N268" s="413" t="s">
        <v>827</v>
      </c>
      <c r="O268" s="414">
        <v>69.349999999999994</v>
      </c>
      <c r="P268" s="415" t="s">
        <v>134</v>
      </c>
    </row>
    <row r="269" spans="3:16" ht="16" x14ac:dyDescent="0.2">
      <c r="C269" s="410"/>
      <c r="D269" s="410"/>
      <c r="E269" s="410">
        <f>COUNTIF(CFCategoriasBD,TabelaFluxoDeCaixa[[#This Row],[Categoria]])</f>
        <v>1</v>
      </c>
      <c r="F269" s="389">
        <f ca="1">IFERROR(COUNTIF(INDIRECT("BDNameToFC" &amp; SUBSTITUTE(TabelaFluxoDeCaixa[[#This Row],[Categoria]], " ", "_")),TabelaFluxoDeCaixa[[#This Row],[Sub Categoria]]),0)</f>
        <v>1</v>
      </c>
      <c r="G269" s="429">
        <f>DATE(YEAR(TabelaFluxoDeCaixa[[#This Row],[Data de Efetivação]]),MONTH(TabelaFluxoDeCaixa[[#This Row],[Data de Efetivação]]),1)</f>
        <v>45597</v>
      </c>
      <c r="H269" s="428">
        <v>45586</v>
      </c>
      <c r="I269" s="428">
        <v>45605</v>
      </c>
      <c r="J269" s="411" t="s">
        <v>725</v>
      </c>
      <c r="K269" s="411" t="s">
        <v>806</v>
      </c>
      <c r="L269" s="411" t="s">
        <v>52</v>
      </c>
      <c r="M269" s="412" t="s">
        <v>800</v>
      </c>
      <c r="N269" s="413" t="s">
        <v>829</v>
      </c>
      <c r="O269" s="414">
        <v>69.989999999999995</v>
      </c>
      <c r="P269" s="415" t="s">
        <v>134</v>
      </c>
    </row>
    <row r="270" spans="3:16" ht="16" x14ac:dyDescent="0.2">
      <c r="C270" s="410"/>
      <c r="D270" s="410"/>
      <c r="E270" s="410">
        <f>COUNTIF(CFCategoriasBD,TabelaFluxoDeCaixa[[#This Row],[Categoria]])</f>
        <v>1</v>
      </c>
      <c r="F270" s="389">
        <f ca="1">IFERROR(COUNTIF(INDIRECT("BDNameToFC" &amp; SUBSTITUTE(TabelaFluxoDeCaixa[[#This Row],[Categoria]], " ", "_")),TabelaFluxoDeCaixa[[#This Row],[Sub Categoria]]),0)</f>
        <v>1</v>
      </c>
      <c r="G270" s="429">
        <f>DATE(YEAR(TabelaFluxoDeCaixa[[#This Row],[Data de Efetivação]]),MONTH(TabelaFluxoDeCaixa[[#This Row],[Data de Efetivação]]),1)</f>
        <v>45597</v>
      </c>
      <c r="H270" s="428">
        <v>45576</v>
      </c>
      <c r="I270" s="428">
        <v>45605</v>
      </c>
      <c r="J270" s="411" t="s">
        <v>725</v>
      </c>
      <c r="K270" s="411" t="s">
        <v>806</v>
      </c>
      <c r="L270" s="411" t="s">
        <v>803</v>
      </c>
      <c r="M270" s="412" t="s">
        <v>48</v>
      </c>
      <c r="N270" s="413" t="s">
        <v>831</v>
      </c>
      <c r="O270" s="414">
        <v>71.25</v>
      </c>
      <c r="P270" s="415" t="s">
        <v>134</v>
      </c>
    </row>
    <row r="271" spans="3:16" ht="16" x14ac:dyDescent="0.2">
      <c r="C271" s="410"/>
      <c r="D271" s="410"/>
      <c r="E271" s="410">
        <f>COUNTIF(CFCategoriasBD,TabelaFluxoDeCaixa[[#This Row],[Categoria]])</f>
        <v>1</v>
      </c>
      <c r="F271" s="389">
        <f ca="1">IFERROR(COUNTIF(INDIRECT("BDNameToFC" &amp; SUBSTITUTE(TabelaFluxoDeCaixa[[#This Row],[Categoria]], " ", "_")),TabelaFluxoDeCaixa[[#This Row],[Sub Categoria]]),0)</f>
        <v>1</v>
      </c>
      <c r="G271" s="429">
        <f>DATE(YEAR(TabelaFluxoDeCaixa[[#This Row],[Data de Efetivação]]),MONTH(TabelaFluxoDeCaixa[[#This Row],[Data de Efetivação]]),1)</f>
        <v>45597</v>
      </c>
      <c r="H271" s="428">
        <v>45511</v>
      </c>
      <c r="I271" s="428">
        <v>45605</v>
      </c>
      <c r="J271" s="411" t="s">
        <v>725</v>
      </c>
      <c r="K271" s="411" t="s">
        <v>806</v>
      </c>
      <c r="L271" s="411" t="s">
        <v>52</v>
      </c>
      <c r="M271" s="412" t="s">
        <v>800</v>
      </c>
      <c r="N271" s="413" t="s">
        <v>1016</v>
      </c>
      <c r="O271" s="414">
        <v>71.319999999999993</v>
      </c>
      <c r="P271" s="415" t="s">
        <v>134</v>
      </c>
    </row>
    <row r="272" spans="3:16" ht="16" x14ac:dyDescent="0.2">
      <c r="C272" s="410"/>
      <c r="D272" s="410"/>
      <c r="E272" s="410">
        <f>COUNTIF(CFCategoriasBD,TabelaFluxoDeCaixa[[#This Row],[Categoria]])</f>
        <v>1</v>
      </c>
      <c r="F272" s="389">
        <f ca="1">IFERROR(COUNTIF(INDIRECT("BDNameToFC" &amp; SUBSTITUTE(TabelaFluxoDeCaixa[[#This Row],[Categoria]], " ", "_")),TabelaFluxoDeCaixa[[#This Row],[Sub Categoria]]),0)</f>
        <v>1</v>
      </c>
      <c r="G272" s="429">
        <f>DATE(YEAR(TabelaFluxoDeCaixa[[#This Row],[Data de Efetivação]]),MONTH(TabelaFluxoDeCaixa[[#This Row],[Data de Efetivação]]),1)</f>
        <v>45597</v>
      </c>
      <c r="H272" s="428">
        <v>45576</v>
      </c>
      <c r="I272" s="428">
        <v>45605</v>
      </c>
      <c r="J272" s="411" t="s">
        <v>725</v>
      </c>
      <c r="K272" s="411" t="s">
        <v>806</v>
      </c>
      <c r="L272" s="411" t="s">
        <v>52</v>
      </c>
      <c r="M272" s="412" t="s">
        <v>800</v>
      </c>
      <c r="N272" s="413" t="s">
        <v>828</v>
      </c>
      <c r="O272" s="414">
        <v>71.989999999999995</v>
      </c>
      <c r="P272" s="415" t="s">
        <v>134</v>
      </c>
    </row>
    <row r="273" spans="3:16" ht="16" x14ac:dyDescent="0.2">
      <c r="C273" s="410"/>
      <c r="D273" s="410"/>
      <c r="E273" s="410">
        <f>COUNTIF(CFCategoriasBD,TabelaFluxoDeCaixa[[#This Row],[Categoria]])</f>
        <v>1</v>
      </c>
      <c r="F273" s="389">
        <f ca="1">IFERROR(COUNTIF(INDIRECT("BDNameToFC" &amp; SUBSTITUTE(TabelaFluxoDeCaixa[[#This Row],[Categoria]], " ", "_")),TabelaFluxoDeCaixa[[#This Row],[Sub Categoria]]),0)</f>
        <v>1</v>
      </c>
      <c r="G273" s="429">
        <f>DATE(YEAR(TabelaFluxoDeCaixa[[#This Row],[Data de Efetivação]]),MONTH(TabelaFluxoDeCaixa[[#This Row],[Data de Efetivação]]),1)</f>
        <v>45597</v>
      </c>
      <c r="H273" s="428">
        <v>45587</v>
      </c>
      <c r="I273" s="428">
        <v>45605</v>
      </c>
      <c r="J273" s="411" t="s">
        <v>725</v>
      </c>
      <c r="K273" s="411" t="s">
        <v>806</v>
      </c>
      <c r="L273" s="411" t="s">
        <v>899</v>
      </c>
      <c r="M273" s="412" t="s">
        <v>903</v>
      </c>
      <c r="N273" s="413" t="s">
        <v>993</v>
      </c>
      <c r="O273" s="414">
        <v>74.5</v>
      </c>
      <c r="P273" s="415" t="s">
        <v>134</v>
      </c>
    </row>
    <row r="274" spans="3:16" ht="16" x14ac:dyDescent="0.2">
      <c r="C274" s="410"/>
      <c r="D274" s="410"/>
      <c r="E274" s="410">
        <f>COUNTIF(CFCategoriasBD,TabelaFluxoDeCaixa[[#This Row],[Categoria]])</f>
        <v>1</v>
      </c>
      <c r="F274" s="389">
        <f ca="1">IFERROR(COUNTIF(INDIRECT("BDNameToFC" &amp; SUBSTITUTE(TabelaFluxoDeCaixa[[#This Row],[Categoria]], " ", "_")),TabelaFluxoDeCaixa[[#This Row],[Sub Categoria]]),0)</f>
        <v>1</v>
      </c>
      <c r="G274" s="429">
        <f>DATE(YEAR(TabelaFluxoDeCaixa[[#This Row],[Data de Efetivação]]),MONTH(TabelaFluxoDeCaixa[[#This Row],[Data de Efetivação]]),1)</f>
        <v>45597</v>
      </c>
      <c r="H274" s="428">
        <v>45500</v>
      </c>
      <c r="I274" s="428">
        <v>45605</v>
      </c>
      <c r="J274" s="411" t="s">
        <v>725</v>
      </c>
      <c r="K274" s="411" t="s">
        <v>806</v>
      </c>
      <c r="L274" s="411" t="s">
        <v>803</v>
      </c>
      <c r="M274" s="412" t="s">
        <v>48</v>
      </c>
      <c r="N274" s="413" t="s">
        <v>980</v>
      </c>
      <c r="O274" s="414">
        <v>77.48</v>
      </c>
      <c r="P274" s="415" t="s">
        <v>134</v>
      </c>
    </row>
    <row r="275" spans="3:16" ht="16" x14ac:dyDescent="0.2">
      <c r="C275" s="410"/>
      <c r="D275" s="410"/>
      <c r="E275" s="410">
        <f>COUNTIF(CFCategoriasBD,TabelaFluxoDeCaixa[[#This Row],[Categoria]])</f>
        <v>1</v>
      </c>
      <c r="F275" s="389">
        <f ca="1">IFERROR(COUNTIF(INDIRECT("BDNameToFC" &amp; SUBSTITUTE(TabelaFluxoDeCaixa[[#This Row],[Categoria]], " ", "_")),TabelaFluxoDeCaixa[[#This Row],[Sub Categoria]]),0)</f>
        <v>1</v>
      </c>
      <c r="G275" s="429">
        <f>DATE(YEAR(TabelaFluxoDeCaixa[[#This Row],[Data de Efetivação]]),MONTH(TabelaFluxoDeCaixa[[#This Row],[Data de Efetivação]]),1)</f>
        <v>45597</v>
      </c>
      <c r="H275" s="428">
        <v>45299</v>
      </c>
      <c r="I275" s="428">
        <v>45605</v>
      </c>
      <c r="J275" s="411" t="s">
        <v>725</v>
      </c>
      <c r="K275" s="411" t="s">
        <v>806</v>
      </c>
      <c r="L275" s="411" t="s">
        <v>899</v>
      </c>
      <c r="M275" s="412" t="s">
        <v>910</v>
      </c>
      <c r="N275" s="413" t="s">
        <v>1017</v>
      </c>
      <c r="O275" s="414">
        <v>80</v>
      </c>
      <c r="P275" s="415" t="s">
        <v>134</v>
      </c>
    </row>
    <row r="276" spans="3:16" ht="16" x14ac:dyDescent="0.2">
      <c r="C276" s="410"/>
      <c r="D276" s="410"/>
      <c r="E276" s="410">
        <f>COUNTIF(CFCategoriasBD,TabelaFluxoDeCaixa[[#This Row],[Categoria]])</f>
        <v>1</v>
      </c>
      <c r="F276" s="389">
        <f ca="1">IFERROR(COUNTIF(INDIRECT("BDNameToFC" &amp; SUBSTITUTE(TabelaFluxoDeCaixa[[#This Row],[Categoria]], " ", "_")),TabelaFluxoDeCaixa[[#This Row],[Sub Categoria]]),0)</f>
        <v>1</v>
      </c>
      <c r="G276" s="429">
        <f>DATE(YEAR(TabelaFluxoDeCaixa[[#This Row],[Data de Efetivação]]),MONTH(TabelaFluxoDeCaixa[[#This Row],[Data de Efetivação]]),1)</f>
        <v>45597</v>
      </c>
      <c r="H276" s="428">
        <v>45566</v>
      </c>
      <c r="I276" s="428">
        <v>45605</v>
      </c>
      <c r="J276" s="411" t="s">
        <v>725</v>
      </c>
      <c r="K276" s="411" t="s">
        <v>806</v>
      </c>
      <c r="L276" s="411" t="s">
        <v>55</v>
      </c>
      <c r="M276" s="412" t="s">
        <v>56</v>
      </c>
      <c r="N276" s="413" t="s">
        <v>982</v>
      </c>
      <c r="O276" s="414">
        <v>80.58</v>
      </c>
      <c r="P276" s="415" t="s">
        <v>134</v>
      </c>
    </row>
    <row r="277" spans="3:16" ht="16" x14ac:dyDescent="0.2">
      <c r="C277" s="410"/>
      <c r="D277" s="410"/>
      <c r="E277" s="410">
        <f>COUNTIF(CFCategoriasBD,TabelaFluxoDeCaixa[[#This Row],[Categoria]])</f>
        <v>1</v>
      </c>
      <c r="F277" s="389">
        <f ca="1">IFERROR(COUNTIF(INDIRECT("BDNameToFC" &amp; SUBSTITUTE(TabelaFluxoDeCaixa[[#This Row],[Categoria]], " ", "_")),TabelaFluxoDeCaixa[[#This Row],[Sub Categoria]]),0)</f>
        <v>1</v>
      </c>
      <c r="G277" s="429">
        <f>DATE(YEAR(TabelaFluxoDeCaixa[[#This Row],[Data de Efetivação]]),MONTH(TabelaFluxoDeCaixa[[#This Row],[Data de Efetivação]]),1)</f>
        <v>45597</v>
      </c>
      <c r="H277" s="428">
        <v>45492</v>
      </c>
      <c r="I277" s="428">
        <v>45605</v>
      </c>
      <c r="J277" s="411" t="s">
        <v>725</v>
      </c>
      <c r="K277" s="411" t="s">
        <v>806</v>
      </c>
      <c r="L277" s="411" t="s">
        <v>52</v>
      </c>
      <c r="M277" s="412" t="s">
        <v>812</v>
      </c>
      <c r="N277" s="413" t="s">
        <v>991</v>
      </c>
      <c r="O277" s="414">
        <v>83.66</v>
      </c>
      <c r="P277" s="415" t="s">
        <v>134</v>
      </c>
    </row>
    <row r="278" spans="3:16" ht="16" x14ac:dyDescent="0.2">
      <c r="C278" s="410"/>
      <c r="D278" s="410"/>
      <c r="E278" s="410">
        <f>COUNTIF(CFCategoriasBD,TabelaFluxoDeCaixa[[#This Row],[Categoria]])</f>
        <v>1</v>
      </c>
      <c r="F278" s="389">
        <f ca="1">IFERROR(COUNTIF(INDIRECT("BDNameToFC" &amp; SUBSTITUTE(TabelaFluxoDeCaixa[[#This Row],[Categoria]], " ", "_")),TabelaFluxoDeCaixa[[#This Row],[Sub Categoria]]),0)</f>
        <v>1</v>
      </c>
      <c r="G278" s="429">
        <f>DATE(YEAR(TabelaFluxoDeCaixa[[#This Row],[Data de Efetivação]]),MONTH(TabelaFluxoDeCaixa[[#This Row],[Data de Efetivação]]),1)</f>
        <v>45597</v>
      </c>
      <c r="H278" s="428">
        <v>45581</v>
      </c>
      <c r="I278" s="428">
        <v>45605</v>
      </c>
      <c r="J278" s="411" t="s">
        <v>725</v>
      </c>
      <c r="K278" s="411" t="s">
        <v>806</v>
      </c>
      <c r="L278" s="411" t="s">
        <v>55</v>
      </c>
      <c r="M278" s="412" t="s">
        <v>56</v>
      </c>
      <c r="N278" s="413" t="s">
        <v>990</v>
      </c>
      <c r="O278" s="414">
        <v>89.3</v>
      </c>
      <c r="P278" s="415" t="s">
        <v>134</v>
      </c>
    </row>
    <row r="279" spans="3:16" ht="16" x14ac:dyDescent="0.2">
      <c r="C279" s="410"/>
      <c r="D279" s="410"/>
      <c r="E279" s="410">
        <f>COUNTIF(CFCategoriasBD,TabelaFluxoDeCaixa[[#This Row],[Categoria]])</f>
        <v>1</v>
      </c>
      <c r="F279" s="389">
        <f ca="1">IFERROR(COUNTIF(INDIRECT("BDNameToFC" &amp; SUBSTITUTE(TabelaFluxoDeCaixa[[#This Row],[Categoria]], " ", "_")),TabelaFluxoDeCaixa[[#This Row],[Sub Categoria]]),0)</f>
        <v>1</v>
      </c>
      <c r="G279" s="429">
        <f>DATE(YEAR(TabelaFluxoDeCaixa[[#This Row],[Data de Efetivação]]),MONTH(TabelaFluxoDeCaixa[[#This Row],[Data de Efetivação]]),1)</f>
        <v>45597</v>
      </c>
      <c r="H279" s="428">
        <v>45487</v>
      </c>
      <c r="I279" s="428">
        <v>45605</v>
      </c>
      <c r="J279" s="411" t="s">
        <v>725</v>
      </c>
      <c r="K279" s="411" t="s">
        <v>806</v>
      </c>
      <c r="L279" s="411" t="s">
        <v>55</v>
      </c>
      <c r="M279" s="412" t="s">
        <v>56</v>
      </c>
      <c r="N279" s="413" t="s">
        <v>1021</v>
      </c>
      <c r="O279" s="414">
        <v>89.5</v>
      </c>
      <c r="P279" s="415" t="s">
        <v>134</v>
      </c>
    </row>
    <row r="280" spans="3:16" ht="16" x14ac:dyDescent="0.2">
      <c r="C280" s="410"/>
      <c r="D280" s="410"/>
      <c r="E280" s="410">
        <f>COUNTIF(CFCategoriasBD,TabelaFluxoDeCaixa[[#This Row],[Categoria]])</f>
        <v>1</v>
      </c>
      <c r="F280" s="389">
        <f ca="1">IFERROR(COUNTIF(INDIRECT("BDNameToFC" &amp; SUBSTITUTE(TabelaFluxoDeCaixa[[#This Row],[Categoria]], " ", "_")),TabelaFluxoDeCaixa[[#This Row],[Sub Categoria]]),0)</f>
        <v>1</v>
      </c>
      <c r="G280" s="429">
        <f>DATE(YEAR(TabelaFluxoDeCaixa[[#This Row],[Data de Efetivação]]),MONTH(TabelaFluxoDeCaixa[[#This Row],[Data de Efetivação]]),1)</f>
        <v>45597</v>
      </c>
      <c r="H280" s="428">
        <v>45576</v>
      </c>
      <c r="I280" s="428">
        <v>45605</v>
      </c>
      <c r="J280" s="411" t="s">
        <v>725</v>
      </c>
      <c r="K280" s="411" t="s">
        <v>806</v>
      </c>
      <c r="L280" s="411" t="s">
        <v>52</v>
      </c>
      <c r="M280" s="412" t="s">
        <v>800</v>
      </c>
      <c r="N280" s="413" t="s">
        <v>828</v>
      </c>
      <c r="O280" s="414">
        <v>95</v>
      </c>
      <c r="P280" s="415" t="s">
        <v>134</v>
      </c>
    </row>
    <row r="281" spans="3:16" ht="16" x14ac:dyDescent="0.2">
      <c r="C281" s="410"/>
      <c r="D281" s="410"/>
      <c r="E281" s="410">
        <f>COUNTIF(CFCategoriasBD,TabelaFluxoDeCaixa[[#This Row],[Categoria]])</f>
        <v>1</v>
      </c>
      <c r="F281" s="389">
        <f ca="1">IFERROR(COUNTIF(INDIRECT("BDNameToFC" &amp; SUBSTITUTE(TabelaFluxoDeCaixa[[#This Row],[Categoria]], " ", "_")),TabelaFluxoDeCaixa[[#This Row],[Sub Categoria]]),0)</f>
        <v>1</v>
      </c>
      <c r="G281" s="429">
        <f>DATE(YEAR(TabelaFluxoDeCaixa[[#This Row],[Data de Efetivação]]),MONTH(TabelaFluxoDeCaixa[[#This Row],[Data de Efetivação]]),1)</f>
        <v>45597</v>
      </c>
      <c r="H281" s="428">
        <v>45572</v>
      </c>
      <c r="I281" s="428">
        <v>45605</v>
      </c>
      <c r="J281" s="411" t="s">
        <v>725</v>
      </c>
      <c r="K281" s="411" t="s">
        <v>806</v>
      </c>
      <c r="L281" s="411" t="s">
        <v>52</v>
      </c>
      <c r="M281" s="412" t="s">
        <v>800</v>
      </c>
      <c r="N281" s="413" t="s">
        <v>828</v>
      </c>
      <c r="O281" s="414">
        <v>97.95</v>
      </c>
      <c r="P281" s="415" t="s">
        <v>134</v>
      </c>
    </row>
    <row r="282" spans="3:16" ht="16" x14ac:dyDescent="0.2">
      <c r="C282" s="410"/>
      <c r="D282" s="410"/>
      <c r="E282" s="410">
        <f>COUNTIF(CFCategoriasBD,TabelaFluxoDeCaixa[[#This Row],[Categoria]])</f>
        <v>1</v>
      </c>
      <c r="F282" s="389">
        <f ca="1">IFERROR(COUNTIF(INDIRECT("BDNameToFC" &amp; SUBSTITUTE(TabelaFluxoDeCaixa[[#This Row],[Categoria]], " ", "_")),TabelaFluxoDeCaixa[[#This Row],[Sub Categoria]]),0)</f>
        <v>1</v>
      </c>
      <c r="G282" s="429">
        <f>DATE(YEAR(TabelaFluxoDeCaixa[[#This Row],[Data de Efetivação]]),MONTH(TabelaFluxoDeCaixa[[#This Row],[Data de Efetivação]]),1)</f>
        <v>45597</v>
      </c>
      <c r="H282" s="428">
        <v>45308</v>
      </c>
      <c r="I282" s="428">
        <v>45605</v>
      </c>
      <c r="J282" s="411" t="s">
        <v>725</v>
      </c>
      <c r="K282" s="411" t="s">
        <v>806</v>
      </c>
      <c r="L282" s="411" t="s">
        <v>58</v>
      </c>
      <c r="M282" s="412" t="s">
        <v>801</v>
      </c>
      <c r="N282" s="413" t="s">
        <v>1024</v>
      </c>
      <c r="O282" s="414">
        <v>99.7</v>
      </c>
      <c r="P282" s="415" t="s">
        <v>134</v>
      </c>
    </row>
    <row r="283" spans="3:16" ht="16" x14ac:dyDescent="0.2">
      <c r="C283" s="410"/>
      <c r="D283" s="410"/>
      <c r="E283" s="410">
        <f>COUNTIF(CFCategoriasBD,TabelaFluxoDeCaixa[[#This Row],[Categoria]])</f>
        <v>1</v>
      </c>
      <c r="F283" s="389">
        <f ca="1">IFERROR(COUNTIF(INDIRECT("BDNameToFC" &amp; SUBSTITUTE(TabelaFluxoDeCaixa[[#This Row],[Categoria]], " ", "_")),TabelaFluxoDeCaixa[[#This Row],[Sub Categoria]]),0)</f>
        <v>1</v>
      </c>
      <c r="G283" s="429">
        <f>DATE(YEAR(TabelaFluxoDeCaixa[[#This Row],[Data de Efetivação]]),MONTH(TabelaFluxoDeCaixa[[#This Row],[Data de Efetivação]]),1)</f>
        <v>45597</v>
      </c>
      <c r="H283" s="428">
        <v>45581</v>
      </c>
      <c r="I283" s="428">
        <v>45605</v>
      </c>
      <c r="J283" s="411" t="s">
        <v>725</v>
      </c>
      <c r="K283" s="411" t="s">
        <v>806</v>
      </c>
      <c r="L283" s="411" t="s">
        <v>55</v>
      </c>
      <c r="M283" s="412" t="s">
        <v>56</v>
      </c>
      <c r="N283" s="413" t="s">
        <v>977</v>
      </c>
      <c r="O283" s="414">
        <v>100</v>
      </c>
      <c r="P283" s="415" t="s">
        <v>134</v>
      </c>
    </row>
    <row r="284" spans="3:16" ht="16" x14ac:dyDescent="0.2">
      <c r="C284" s="410"/>
      <c r="D284" s="410"/>
      <c r="E284" s="410">
        <f>COUNTIF(CFCategoriasBD,TabelaFluxoDeCaixa[[#This Row],[Categoria]])</f>
        <v>1</v>
      </c>
      <c r="F284" s="389">
        <f ca="1">IFERROR(COUNTIF(INDIRECT("BDNameToFC" &amp; SUBSTITUTE(TabelaFluxoDeCaixa[[#This Row],[Categoria]], " ", "_")),TabelaFluxoDeCaixa[[#This Row],[Sub Categoria]]),0)</f>
        <v>1</v>
      </c>
      <c r="G284" s="429">
        <f>DATE(YEAR(TabelaFluxoDeCaixa[[#This Row],[Data de Efetivação]]),MONTH(TabelaFluxoDeCaixa[[#This Row],[Data de Efetivação]]),1)</f>
        <v>45597</v>
      </c>
      <c r="H284" s="428">
        <v>45572</v>
      </c>
      <c r="I284" s="428">
        <v>45605</v>
      </c>
      <c r="J284" s="411" t="s">
        <v>725</v>
      </c>
      <c r="K284" s="411" t="s">
        <v>806</v>
      </c>
      <c r="L284" s="411" t="s">
        <v>814</v>
      </c>
      <c r="M284" s="412" t="s">
        <v>257</v>
      </c>
      <c r="N284" s="413" t="s">
        <v>835</v>
      </c>
      <c r="O284" s="414">
        <v>100</v>
      </c>
      <c r="P284" s="415" t="s">
        <v>134</v>
      </c>
    </row>
    <row r="285" spans="3:16" ht="16" x14ac:dyDescent="0.2">
      <c r="C285" s="410"/>
      <c r="D285" s="410"/>
      <c r="E285" s="410">
        <f>COUNTIF(CFCategoriasBD,TabelaFluxoDeCaixa[[#This Row],[Categoria]])</f>
        <v>1</v>
      </c>
      <c r="F285" s="389">
        <f ca="1">IFERROR(COUNTIF(INDIRECT("BDNameToFC" &amp; SUBSTITUTE(TabelaFluxoDeCaixa[[#This Row],[Categoria]], " ", "_")),TabelaFluxoDeCaixa[[#This Row],[Sub Categoria]]),0)</f>
        <v>1</v>
      </c>
      <c r="G285" s="429">
        <f>DATE(YEAR(TabelaFluxoDeCaixa[[#This Row],[Data de Efetivação]]),MONTH(TabelaFluxoDeCaixa[[#This Row],[Data de Efetivação]]),1)</f>
        <v>45597</v>
      </c>
      <c r="H285" s="428">
        <v>45577</v>
      </c>
      <c r="I285" s="428">
        <v>45605</v>
      </c>
      <c r="J285" s="411" t="s">
        <v>725</v>
      </c>
      <c r="K285" s="411" t="s">
        <v>806</v>
      </c>
      <c r="L285" s="411" t="s">
        <v>803</v>
      </c>
      <c r="M285" s="412" t="s">
        <v>48</v>
      </c>
      <c r="N285" s="413" t="s">
        <v>830</v>
      </c>
      <c r="O285" s="414">
        <v>101</v>
      </c>
      <c r="P285" s="415" t="s">
        <v>134</v>
      </c>
    </row>
    <row r="286" spans="3:16" ht="16" x14ac:dyDescent="0.2">
      <c r="C286" s="410"/>
      <c r="D286" s="410"/>
      <c r="E286" s="410">
        <f>COUNTIF(CFCategoriasBD,TabelaFluxoDeCaixa[[#This Row],[Categoria]])</f>
        <v>1</v>
      </c>
      <c r="F286" s="389">
        <f ca="1">IFERROR(COUNTIF(INDIRECT("BDNameToFC" &amp; SUBSTITUTE(TabelaFluxoDeCaixa[[#This Row],[Categoria]], " ", "_")),TabelaFluxoDeCaixa[[#This Row],[Sub Categoria]]),0)</f>
        <v>1</v>
      </c>
      <c r="G286" s="429">
        <f>DATE(YEAR(TabelaFluxoDeCaixa[[#This Row],[Data de Efetivação]]),MONTH(TabelaFluxoDeCaixa[[#This Row],[Data de Efetivação]]),1)</f>
        <v>45597</v>
      </c>
      <c r="H286" s="428">
        <v>45588</v>
      </c>
      <c r="I286" s="428">
        <v>45605</v>
      </c>
      <c r="J286" s="411" t="s">
        <v>725</v>
      </c>
      <c r="K286" s="411" t="s">
        <v>806</v>
      </c>
      <c r="L286" s="411" t="s">
        <v>803</v>
      </c>
      <c r="M286" s="412" t="s">
        <v>898</v>
      </c>
      <c r="N286" s="413" t="s">
        <v>827</v>
      </c>
      <c r="O286" s="414">
        <v>101.83</v>
      </c>
      <c r="P286" s="415" t="s">
        <v>134</v>
      </c>
    </row>
    <row r="287" spans="3:16" ht="16" x14ac:dyDescent="0.2">
      <c r="C287" s="410"/>
      <c r="D287" s="410"/>
      <c r="E287" s="410">
        <f>COUNTIF(CFCategoriasBD,TabelaFluxoDeCaixa[[#This Row],[Categoria]])</f>
        <v>1</v>
      </c>
      <c r="F287" s="389">
        <f ca="1">IFERROR(COUNTIF(INDIRECT("BDNameToFC" &amp; SUBSTITUTE(TabelaFluxoDeCaixa[[#This Row],[Categoria]], " ", "_")),TabelaFluxoDeCaixa[[#This Row],[Sub Categoria]]),0)</f>
        <v>1</v>
      </c>
      <c r="G287" s="429">
        <f>DATE(YEAR(TabelaFluxoDeCaixa[[#This Row],[Data de Efetivação]]),MONTH(TabelaFluxoDeCaixa[[#This Row],[Data de Efetivação]]),1)</f>
        <v>45597</v>
      </c>
      <c r="H287" s="428">
        <v>45397</v>
      </c>
      <c r="I287" s="428">
        <v>45605</v>
      </c>
      <c r="J287" s="411" t="s">
        <v>725</v>
      </c>
      <c r="K287" s="411" t="s">
        <v>806</v>
      </c>
      <c r="L287" s="411" t="s">
        <v>899</v>
      </c>
      <c r="M287" s="412" t="s">
        <v>902</v>
      </c>
      <c r="N287" s="413" t="s">
        <v>989</v>
      </c>
      <c r="O287" s="414">
        <v>109.48</v>
      </c>
      <c r="P287" s="415" t="s">
        <v>134</v>
      </c>
    </row>
    <row r="288" spans="3:16" ht="16" x14ac:dyDescent="0.2">
      <c r="C288" s="410"/>
      <c r="D288" s="410"/>
      <c r="E288" s="410">
        <f>COUNTIF(CFCategoriasBD,TabelaFluxoDeCaixa[[#This Row],[Categoria]])</f>
        <v>1</v>
      </c>
      <c r="F288" s="389">
        <f ca="1">IFERROR(COUNTIF(INDIRECT("BDNameToFC" &amp; SUBSTITUTE(TabelaFluxoDeCaixa[[#This Row],[Categoria]], " ", "_")),TabelaFluxoDeCaixa[[#This Row],[Sub Categoria]]),0)</f>
        <v>1</v>
      </c>
      <c r="G288" s="429">
        <f>DATE(YEAR(TabelaFluxoDeCaixa[[#This Row],[Data de Efetivação]]),MONTH(TabelaFluxoDeCaixa[[#This Row],[Data de Efetivação]]),1)</f>
        <v>45597</v>
      </c>
      <c r="H288" s="428">
        <v>45572</v>
      </c>
      <c r="I288" s="428">
        <v>45605</v>
      </c>
      <c r="J288" s="411" t="s">
        <v>725</v>
      </c>
      <c r="K288" s="411" t="s">
        <v>806</v>
      </c>
      <c r="L288" s="411" t="s">
        <v>52</v>
      </c>
      <c r="M288" s="412" t="s">
        <v>800</v>
      </c>
      <c r="N288" s="413" t="s">
        <v>828</v>
      </c>
      <c r="O288" s="414">
        <v>119.96</v>
      </c>
      <c r="P288" s="415" t="s">
        <v>134</v>
      </c>
    </row>
    <row r="289" spans="3:16" ht="16" x14ac:dyDescent="0.2">
      <c r="C289" s="410"/>
      <c r="D289" s="410"/>
      <c r="E289" s="410">
        <f>COUNTIF(CFCategoriasBD,TabelaFluxoDeCaixa[[#This Row],[Categoria]])</f>
        <v>1</v>
      </c>
      <c r="F289" s="389">
        <f ca="1">IFERROR(COUNTIF(INDIRECT("BDNameToFC" &amp; SUBSTITUTE(TabelaFluxoDeCaixa[[#This Row],[Categoria]], " ", "_")),TabelaFluxoDeCaixa[[#This Row],[Sub Categoria]]),0)</f>
        <v>1</v>
      </c>
      <c r="G289" s="429">
        <f>DATE(YEAR(TabelaFluxoDeCaixa[[#This Row],[Data de Efetivação]]),MONTH(TabelaFluxoDeCaixa[[#This Row],[Data de Efetivação]]),1)</f>
        <v>45597</v>
      </c>
      <c r="H289" s="428">
        <v>45498</v>
      </c>
      <c r="I289" s="428">
        <v>45605</v>
      </c>
      <c r="J289" s="411" t="s">
        <v>725</v>
      </c>
      <c r="K289" s="411" t="s">
        <v>806</v>
      </c>
      <c r="L289" s="411" t="s">
        <v>58</v>
      </c>
      <c r="M289" s="412" t="s">
        <v>801</v>
      </c>
      <c r="N289" s="413" t="s">
        <v>838</v>
      </c>
      <c r="O289" s="414">
        <v>121.46</v>
      </c>
      <c r="P289" s="415" t="s">
        <v>134</v>
      </c>
    </row>
    <row r="290" spans="3:16" ht="16" x14ac:dyDescent="0.2">
      <c r="C290" s="410"/>
      <c r="D290" s="410"/>
      <c r="E290" s="410">
        <f>COUNTIF(CFCategoriasBD,TabelaFluxoDeCaixa[[#This Row],[Categoria]])</f>
        <v>1</v>
      </c>
      <c r="F290" s="389">
        <f ca="1">IFERROR(COUNTIF(INDIRECT("BDNameToFC" &amp; SUBSTITUTE(TabelaFluxoDeCaixa[[#This Row],[Categoria]], " ", "_")),TabelaFluxoDeCaixa[[#This Row],[Sub Categoria]]),0)</f>
        <v>1</v>
      </c>
      <c r="G290" s="429">
        <f>DATE(YEAR(TabelaFluxoDeCaixa[[#This Row],[Data de Efetivação]]),MONTH(TabelaFluxoDeCaixa[[#This Row],[Data de Efetivação]]),1)</f>
        <v>45597</v>
      </c>
      <c r="H290" s="428">
        <v>45585</v>
      </c>
      <c r="I290" s="428">
        <v>45605</v>
      </c>
      <c r="J290" s="411" t="s">
        <v>725</v>
      </c>
      <c r="K290" s="411" t="s">
        <v>806</v>
      </c>
      <c r="L290" s="411" t="s">
        <v>43</v>
      </c>
      <c r="M290" s="412" t="s">
        <v>1032</v>
      </c>
      <c r="N290" s="413" t="s">
        <v>1000</v>
      </c>
      <c r="O290" s="414">
        <v>123</v>
      </c>
      <c r="P290" s="415" t="s">
        <v>134</v>
      </c>
    </row>
    <row r="291" spans="3:16" ht="16" x14ac:dyDescent="0.2">
      <c r="C291" s="410"/>
      <c r="D291" s="410"/>
      <c r="E291" s="410">
        <f>COUNTIF(CFCategoriasBD,TabelaFluxoDeCaixa[[#This Row],[Categoria]])</f>
        <v>1</v>
      </c>
      <c r="F291" s="389">
        <f ca="1">IFERROR(COUNTIF(INDIRECT("BDNameToFC" &amp; SUBSTITUTE(TabelaFluxoDeCaixa[[#This Row],[Categoria]], " ", "_")),TabelaFluxoDeCaixa[[#This Row],[Sub Categoria]]),0)</f>
        <v>1</v>
      </c>
      <c r="G291" s="429">
        <f>DATE(YEAR(TabelaFluxoDeCaixa[[#This Row],[Data de Efetivação]]),MONTH(TabelaFluxoDeCaixa[[#This Row],[Data de Efetivação]]),1)</f>
        <v>45597</v>
      </c>
      <c r="H291" s="428">
        <v>45566</v>
      </c>
      <c r="I291" s="428">
        <v>45605</v>
      </c>
      <c r="J291" s="411" t="s">
        <v>725</v>
      </c>
      <c r="K291" s="411" t="s">
        <v>806</v>
      </c>
      <c r="L291" s="411" t="s">
        <v>49</v>
      </c>
      <c r="M291" s="412" t="s">
        <v>50</v>
      </c>
      <c r="N291" s="413" t="s">
        <v>1004</v>
      </c>
      <c r="O291" s="414">
        <v>139.86000000000001</v>
      </c>
      <c r="P291" s="415" t="s">
        <v>134</v>
      </c>
    </row>
    <row r="292" spans="3:16" ht="16" x14ac:dyDescent="0.2">
      <c r="C292" s="410"/>
      <c r="D292" s="410"/>
      <c r="E292" s="410">
        <f>COUNTIF(CFCategoriasBD,TabelaFluxoDeCaixa[[#This Row],[Categoria]])</f>
        <v>1</v>
      </c>
      <c r="F292" s="389">
        <f ca="1">IFERROR(COUNTIF(INDIRECT("BDNameToFC" &amp; SUBSTITUTE(TabelaFluxoDeCaixa[[#This Row],[Categoria]], " ", "_")),TabelaFluxoDeCaixa[[#This Row],[Sub Categoria]]),0)</f>
        <v>1</v>
      </c>
      <c r="G292" s="429">
        <f>DATE(YEAR(TabelaFluxoDeCaixa[[#This Row],[Data de Efetivação]]),MONTH(TabelaFluxoDeCaixa[[#This Row],[Data de Efetivação]]),1)</f>
        <v>45597</v>
      </c>
      <c r="H292" s="428">
        <v>45583</v>
      </c>
      <c r="I292" s="428">
        <v>45605</v>
      </c>
      <c r="J292" s="411" t="s">
        <v>725</v>
      </c>
      <c r="K292" s="411" t="s">
        <v>806</v>
      </c>
      <c r="L292" s="411" t="s">
        <v>803</v>
      </c>
      <c r="M292" s="412" t="s">
        <v>48</v>
      </c>
      <c r="N292" s="413" t="s">
        <v>979</v>
      </c>
      <c r="O292" s="414">
        <v>149.35</v>
      </c>
      <c r="P292" s="415" t="s">
        <v>134</v>
      </c>
    </row>
    <row r="293" spans="3:16" ht="16" x14ac:dyDescent="0.2">
      <c r="C293" s="410"/>
      <c r="D293" s="410"/>
      <c r="E293" s="410">
        <f>COUNTIF(CFCategoriasBD,TabelaFluxoDeCaixa[[#This Row],[Categoria]])</f>
        <v>1</v>
      </c>
      <c r="F293" s="389">
        <f ca="1">IFERROR(COUNTIF(INDIRECT("BDNameToFC" &amp; SUBSTITUTE(TabelaFluxoDeCaixa[[#This Row],[Categoria]], " ", "_")),TabelaFluxoDeCaixa[[#This Row],[Sub Categoria]]),0)</f>
        <v>1</v>
      </c>
      <c r="G293" s="429">
        <f>DATE(YEAR(TabelaFluxoDeCaixa[[#This Row],[Data de Efetivação]]),MONTH(TabelaFluxoDeCaixa[[#This Row],[Data de Efetivação]]),1)</f>
        <v>45597</v>
      </c>
      <c r="H293" s="428">
        <v>45588</v>
      </c>
      <c r="I293" s="428">
        <v>45605</v>
      </c>
      <c r="J293" s="411" t="s">
        <v>725</v>
      </c>
      <c r="K293" s="411" t="s">
        <v>806</v>
      </c>
      <c r="L293" s="411" t="s">
        <v>803</v>
      </c>
      <c r="M293" s="412" t="s">
        <v>48</v>
      </c>
      <c r="N293" s="413" t="s">
        <v>831</v>
      </c>
      <c r="O293" s="414">
        <v>171.06</v>
      </c>
      <c r="P293" s="415" t="s">
        <v>134</v>
      </c>
    </row>
    <row r="294" spans="3:16" ht="16" x14ac:dyDescent="0.2">
      <c r="C294" s="410"/>
      <c r="D294" s="410"/>
      <c r="E294" s="410">
        <f>COUNTIF(CFCategoriasBD,TabelaFluxoDeCaixa[[#This Row],[Categoria]])</f>
        <v>1</v>
      </c>
      <c r="F294" s="389">
        <f ca="1">IFERROR(COUNTIF(INDIRECT("BDNameToFC" &amp; SUBSTITUTE(TabelaFluxoDeCaixa[[#This Row],[Categoria]], " ", "_")),TabelaFluxoDeCaixa[[#This Row],[Sub Categoria]]),0)</f>
        <v>1</v>
      </c>
      <c r="G294" s="429">
        <f>DATE(YEAR(TabelaFluxoDeCaixa[[#This Row],[Data de Efetivação]]),MONTH(TabelaFluxoDeCaixa[[#This Row],[Data de Efetivação]]),1)</f>
        <v>45597</v>
      </c>
      <c r="H294" s="428">
        <v>45523</v>
      </c>
      <c r="I294" s="428">
        <v>45605</v>
      </c>
      <c r="J294" s="411" t="s">
        <v>725</v>
      </c>
      <c r="K294" s="411" t="s">
        <v>806</v>
      </c>
      <c r="L294" s="411" t="s">
        <v>49</v>
      </c>
      <c r="M294" s="412" t="s">
        <v>904</v>
      </c>
      <c r="N294" s="413" t="s">
        <v>1027</v>
      </c>
      <c r="O294" s="414">
        <v>215.81</v>
      </c>
      <c r="P294" s="415" t="s">
        <v>134</v>
      </c>
    </row>
    <row r="295" spans="3:16" ht="16" x14ac:dyDescent="0.2">
      <c r="C295" s="410"/>
      <c r="D295" s="410"/>
      <c r="E295" s="410">
        <f>COUNTIF(CFCategoriasBD,TabelaFluxoDeCaixa[[#This Row],[Categoria]])</f>
        <v>1</v>
      </c>
      <c r="F295" s="389">
        <f ca="1">IFERROR(COUNTIF(INDIRECT("BDNameToFC" &amp; SUBSTITUTE(TabelaFluxoDeCaixa[[#This Row],[Categoria]], " ", "_")),TabelaFluxoDeCaixa[[#This Row],[Sub Categoria]]),0)</f>
        <v>1</v>
      </c>
      <c r="G295" s="429">
        <f>DATE(YEAR(TabelaFluxoDeCaixa[[#This Row],[Data de Efetivação]]),MONTH(TabelaFluxoDeCaixa[[#This Row],[Data de Efetivação]]),1)</f>
        <v>45597</v>
      </c>
      <c r="H295" s="428">
        <v>45583</v>
      </c>
      <c r="I295" s="428">
        <v>45605</v>
      </c>
      <c r="J295" s="411" t="s">
        <v>725</v>
      </c>
      <c r="K295" s="411" t="s">
        <v>806</v>
      </c>
      <c r="L295" s="411" t="s">
        <v>49</v>
      </c>
      <c r="M295" s="412" t="s">
        <v>51</v>
      </c>
      <c r="N295" s="413" t="s">
        <v>834</v>
      </c>
      <c r="O295" s="414">
        <v>290.95999999999998</v>
      </c>
      <c r="P295" s="415" t="s">
        <v>134</v>
      </c>
    </row>
    <row r="296" spans="3:16" ht="16" x14ac:dyDescent="0.2">
      <c r="C296" s="410"/>
      <c r="D296" s="410"/>
      <c r="E296" s="410">
        <f>COUNTIF(CFCategoriasBD,TabelaFluxoDeCaixa[[#This Row],[Categoria]])</f>
        <v>1</v>
      </c>
      <c r="F296" s="389">
        <f ca="1">IFERROR(COUNTIF(INDIRECT("BDNameToFC" &amp; SUBSTITUTE(TabelaFluxoDeCaixa[[#This Row],[Categoria]], " ", "_")),TabelaFluxoDeCaixa[[#This Row],[Sub Categoria]]),0)</f>
        <v>1</v>
      </c>
      <c r="G296" s="429">
        <f>DATE(YEAR(TabelaFluxoDeCaixa[[#This Row],[Data de Efetivação]]),MONTH(TabelaFluxoDeCaixa[[#This Row],[Data de Efetivação]]),1)</f>
        <v>45597</v>
      </c>
      <c r="H296" s="428">
        <v>45572</v>
      </c>
      <c r="I296" s="428">
        <v>45605</v>
      </c>
      <c r="J296" s="411" t="s">
        <v>725</v>
      </c>
      <c r="K296" s="411" t="s">
        <v>806</v>
      </c>
      <c r="L296" s="411" t="s">
        <v>49</v>
      </c>
      <c r="M296" s="412" t="s">
        <v>51</v>
      </c>
      <c r="N296" s="413" t="s">
        <v>976</v>
      </c>
      <c r="O296" s="414">
        <v>308.87</v>
      </c>
      <c r="P296" s="415" t="s">
        <v>134</v>
      </c>
    </row>
    <row r="297" spans="3:16" ht="16" x14ac:dyDescent="0.2">
      <c r="C297" s="410"/>
      <c r="D297" s="410"/>
      <c r="E297" s="410">
        <f>COUNTIF(CFCategoriasBD,TabelaFluxoDeCaixa[[#This Row],[Categoria]])</f>
        <v>1</v>
      </c>
      <c r="F297" s="389">
        <f ca="1">IFERROR(COUNTIF(INDIRECT("BDNameToFC" &amp; SUBSTITUTE(TabelaFluxoDeCaixa[[#This Row],[Categoria]], " ", "_")),TabelaFluxoDeCaixa[[#This Row],[Sub Categoria]]),0)</f>
        <v>1</v>
      </c>
      <c r="G297" s="429">
        <f>DATE(YEAR(TabelaFluxoDeCaixa[[#This Row],[Data de Efetivação]]),MONTH(TabelaFluxoDeCaixa[[#This Row],[Data de Efetivação]]),1)</f>
        <v>45597</v>
      </c>
      <c r="H297" s="428">
        <v>45566</v>
      </c>
      <c r="I297" s="428">
        <v>45605</v>
      </c>
      <c r="J297" s="411" t="s">
        <v>725</v>
      </c>
      <c r="K297" s="411" t="s">
        <v>806</v>
      </c>
      <c r="L297" s="411" t="s">
        <v>803</v>
      </c>
      <c r="M297" s="412" t="s">
        <v>48</v>
      </c>
      <c r="N297" s="413" t="s">
        <v>978</v>
      </c>
      <c r="O297" s="414">
        <v>326.13</v>
      </c>
      <c r="P297" s="415" t="s">
        <v>134</v>
      </c>
    </row>
    <row r="298" spans="3:16" ht="16" x14ac:dyDescent="0.2">
      <c r="C298" s="410"/>
      <c r="D298" s="410"/>
      <c r="E298" s="410">
        <f>COUNTIF(CFCategoriasBD,TabelaFluxoDeCaixa[[#This Row],[Categoria]])</f>
        <v>1</v>
      </c>
      <c r="F298" s="389">
        <f ca="1">IFERROR(COUNTIF(INDIRECT("BDNameToFC" &amp; SUBSTITUTE(TabelaFluxoDeCaixa[[#This Row],[Categoria]], " ", "_")),TabelaFluxoDeCaixa[[#This Row],[Sub Categoria]]),0)</f>
        <v>1</v>
      </c>
      <c r="G298" s="429">
        <f>DATE(YEAR(TabelaFluxoDeCaixa[[#This Row],[Data de Efetivação]]),MONTH(TabelaFluxoDeCaixa[[#This Row],[Data de Efetivação]]),1)</f>
        <v>45597</v>
      </c>
      <c r="H298" s="428">
        <v>45579</v>
      </c>
      <c r="I298" s="428">
        <v>45605</v>
      </c>
      <c r="J298" s="411" t="s">
        <v>725</v>
      </c>
      <c r="K298" s="411" t="s">
        <v>806</v>
      </c>
      <c r="L298" s="411" t="s">
        <v>1029</v>
      </c>
      <c r="M298" s="412" t="s">
        <v>1030</v>
      </c>
      <c r="N298" s="413" t="s">
        <v>1009</v>
      </c>
      <c r="O298" s="414">
        <v>449</v>
      </c>
      <c r="P298" s="415" t="s">
        <v>134</v>
      </c>
    </row>
    <row r="299" spans="3:16" ht="16" x14ac:dyDescent="0.2">
      <c r="C299" s="410"/>
      <c r="D299" s="410"/>
      <c r="E299" s="410">
        <f>COUNTIF(CFCategoriasBD,TabelaFluxoDeCaixa[[#This Row],[Categoria]])</f>
        <v>1</v>
      </c>
      <c r="F299" s="389">
        <f ca="1">IFERROR(COUNTIF(INDIRECT("BDNameToFC" &amp; SUBSTITUTE(TabelaFluxoDeCaixa[[#This Row],[Categoria]], " ", "_")),TabelaFluxoDeCaixa[[#This Row],[Sub Categoria]]),0)</f>
        <v>1</v>
      </c>
      <c r="G299" s="429">
        <f>DATE(YEAR(TabelaFluxoDeCaixa[[#This Row],[Data de Efetivação]]),MONTH(TabelaFluxoDeCaixa[[#This Row],[Data de Efetivação]]),1)</f>
        <v>45597</v>
      </c>
      <c r="H299" s="428">
        <v>45584</v>
      </c>
      <c r="I299" s="428">
        <v>45605</v>
      </c>
      <c r="J299" s="411" t="s">
        <v>725</v>
      </c>
      <c r="K299" s="411" t="s">
        <v>806</v>
      </c>
      <c r="L299" s="411" t="s">
        <v>803</v>
      </c>
      <c r="M299" s="412" t="s">
        <v>48</v>
      </c>
      <c r="N299" s="413" t="s">
        <v>831</v>
      </c>
      <c r="O299" s="414">
        <v>488.95</v>
      </c>
      <c r="P299" s="415" t="s">
        <v>134</v>
      </c>
    </row>
    <row r="300" spans="3:16" ht="16" x14ac:dyDescent="0.2">
      <c r="C300" s="410"/>
      <c r="D300" s="410"/>
      <c r="E300" s="410">
        <f>COUNTIF(CFCategoriasBD,TabelaFluxoDeCaixa[[#This Row],[Categoria]])</f>
        <v>1</v>
      </c>
      <c r="F300" s="389">
        <f ca="1">IFERROR(COUNTIF(INDIRECT("BDNameToFC" &amp; SUBSTITUTE(TabelaFluxoDeCaixa[[#This Row],[Categoria]], " ", "_")),TabelaFluxoDeCaixa[[#This Row],[Sub Categoria]]),0)</f>
        <v>1</v>
      </c>
      <c r="G300" s="429">
        <f>DATE(YEAR(TabelaFluxoDeCaixa[[#This Row],[Data de Efetivação]]),MONTH(TabelaFluxoDeCaixa[[#This Row],[Data de Efetivação]]),1)</f>
        <v>45597</v>
      </c>
      <c r="H300" s="428">
        <v>45581</v>
      </c>
      <c r="I300" s="428">
        <v>45605</v>
      </c>
      <c r="J300" s="411" t="s">
        <v>725</v>
      </c>
      <c r="K300" s="411" t="s">
        <v>806</v>
      </c>
      <c r="L300" s="411" t="s">
        <v>803</v>
      </c>
      <c r="M300" s="412" t="s">
        <v>48</v>
      </c>
      <c r="N300" s="413" t="s">
        <v>831</v>
      </c>
      <c r="O300" s="414">
        <v>679.8</v>
      </c>
      <c r="P300" s="415" t="s">
        <v>134</v>
      </c>
    </row>
    <row r="301" spans="3:16" ht="16" x14ac:dyDescent="0.2">
      <c r="C301" s="410"/>
      <c r="D301" s="410"/>
      <c r="E301" s="410">
        <f>COUNTIF(CFCategoriasBD,TabelaFluxoDeCaixa[[#This Row],[Categoria]])</f>
        <v>1</v>
      </c>
      <c r="F301" s="389">
        <f ca="1">IFERROR(COUNTIF(INDIRECT("BDNameToFC" &amp; SUBSTITUTE(TabelaFluxoDeCaixa[[#This Row],[Categoria]], " ", "_")),TabelaFluxoDeCaixa[[#This Row],[Sub Categoria]]),0)</f>
        <v>1</v>
      </c>
      <c r="G301" s="429">
        <f>DATE(YEAR(TabelaFluxoDeCaixa[[#This Row],[Data de Efetivação]]),MONTH(TabelaFluxoDeCaixa[[#This Row],[Data de Efetivação]]),1)</f>
        <v>45597</v>
      </c>
      <c r="H301" s="428">
        <v>45533</v>
      </c>
      <c r="I301" s="428">
        <v>45605</v>
      </c>
      <c r="J301" s="411" t="s">
        <v>725</v>
      </c>
      <c r="K301" s="411" t="s">
        <v>806</v>
      </c>
      <c r="L301" s="411" t="s">
        <v>49</v>
      </c>
      <c r="M301" s="412" t="s">
        <v>807</v>
      </c>
      <c r="N301" s="413" t="s">
        <v>1011</v>
      </c>
      <c r="O301" s="414">
        <v>982.66</v>
      </c>
      <c r="P301" s="415" t="s">
        <v>134</v>
      </c>
    </row>
    <row r="302" spans="3:16" ht="16" x14ac:dyDescent="0.2">
      <c r="C302" s="410"/>
      <c r="D302" s="410"/>
      <c r="E302" s="410">
        <f>COUNTIF(CFCategoriasBD,TabelaFluxoDeCaixa[[#This Row],[Categoria]])</f>
        <v>1</v>
      </c>
      <c r="F302" s="389">
        <f ca="1">IFERROR(COUNTIF(INDIRECT("BDNameToFC" &amp; SUBSTITUTE(TabelaFluxoDeCaixa[[#This Row],[Categoria]], " ", "_")),TabelaFluxoDeCaixa[[#This Row],[Sub Categoria]]),0)</f>
        <v>1</v>
      </c>
      <c r="G302" s="429">
        <f>DATE(YEAR(TabelaFluxoDeCaixa[[#This Row],[Data de Efetivação]]),MONTH(TabelaFluxoDeCaixa[[#This Row],[Data de Efetivação]]),1)</f>
        <v>45597</v>
      </c>
      <c r="H302" s="428">
        <v>45607</v>
      </c>
      <c r="I302" s="428">
        <v>45607</v>
      </c>
      <c r="J302" s="411" t="s">
        <v>725</v>
      </c>
      <c r="K302" s="411"/>
      <c r="L302" s="411" t="s">
        <v>49</v>
      </c>
      <c r="M302" s="412" t="s">
        <v>901</v>
      </c>
      <c r="N302" s="413" t="s">
        <v>762</v>
      </c>
      <c r="O302" s="414">
        <v>29.1</v>
      </c>
      <c r="P302" s="415" t="s">
        <v>134</v>
      </c>
    </row>
    <row r="303" spans="3:16" ht="16" x14ac:dyDescent="0.2">
      <c r="C303" s="410"/>
      <c r="D303" s="410"/>
      <c r="E303" s="410">
        <f>COUNTIF(CFCategoriasBD,TabelaFluxoDeCaixa[[#This Row],[Categoria]])</f>
        <v>1</v>
      </c>
      <c r="F303" s="389">
        <f ca="1">IFERROR(COUNTIF(INDIRECT("BDNameToFC" &amp; SUBSTITUTE(TabelaFluxoDeCaixa[[#This Row],[Categoria]], " ", "_")),TabelaFluxoDeCaixa[[#This Row],[Sub Categoria]]),0)</f>
        <v>1</v>
      </c>
      <c r="G303" s="429">
        <f>DATE(YEAR(TabelaFluxoDeCaixa[[#This Row],[Data de Efetivação]]),MONTH(TabelaFluxoDeCaixa[[#This Row],[Data de Efetivação]]),1)</f>
        <v>45597</v>
      </c>
      <c r="H303" s="428">
        <v>45607</v>
      </c>
      <c r="I303" s="428">
        <v>45607</v>
      </c>
      <c r="J303" s="411" t="s">
        <v>725</v>
      </c>
      <c r="K303" s="411"/>
      <c r="L303" s="411" t="s">
        <v>808</v>
      </c>
      <c r="M303" s="412" t="s">
        <v>257</v>
      </c>
      <c r="N303" s="413" t="s">
        <v>961</v>
      </c>
      <c r="O303" s="414">
        <v>39.409999999999997</v>
      </c>
      <c r="P303" s="415" t="s">
        <v>134</v>
      </c>
    </row>
    <row r="304" spans="3:16" ht="16" x14ac:dyDescent="0.2">
      <c r="C304" s="410"/>
      <c r="D304" s="410"/>
      <c r="E304" s="410">
        <f>COUNTIF(CFCategoriasBD,TabelaFluxoDeCaixa[[#This Row],[Categoria]])</f>
        <v>1</v>
      </c>
      <c r="F304" s="389">
        <f ca="1">IFERROR(COUNTIF(INDIRECT("BDNameToFC" &amp; SUBSTITUTE(TabelaFluxoDeCaixa[[#This Row],[Categoria]], " ", "_")),TabelaFluxoDeCaixa[[#This Row],[Sub Categoria]]),0)</f>
        <v>1</v>
      </c>
      <c r="G304" s="429">
        <f>DATE(YEAR(TabelaFluxoDeCaixa[[#This Row],[Data de Efetivação]]),MONTH(TabelaFluxoDeCaixa[[#This Row],[Data de Efetivação]]),1)</f>
        <v>45597</v>
      </c>
      <c r="H304" s="428">
        <v>45607</v>
      </c>
      <c r="I304" s="428">
        <v>45607</v>
      </c>
      <c r="J304" s="411" t="s">
        <v>725</v>
      </c>
      <c r="K304" s="411"/>
      <c r="L304" s="411" t="s">
        <v>43</v>
      </c>
      <c r="M304" s="412" t="s">
        <v>46</v>
      </c>
      <c r="N304" s="413" t="s">
        <v>755</v>
      </c>
      <c r="O304" s="414">
        <v>62.03</v>
      </c>
      <c r="P304" s="415" t="s">
        <v>134</v>
      </c>
    </row>
    <row r="305" spans="3:16" ht="32" x14ac:dyDescent="0.2">
      <c r="C305" s="410"/>
      <c r="D305" s="410"/>
      <c r="E305" s="410">
        <f>COUNTIF(CFCategoriasBD,TabelaFluxoDeCaixa[[#This Row],[Categoria]])</f>
        <v>1</v>
      </c>
      <c r="F305" s="389">
        <f ca="1">IFERROR(COUNTIF(INDIRECT("BDNameToFC" &amp; SUBSTITUTE(TabelaFluxoDeCaixa[[#This Row],[Categoria]], " ", "_")),TabelaFluxoDeCaixa[[#This Row],[Sub Categoria]]),0)</f>
        <v>1</v>
      </c>
      <c r="G305" s="429">
        <f>DATE(YEAR(TabelaFluxoDeCaixa[[#This Row],[Data de Efetivação]]),MONTH(TabelaFluxoDeCaixa[[#This Row],[Data de Efetivação]]),1)</f>
        <v>45597</v>
      </c>
      <c r="H305" s="428">
        <v>45607</v>
      </c>
      <c r="I305" s="428">
        <v>45607</v>
      </c>
      <c r="J305" s="411" t="s">
        <v>725</v>
      </c>
      <c r="K305" s="411"/>
      <c r="L305" s="411" t="s">
        <v>41</v>
      </c>
      <c r="M305" s="412" t="s">
        <v>798</v>
      </c>
      <c r="N305" s="413" t="s">
        <v>1129</v>
      </c>
      <c r="O305" s="414">
        <v>63.96</v>
      </c>
      <c r="P305" s="415" t="s">
        <v>134</v>
      </c>
    </row>
    <row r="306" spans="3:16" ht="16" x14ac:dyDescent="0.2">
      <c r="C306" s="410"/>
      <c r="D306" s="410"/>
      <c r="E306" s="410">
        <f>COUNTIF(CFCategoriasBD,TabelaFluxoDeCaixa[[#This Row],[Categoria]])</f>
        <v>1</v>
      </c>
      <c r="F306" s="389">
        <f ca="1">IFERROR(COUNTIF(INDIRECT("BDNameToFC" &amp; SUBSTITUTE(TabelaFluxoDeCaixa[[#This Row],[Categoria]], " ", "_")),TabelaFluxoDeCaixa[[#This Row],[Sub Categoria]]),0)</f>
        <v>1</v>
      </c>
      <c r="G306" s="429">
        <f>DATE(YEAR(TabelaFluxoDeCaixa[[#This Row],[Data de Efetivação]]),MONTH(TabelaFluxoDeCaixa[[#This Row],[Data de Efetivação]]),1)</f>
        <v>45597</v>
      </c>
      <c r="H306" s="428">
        <v>45607</v>
      </c>
      <c r="I306" s="428">
        <v>45607</v>
      </c>
      <c r="J306" s="411" t="s">
        <v>725</v>
      </c>
      <c r="K306" s="411"/>
      <c r="L306" s="411" t="s">
        <v>814</v>
      </c>
      <c r="M306" s="412" t="s">
        <v>257</v>
      </c>
      <c r="N306" s="413" t="s">
        <v>761</v>
      </c>
      <c r="O306" s="414">
        <v>120</v>
      </c>
      <c r="P306" s="415" t="s">
        <v>134</v>
      </c>
    </row>
    <row r="307" spans="3:16" ht="16" x14ac:dyDescent="0.2">
      <c r="C307" s="410"/>
      <c r="D307" s="410"/>
      <c r="E307" s="410">
        <f>COUNTIF(CFCategoriasBD,TabelaFluxoDeCaixa[[#This Row],[Categoria]])</f>
        <v>1</v>
      </c>
      <c r="F307" s="389">
        <f ca="1">IFERROR(COUNTIF(INDIRECT("BDNameToFC" &amp; SUBSTITUTE(TabelaFluxoDeCaixa[[#This Row],[Categoria]], " ", "_")),TabelaFluxoDeCaixa[[#This Row],[Sub Categoria]]),0)</f>
        <v>1</v>
      </c>
      <c r="G307" s="429">
        <f>DATE(YEAR(TabelaFluxoDeCaixa[[#This Row],[Data de Efetivação]]),MONTH(TabelaFluxoDeCaixa[[#This Row],[Data de Efetivação]]),1)</f>
        <v>45597</v>
      </c>
      <c r="H307" s="428">
        <v>45607</v>
      </c>
      <c r="I307" s="428">
        <v>45607</v>
      </c>
      <c r="J307" s="411" t="s">
        <v>725</v>
      </c>
      <c r="K307" s="411"/>
      <c r="L307" s="411" t="s">
        <v>899</v>
      </c>
      <c r="M307" s="412" t="s">
        <v>902</v>
      </c>
      <c r="N307" s="413" t="s">
        <v>1131</v>
      </c>
      <c r="O307" s="414">
        <v>143.96</v>
      </c>
      <c r="P307" s="415" t="s">
        <v>134</v>
      </c>
    </row>
    <row r="308" spans="3:16" ht="16" x14ac:dyDescent="0.2">
      <c r="C308" s="410"/>
      <c r="D308" s="410"/>
      <c r="E308" s="410">
        <f>COUNTIF(CFCategoriasBD,TabelaFluxoDeCaixa[[#This Row],[Categoria]])</f>
        <v>1</v>
      </c>
      <c r="F308" s="389">
        <f ca="1">IFERROR(COUNTIF(INDIRECT("BDNameToFC" &amp; SUBSTITUTE(TabelaFluxoDeCaixa[[#This Row],[Categoria]], " ", "_")),TabelaFluxoDeCaixa[[#This Row],[Sub Categoria]]),0)</f>
        <v>1</v>
      </c>
      <c r="G308" s="429">
        <f>DATE(YEAR(TabelaFluxoDeCaixa[[#This Row],[Data de Efetivação]]),MONTH(TabelaFluxoDeCaixa[[#This Row],[Data de Efetivação]]),1)</f>
        <v>45597</v>
      </c>
      <c r="H308" s="428">
        <v>45607</v>
      </c>
      <c r="I308" s="428">
        <v>45607</v>
      </c>
      <c r="J308" s="411" t="s">
        <v>725</v>
      </c>
      <c r="K308" s="411"/>
      <c r="L308" s="411" t="s">
        <v>43</v>
      </c>
      <c r="M308" s="412" t="s">
        <v>46</v>
      </c>
      <c r="N308" s="413" t="s">
        <v>766</v>
      </c>
      <c r="O308" s="414">
        <v>200.75</v>
      </c>
      <c r="P308" s="415" t="s">
        <v>134</v>
      </c>
    </row>
    <row r="309" spans="3:16" ht="16" x14ac:dyDescent="0.2">
      <c r="C309" s="410"/>
      <c r="D309" s="410"/>
      <c r="E309" s="410">
        <f>COUNTIF(CFCategoriasBD,TabelaFluxoDeCaixa[[#This Row],[Categoria]])</f>
        <v>1</v>
      </c>
      <c r="F309" s="389">
        <f ca="1">IFERROR(COUNTIF(INDIRECT("BDNameToFC" &amp; SUBSTITUTE(TabelaFluxoDeCaixa[[#This Row],[Categoria]], " ", "_")),TabelaFluxoDeCaixa[[#This Row],[Sub Categoria]]),0)</f>
        <v>1</v>
      </c>
      <c r="G309" s="429">
        <f>DATE(YEAR(TabelaFluxoDeCaixa[[#This Row],[Data de Efetivação]]),MONTH(TabelaFluxoDeCaixa[[#This Row],[Data de Efetivação]]),1)</f>
        <v>45597</v>
      </c>
      <c r="H309" s="428">
        <v>45607</v>
      </c>
      <c r="I309" s="428">
        <v>45607</v>
      </c>
      <c r="J309" s="411" t="s">
        <v>725</v>
      </c>
      <c r="K309" s="411"/>
      <c r="L309" s="411" t="s">
        <v>58</v>
      </c>
      <c r="M309" s="412" t="s">
        <v>801</v>
      </c>
      <c r="N309" s="413" t="s">
        <v>963</v>
      </c>
      <c r="O309" s="414">
        <v>240</v>
      </c>
      <c r="P309" s="415" t="s">
        <v>134</v>
      </c>
    </row>
    <row r="310" spans="3:16" ht="32" x14ac:dyDescent="0.2">
      <c r="C310" s="410"/>
      <c r="D310" s="410"/>
      <c r="E310" s="410">
        <f>COUNTIF(CFCategoriasBD,TabelaFluxoDeCaixa[[#This Row],[Categoria]])</f>
        <v>1</v>
      </c>
      <c r="F310" s="389">
        <f ca="1">IFERROR(COUNTIF(INDIRECT("BDNameToFC" &amp; SUBSTITUTE(TabelaFluxoDeCaixa[[#This Row],[Categoria]], " ", "_")),TabelaFluxoDeCaixa[[#This Row],[Sub Categoria]]),0)</f>
        <v>1</v>
      </c>
      <c r="G310" s="429">
        <f>DATE(YEAR(TabelaFluxoDeCaixa[[#This Row],[Data de Efetivação]]),MONTH(TabelaFluxoDeCaixa[[#This Row],[Data de Efetivação]]),1)</f>
        <v>45597</v>
      </c>
      <c r="H310" s="428">
        <v>45607</v>
      </c>
      <c r="I310" s="428">
        <v>45607</v>
      </c>
      <c r="J310" s="411" t="s">
        <v>725</v>
      </c>
      <c r="K310" s="411"/>
      <c r="L310" s="411" t="s">
        <v>43</v>
      </c>
      <c r="M310" s="412" t="s">
        <v>44</v>
      </c>
      <c r="N310" s="413" t="s">
        <v>760</v>
      </c>
      <c r="O310" s="414">
        <v>271.07</v>
      </c>
      <c r="P310" s="415" t="s">
        <v>134</v>
      </c>
    </row>
    <row r="311" spans="3:16" ht="32" x14ac:dyDescent="0.2">
      <c r="C311" s="410"/>
      <c r="D311" s="410"/>
      <c r="E311" s="410">
        <f>COUNTIF(CFCategoriasBD,TabelaFluxoDeCaixa[[#This Row],[Categoria]])</f>
        <v>1</v>
      </c>
      <c r="F311" s="389">
        <f ca="1">IFERROR(COUNTIF(INDIRECT("BDNameToFC" &amp; SUBSTITUTE(TabelaFluxoDeCaixa[[#This Row],[Categoria]], " ", "_")),TabelaFluxoDeCaixa[[#This Row],[Sub Categoria]]),0)</f>
        <v>1</v>
      </c>
      <c r="G311" s="429">
        <f>DATE(YEAR(TabelaFluxoDeCaixa[[#This Row],[Data de Efetivação]]),MONTH(TabelaFluxoDeCaixa[[#This Row],[Data de Efetivação]]),1)</f>
        <v>45597</v>
      </c>
      <c r="H311" s="428">
        <v>45607</v>
      </c>
      <c r="I311" s="428">
        <v>45607</v>
      </c>
      <c r="J311" s="411" t="s">
        <v>725</v>
      </c>
      <c r="K311" s="411"/>
      <c r="L311" s="411" t="s">
        <v>899</v>
      </c>
      <c r="M311" s="412" t="s">
        <v>1762</v>
      </c>
      <c r="N311" s="413" t="s">
        <v>962</v>
      </c>
      <c r="O311" s="414">
        <v>330</v>
      </c>
      <c r="P311" s="415" t="s">
        <v>134</v>
      </c>
    </row>
    <row r="312" spans="3:16" ht="32" x14ac:dyDescent="0.2">
      <c r="C312" s="410"/>
      <c r="D312" s="410"/>
      <c r="E312" s="410">
        <f>COUNTIF(CFCategoriasBD,TabelaFluxoDeCaixa[[#This Row],[Categoria]])</f>
        <v>1</v>
      </c>
      <c r="F312" s="389">
        <f ca="1">IFERROR(COUNTIF(INDIRECT("BDNameToFC" &amp; SUBSTITUTE(TabelaFluxoDeCaixa[[#This Row],[Categoria]], " ", "_")),TabelaFluxoDeCaixa[[#This Row],[Sub Categoria]]),0)</f>
        <v>1</v>
      </c>
      <c r="G312" s="429">
        <f>DATE(YEAR(TabelaFluxoDeCaixa[[#This Row],[Data de Efetivação]]),MONTH(TabelaFluxoDeCaixa[[#This Row],[Data de Efetivação]]),1)</f>
        <v>45597</v>
      </c>
      <c r="H312" s="428">
        <v>45607</v>
      </c>
      <c r="I312" s="428">
        <v>45607</v>
      </c>
      <c r="J312" s="411" t="s">
        <v>725</v>
      </c>
      <c r="K312" s="411"/>
      <c r="L312" s="411" t="s">
        <v>899</v>
      </c>
      <c r="M312" s="412" t="s">
        <v>1762</v>
      </c>
      <c r="N312" s="413" t="s">
        <v>962</v>
      </c>
      <c r="O312" s="414">
        <v>330</v>
      </c>
      <c r="P312" s="415" t="s">
        <v>134</v>
      </c>
    </row>
    <row r="313" spans="3:16" ht="16" x14ac:dyDescent="0.2">
      <c r="C313" s="410"/>
      <c r="D313" s="410"/>
      <c r="E313" s="410">
        <f>COUNTIF(CFCategoriasBD,TabelaFluxoDeCaixa[[#This Row],[Categoria]])</f>
        <v>1</v>
      </c>
      <c r="F313" s="389">
        <f ca="1">IFERROR(COUNTIF(INDIRECT("BDNameToFC" &amp; SUBSTITUTE(TabelaFluxoDeCaixa[[#This Row],[Categoria]], " ", "_")),TabelaFluxoDeCaixa[[#This Row],[Sub Categoria]]),0)</f>
        <v>1</v>
      </c>
      <c r="G313" s="429">
        <f>DATE(YEAR(TabelaFluxoDeCaixa[[#This Row],[Data de Efetivação]]),MONTH(TabelaFluxoDeCaixa[[#This Row],[Data de Efetivação]]),1)</f>
        <v>45597</v>
      </c>
      <c r="H313" s="428">
        <v>45607</v>
      </c>
      <c r="I313" s="428">
        <v>45607</v>
      </c>
      <c r="J313" s="411" t="s">
        <v>725</v>
      </c>
      <c r="K313" s="411"/>
      <c r="L313" s="411" t="s">
        <v>679</v>
      </c>
      <c r="M313" s="412" t="s">
        <v>1137</v>
      </c>
      <c r="N313" s="413" t="s">
        <v>1130</v>
      </c>
      <c r="O313" s="414">
        <v>499.22</v>
      </c>
      <c r="P313" s="415" t="s">
        <v>134</v>
      </c>
    </row>
    <row r="314" spans="3:16" ht="16" x14ac:dyDescent="0.2">
      <c r="C314" s="410"/>
      <c r="D314" s="410"/>
      <c r="E314" s="410">
        <f>COUNTIF(CFCategoriasBD,TabelaFluxoDeCaixa[[#This Row],[Categoria]])</f>
        <v>1</v>
      </c>
      <c r="F314" s="389">
        <f ca="1">IFERROR(COUNTIF(INDIRECT("BDNameToFC" &amp; SUBSTITUTE(TabelaFluxoDeCaixa[[#This Row],[Categoria]], " ", "_")),TabelaFluxoDeCaixa[[#This Row],[Sub Categoria]]),0)</f>
        <v>1</v>
      </c>
      <c r="G314" s="429">
        <f>DATE(YEAR(TabelaFluxoDeCaixa[[#This Row],[Data de Efetivação]]),MONTH(TabelaFluxoDeCaixa[[#This Row],[Data de Efetivação]]),1)</f>
        <v>45597</v>
      </c>
      <c r="H314" s="428">
        <v>45608</v>
      </c>
      <c r="I314" s="428">
        <v>45608</v>
      </c>
      <c r="J314" s="411" t="s">
        <v>725</v>
      </c>
      <c r="K314" s="411"/>
      <c r="L314" s="411" t="s">
        <v>52</v>
      </c>
      <c r="M314" s="412" t="s">
        <v>53</v>
      </c>
      <c r="N314" s="413" t="s">
        <v>1042</v>
      </c>
      <c r="O314" s="414">
        <v>304</v>
      </c>
      <c r="P314" s="415" t="s">
        <v>134</v>
      </c>
    </row>
    <row r="315" spans="3:16" ht="16" x14ac:dyDescent="0.2">
      <c r="C315" s="410"/>
      <c r="D315" s="410"/>
      <c r="E315" s="410">
        <f>COUNTIF(CFCategoriasBD,TabelaFluxoDeCaixa[[#This Row],[Categoria]])</f>
        <v>1</v>
      </c>
      <c r="F315" s="389">
        <f ca="1">IFERROR(COUNTIF(INDIRECT("BDNameToFC" &amp; SUBSTITUTE(TabelaFluxoDeCaixa[[#This Row],[Categoria]], " ", "_")),TabelaFluxoDeCaixa[[#This Row],[Sub Categoria]]),0)</f>
        <v>1</v>
      </c>
      <c r="G315" s="429">
        <f>DATE(YEAR(TabelaFluxoDeCaixa[[#This Row],[Data de Efetivação]]),MONTH(TabelaFluxoDeCaixa[[#This Row],[Data de Efetivação]]),1)</f>
        <v>45597</v>
      </c>
      <c r="H315" s="428">
        <v>45608</v>
      </c>
      <c r="I315" s="428">
        <v>45608</v>
      </c>
      <c r="J315" s="411" t="s">
        <v>725</v>
      </c>
      <c r="K315" s="411"/>
      <c r="L315" s="411" t="s">
        <v>808</v>
      </c>
      <c r="M315" s="412" t="s">
        <v>257</v>
      </c>
      <c r="N315" s="413" t="s">
        <v>790</v>
      </c>
      <c r="O315" s="414">
        <v>1003.16</v>
      </c>
      <c r="P315" s="415" t="s">
        <v>134</v>
      </c>
    </row>
    <row r="316" spans="3:16" ht="32" x14ac:dyDescent="0.2">
      <c r="C316" s="410"/>
      <c r="D316" s="410"/>
      <c r="E316" s="410">
        <f>COUNTIF(CFCategoriasBD,TabelaFluxoDeCaixa[[#This Row],[Categoria]])</f>
        <v>1</v>
      </c>
      <c r="F316" s="389">
        <f ca="1">IFERROR(COUNTIF(INDIRECT("BDNameToFC" &amp; SUBSTITUTE(TabelaFluxoDeCaixa[[#This Row],[Categoria]], " ", "_")),TabelaFluxoDeCaixa[[#This Row],[Sub Categoria]]),0)</f>
        <v>1</v>
      </c>
      <c r="G316" s="429">
        <f>DATE(YEAR(TabelaFluxoDeCaixa[[#This Row],[Data de Efetivação]]),MONTH(TabelaFluxoDeCaixa[[#This Row],[Data de Efetivação]]),1)</f>
        <v>45597</v>
      </c>
      <c r="H316" s="428">
        <v>45608</v>
      </c>
      <c r="I316" s="428">
        <v>45608</v>
      </c>
      <c r="J316" s="411" t="s">
        <v>725</v>
      </c>
      <c r="K316" s="411"/>
      <c r="L316" s="411" t="s">
        <v>40</v>
      </c>
      <c r="M316" s="412" t="s">
        <v>949</v>
      </c>
      <c r="N316" s="413" t="s">
        <v>1041</v>
      </c>
      <c r="O316" s="414">
        <v>2000</v>
      </c>
      <c r="P316" s="415" t="s">
        <v>134</v>
      </c>
    </row>
    <row r="317" spans="3:16" ht="32" x14ac:dyDescent="0.2">
      <c r="C317" s="410"/>
      <c r="D317" s="410"/>
      <c r="E317" s="410">
        <f>COUNTIF(CFCategoriasBD,TabelaFluxoDeCaixa[[#This Row],[Categoria]])</f>
        <v>1</v>
      </c>
      <c r="F317" s="389">
        <f ca="1">IFERROR(COUNTIF(INDIRECT("BDNameToFC" &amp; SUBSTITUTE(TabelaFluxoDeCaixa[[#This Row],[Categoria]], " ", "_")),TabelaFluxoDeCaixa[[#This Row],[Sub Categoria]]),0)</f>
        <v>1</v>
      </c>
      <c r="G317" s="429">
        <f>DATE(YEAR(TabelaFluxoDeCaixa[[#This Row],[Data de Efetivação]]),MONTH(TabelaFluxoDeCaixa[[#This Row],[Data de Efetivação]]),1)</f>
        <v>45597</v>
      </c>
      <c r="H317" s="428">
        <v>45609</v>
      </c>
      <c r="I317" s="428">
        <v>45609</v>
      </c>
      <c r="J317" s="411" t="s">
        <v>725</v>
      </c>
      <c r="K317" s="411"/>
      <c r="L317" s="411" t="s">
        <v>41</v>
      </c>
      <c r="M317" s="412" t="s">
        <v>798</v>
      </c>
      <c r="N317" s="413" t="s">
        <v>1044</v>
      </c>
      <c r="O317" s="414">
        <v>99.4</v>
      </c>
      <c r="P317" s="415" t="s">
        <v>134</v>
      </c>
    </row>
    <row r="318" spans="3:16" ht="32" x14ac:dyDescent="0.2">
      <c r="C318" s="410"/>
      <c r="D318" s="410"/>
      <c r="E318" s="410">
        <f>COUNTIF(CFCategoriasBD,TabelaFluxoDeCaixa[[#This Row],[Categoria]])</f>
        <v>1</v>
      </c>
      <c r="F318" s="389">
        <f ca="1">IFERROR(COUNTIF(INDIRECT("BDNameToFC" &amp; SUBSTITUTE(TabelaFluxoDeCaixa[[#This Row],[Categoria]], " ", "_")),TabelaFluxoDeCaixa[[#This Row],[Sub Categoria]]),0)</f>
        <v>1</v>
      </c>
      <c r="G318" s="429">
        <f>DATE(YEAR(TabelaFluxoDeCaixa[[#This Row],[Data de Efetivação]]),MONTH(TabelaFluxoDeCaixa[[#This Row],[Data de Efetivação]]),1)</f>
        <v>45597</v>
      </c>
      <c r="H318" s="428">
        <v>45609</v>
      </c>
      <c r="I318" s="428">
        <v>45609</v>
      </c>
      <c r="J318" s="411" t="s">
        <v>725</v>
      </c>
      <c r="K318" s="411"/>
      <c r="L318" s="411" t="s">
        <v>41</v>
      </c>
      <c r="M318" s="412" t="s">
        <v>798</v>
      </c>
      <c r="N318" s="413" t="s">
        <v>1043</v>
      </c>
      <c r="O318" s="414">
        <v>131</v>
      </c>
      <c r="P318" s="415" t="s">
        <v>134</v>
      </c>
    </row>
    <row r="319" spans="3:16" ht="32" x14ac:dyDescent="0.2">
      <c r="C319" s="410"/>
      <c r="D319" s="410"/>
      <c r="E319" s="410">
        <f>COUNTIF(CFCategoriasBD,TabelaFluxoDeCaixa[[#This Row],[Categoria]])</f>
        <v>1</v>
      </c>
      <c r="F319" s="389">
        <f ca="1">IFERROR(COUNTIF(INDIRECT("BDNameToFC" &amp; SUBSTITUTE(TabelaFluxoDeCaixa[[#This Row],[Categoria]], " ", "_")),TabelaFluxoDeCaixa[[#This Row],[Sub Categoria]]),0)</f>
        <v>1</v>
      </c>
      <c r="G319" s="429">
        <f>DATE(YEAR(TabelaFluxoDeCaixa[[#This Row],[Data de Efetivação]]),MONTH(TabelaFluxoDeCaixa[[#This Row],[Data de Efetivação]]),1)</f>
        <v>45597</v>
      </c>
      <c r="H319" s="428">
        <v>45610</v>
      </c>
      <c r="I319" s="428">
        <v>45610</v>
      </c>
      <c r="J319" s="411" t="s">
        <v>725</v>
      </c>
      <c r="K319" s="411"/>
      <c r="L319" s="411" t="s">
        <v>41</v>
      </c>
      <c r="M319" s="412" t="s">
        <v>798</v>
      </c>
      <c r="N319" s="413" t="s">
        <v>1048</v>
      </c>
      <c r="O319" s="414">
        <v>2</v>
      </c>
      <c r="P319" s="415" t="s">
        <v>134</v>
      </c>
    </row>
    <row r="320" spans="3:16" ht="32" x14ac:dyDescent="0.2">
      <c r="C320" s="410"/>
      <c r="D320" s="410"/>
      <c r="E320" s="410">
        <f>COUNTIF(CFCategoriasBD,TabelaFluxoDeCaixa[[#This Row],[Categoria]])</f>
        <v>1</v>
      </c>
      <c r="F320" s="389">
        <f ca="1">IFERROR(COUNTIF(INDIRECT("BDNameToFC" &amp; SUBSTITUTE(TabelaFluxoDeCaixa[[#This Row],[Categoria]], " ", "_")),TabelaFluxoDeCaixa[[#This Row],[Sub Categoria]]),0)</f>
        <v>1</v>
      </c>
      <c r="G320" s="429">
        <f>DATE(YEAR(TabelaFluxoDeCaixa[[#This Row],[Data de Efetivação]]),MONTH(TabelaFluxoDeCaixa[[#This Row],[Data de Efetivação]]),1)</f>
        <v>45597</v>
      </c>
      <c r="H320" s="428">
        <v>45610</v>
      </c>
      <c r="I320" s="428">
        <v>45610</v>
      </c>
      <c r="J320" s="411" t="s">
        <v>725</v>
      </c>
      <c r="K320" s="411"/>
      <c r="L320" s="411" t="s">
        <v>41</v>
      </c>
      <c r="M320" s="412" t="s">
        <v>798</v>
      </c>
      <c r="N320" s="413" t="s">
        <v>1048</v>
      </c>
      <c r="O320" s="414">
        <v>2</v>
      </c>
      <c r="P320" s="415" t="s">
        <v>134</v>
      </c>
    </row>
    <row r="321" spans="3:16" ht="32" x14ac:dyDescent="0.2">
      <c r="C321" s="410"/>
      <c r="D321" s="410"/>
      <c r="E321" s="410">
        <f>COUNTIF(CFCategoriasBD,TabelaFluxoDeCaixa[[#This Row],[Categoria]])</f>
        <v>1</v>
      </c>
      <c r="F321" s="389">
        <f ca="1">IFERROR(COUNTIF(INDIRECT("BDNameToFC" &amp; SUBSTITUTE(TabelaFluxoDeCaixa[[#This Row],[Categoria]], " ", "_")),TabelaFluxoDeCaixa[[#This Row],[Sub Categoria]]),0)</f>
        <v>1</v>
      </c>
      <c r="G321" s="429">
        <f>DATE(YEAR(TabelaFluxoDeCaixa[[#This Row],[Data de Efetivação]]),MONTH(TabelaFluxoDeCaixa[[#This Row],[Data de Efetivação]]),1)</f>
        <v>45597</v>
      </c>
      <c r="H321" s="428">
        <v>45610</v>
      </c>
      <c r="I321" s="428">
        <v>45610</v>
      </c>
      <c r="J321" s="411" t="s">
        <v>725</v>
      </c>
      <c r="K321" s="411"/>
      <c r="L321" s="411" t="s">
        <v>41</v>
      </c>
      <c r="M321" s="412" t="s">
        <v>798</v>
      </c>
      <c r="N321" s="413" t="s">
        <v>1045</v>
      </c>
      <c r="O321" s="414">
        <v>2.2000000000000002</v>
      </c>
      <c r="P321" s="415" t="s">
        <v>134</v>
      </c>
    </row>
    <row r="322" spans="3:16" ht="32" x14ac:dyDescent="0.2">
      <c r="C322" s="410"/>
      <c r="D322" s="410"/>
      <c r="E322" s="410">
        <f>COUNTIF(CFCategoriasBD,TabelaFluxoDeCaixa[[#This Row],[Categoria]])</f>
        <v>1</v>
      </c>
      <c r="F322" s="389">
        <f ca="1">IFERROR(COUNTIF(INDIRECT("BDNameToFC" &amp; SUBSTITUTE(TabelaFluxoDeCaixa[[#This Row],[Categoria]], " ", "_")),TabelaFluxoDeCaixa[[#This Row],[Sub Categoria]]),0)</f>
        <v>1</v>
      </c>
      <c r="G322" s="429">
        <f>DATE(YEAR(TabelaFluxoDeCaixa[[#This Row],[Data de Efetivação]]),MONTH(TabelaFluxoDeCaixa[[#This Row],[Data de Efetivação]]),1)</f>
        <v>45597</v>
      </c>
      <c r="H322" s="428">
        <v>45610</v>
      </c>
      <c r="I322" s="428">
        <v>45610</v>
      </c>
      <c r="J322" s="411" t="s">
        <v>725</v>
      </c>
      <c r="K322" s="411"/>
      <c r="L322" s="411" t="s">
        <v>41</v>
      </c>
      <c r="M322" s="412" t="s">
        <v>798</v>
      </c>
      <c r="N322" s="413" t="s">
        <v>1045</v>
      </c>
      <c r="O322" s="414">
        <v>2.2000000000000002</v>
      </c>
      <c r="P322" s="415" t="s">
        <v>134</v>
      </c>
    </row>
    <row r="323" spans="3:16" ht="32" x14ac:dyDescent="0.2">
      <c r="C323" s="410"/>
      <c r="D323" s="410"/>
      <c r="E323" s="410">
        <f>COUNTIF(CFCategoriasBD,TabelaFluxoDeCaixa[[#This Row],[Categoria]])</f>
        <v>1</v>
      </c>
      <c r="F323" s="389">
        <f ca="1">IFERROR(COUNTIF(INDIRECT("BDNameToFC" &amp; SUBSTITUTE(TabelaFluxoDeCaixa[[#This Row],[Categoria]], " ", "_")),TabelaFluxoDeCaixa[[#This Row],[Sub Categoria]]),0)</f>
        <v>1</v>
      </c>
      <c r="G323" s="429">
        <f>DATE(YEAR(TabelaFluxoDeCaixa[[#This Row],[Data de Efetivação]]),MONTH(TabelaFluxoDeCaixa[[#This Row],[Data de Efetivação]]),1)</f>
        <v>45597</v>
      </c>
      <c r="H323" s="428">
        <v>45610</v>
      </c>
      <c r="I323" s="428">
        <v>45610</v>
      </c>
      <c r="J323" s="411" t="s">
        <v>725</v>
      </c>
      <c r="K323" s="411"/>
      <c r="L323" s="411" t="s">
        <v>41</v>
      </c>
      <c r="M323" s="412" t="s">
        <v>798</v>
      </c>
      <c r="N323" s="413" t="s">
        <v>1051</v>
      </c>
      <c r="O323" s="414">
        <v>2.34</v>
      </c>
      <c r="P323" s="415" t="s">
        <v>134</v>
      </c>
    </row>
    <row r="324" spans="3:16" ht="32" x14ac:dyDescent="0.2">
      <c r="C324" s="410"/>
      <c r="D324" s="410"/>
      <c r="E324" s="410">
        <f>COUNTIF(CFCategoriasBD,TabelaFluxoDeCaixa[[#This Row],[Categoria]])</f>
        <v>1</v>
      </c>
      <c r="F324" s="389">
        <f ca="1">IFERROR(COUNTIF(INDIRECT("BDNameToFC" &amp; SUBSTITUTE(TabelaFluxoDeCaixa[[#This Row],[Categoria]], " ", "_")),TabelaFluxoDeCaixa[[#This Row],[Sub Categoria]]),0)</f>
        <v>1</v>
      </c>
      <c r="G324" s="429">
        <f>DATE(YEAR(TabelaFluxoDeCaixa[[#This Row],[Data de Efetivação]]),MONTH(TabelaFluxoDeCaixa[[#This Row],[Data de Efetivação]]),1)</f>
        <v>45597</v>
      </c>
      <c r="H324" s="428">
        <v>45610</v>
      </c>
      <c r="I324" s="428">
        <v>45610</v>
      </c>
      <c r="J324" s="411" t="s">
        <v>725</v>
      </c>
      <c r="K324" s="411"/>
      <c r="L324" s="411" t="s">
        <v>41</v>
      </c>
      <c r="M324" s="412" t="s">
        <v>798</v>
      </c>
      <c r="N324" s="413" t="s">
        <v>1051</v>
      </c>
      <c r="O324" s="414">
        <v>2.34</v>
      </c>
      <c r="P324" s="415" t="s">
        <v>134</v>
      </c>
    </row>
    <row r="325" spans="3:16" ht="32" x14ac:dyDescent="0.2">
      <c r="C325" s="410"/>
      <c r="D325" s="410"/>
      <c r="E325" s="410">
        <f>COUNTIF(CFCategoriasBD,TabelaFluxoDeCaixa[[#This Row],[Categoria]])</f>
        <v>1</v>
      </c>
      <c r="F325" s="389">
        <f ca="1">IFERROR(COUNTIF(INDIRECT("BDNameToFC" &amp; SUBSTITUTE(TabelaFluxoDeCaixa[[#This Row],[Categoria]], " ", "_")),TabelaFluxoDeCaixa[[#This Row],[Sub Categoria]]),0)</f>
        <v>1</v>
      </c>
      <c r="G325" s="429">
        <f>DATE(YEAR(TabelaFluxoDeCaixa[[#This Row],[Data de Efetivação]]),MONTH(TabelaFluxoDeCaixa[[#This Row],[Data de Efetivação]]),1)</f>
        <v>45597</v>
      </c>
      <c r="H325" s="428">
        <v>45610</v>
      </c>
      <c r="I325" s="428">
        <v>45610</v>
      </c>
      <c r="J325" s="411" t="s">
        <v>725</v>
      </c>
      <c r="K325" s="411"/>
      <c r="L325" s="411" t="s">
        <v>41</v>
      </c>
      <c r="M325" s="412" t="s">
        <v>798</v>
      </c>
      <c r="N325" s="413" t="s">
        <v>1046</v>
      </c>
      <c r="O325" s="414">
        <v>6.24</v>
      </c>
      <c r="P325" s="415" t="s">
        <v>134</v>
      </c>
    </row>
    <row r="326" spans="3:16" ht="32" x14ac:dyDescent="0.2">
      <c r="C326" s="410"/>
      <c r="D326" s="410"/>
      <c r="E326" s="410">
        <f>COUNTIF(CFCategoriasBD,TabelaFluxoDeCaixa[[#This Row],[Categoria]])</f>
        <v>1</v>
      </c>
      <c r="F326" s="389">
        <f ca="1">IFERROR(COUNTIF(INDIRECT("BDNameToFC" &amp; SUBSTITUTE(TabelaFluxoDeCaixa[[#This Row],[Categoria]], " ", "_")),TabelaFluxoDeCaixa[[#This Row],[Sub Categoria]]),0)</f>
        <v>1</v>
      </c>
      <c r="G326" s="429">
        <f>DATE(YEAR(TabelaFluxoDeCaixa[[#This Row],[Data de Efetivação]]),MONTH(TabelaFluxoDeCaixa[[#This Row],[Data de Efetivação]]),1)</f>
        <v>45597</v>
      </c>
      <c r="H326" s="428">
        <v>45610</v>
      </c>
      <c r="I326" s="428">
        <v>45610</v>
      </c>
      <c r="J326" s="411" t="s">
        <v>725</v>
      </c>
      <c r="K326" s="411"/>
      <c r="L326" s="411" t="s">
        <v>41</v>
      </c>
      <c r="M326" s="412" t="s">
        <v>798</v>
      </c>
      <c r="N326" s="413" t="s">
        <v>1050</v>
      </c>
      <c r="O326" s="414">
        <v>8</v>
      </c>
      <c r="P326" s="415" t="s">
        <v>134</v>
      </c>
    </row>
    <row r="327" spans="3:16" ht="32" x14ac:dyDescent="0.2">
      <c r="C327" s="410"/>
      <c r="D327" s="410"/>
      <c r="E327" s="410">
        <f>COUNTIF(CFCategoriasBD,TabelaFluxoDeCaixa[[#This Row],[Categoria]])</f>
        <v>1</v>
      </c>
      <c r="F327" s="389">
        <f ca="1">IFERROR(COUNTIF(INDIRECT("BDNameToFC" &amp; SUBSTITUTE(TabelaFluxoDeCaixa[[#This Row],[Categoria]], " ", "_")),TabelaFluxoDeCaixa[[#This Row],[Sub Categoria]]),0)</f>
        <v>1</v>
      </c>
      <c r="G327" s="429">
        <f>DATE(YEAR(TabelaFluxoDeCaixa[[#This Row],[Data de Efetivação]]),MONTH(TabelaFluxoDeCaixa[[#This Row],[Data de Efetivação]]),1)</f>
        <v>45597</v>
      </c>
      <c r="H327" s="428">
        <v>45610</v>
      </c>
      <c r="I327" s="428">
        <v>45610</v>
      </c>
      <c r="J327" s="411" t="s">
        <v>725</v>
      </c>
      <c r="K327" s="411"/>
      <c r="L327" s="411" t="s">
        <v>41</v>
      </c>
      <c r="M327" s="412" t="s">
        <v>798</v>
      </c>
      <c r="N327" s="413" t="s">
        <v>1047</v>
      </c>
      <c r="O327" s="414">
        <v>22.5</v>
      </c>
      <c r="P327" s="415" t="s">
        <v>134</v>
      </c>
    </row>
    <row r="328" spans="3:16" ht="32" x14ac:dyDescent="0.2">
      <c r="C328" s="410"/>
      <c r="D328" s="410"/>
      <c r="E328" s="410">
        <f>COUNTIF(CFCategoriasBD,TabelaFluxoDeCaixa[[#This Row],[Categoria]])</f>
        <v>1</v>
      </c>
      <c r="F328" s="389">
        <f ca="1">IFERROR(COUNTIF(INDIRECT("BDNameToFC" &amp; SUBSTITUTE(TabelaFluxoDeCaixa[[#This Row],[Categoria]], " ", "_")),TabelaFluxoDeCaixa[[#This Row],[Sub Categoria]]),0)</f>
        <v>1</v>
      </c>
      <c r="G328" s="429">
        <f>DATE(YEAR(TabelaFluxoDeCaixa[[#This Row],[Data de Efetivação]]),MONTH(TabelaFluxoDeCaixa[[#This Row],[Data de Efetivação]]),1)</f>
        <v>45597</v>
      </c>
      <c r="H328" s="428">
        <v>45610</v>
      </c>
      <c r="I328" s="428">
        <v>45610</v>
      </c>
      <c r="J328" s="411" t="s">
        <v>725</v>
      </c>
      <c r="K328" s="411"/>
      <c r="L328" s="411" t="s">
        <v>41</v>
      </c>
      <c r="M328" s="412" t="s">
        <v>798</v>
      </c>
      <c r="N328" s="413" t="s">
        <v>1049</v>
      </c>
      <c r="O328" s="414">
        <v>31.32</v>
      </c>
      <c r="P328" s="415" t="s">
        <v>134</v>
      </c>
    </row>
    <row r="329" spans="3:16" ht="32" x14ac:dyDescent="0.2">
      <c r="C329" s="410"/>
      <c r="D329" s="410"/>
      <c r="E329" s="410">
        <f>COUNTIF(CFCategoriasBD,TabelaFluxoDeCaixa[[#This Row],[Categoria]])</f>
        <v>1</v>
      </c>
      <c r="F329" s="389">
        <f ca="1">IFERROR(COUNTIF(INDIRECT("BDNameToFC" &amp; SUBSTITUTE(TabelaFluxoDeCaixa[[#This Row],[Categoria]], " ", "_")),TabelaFluxoDeCaixa[[#This Row],[Sub Categoria]]),0)</f>
        <v>1</v>
      </c>
      <c r="G329" s="429">
        <f>DATE(YEAR(TabelaFluxoDeCaixa[[#This Row],[Data de Efetivação]]),MONTH(TabelaFluxoDeCaixa[[#This Row],[Data de Efetivação]]),1)</f>
        <v>45597</v>
      </c>
      <c r="H329" s="428">
        <v>45610</v>
      </c>
      <c r="I329" s="428">
        <v>45610</v>
      </c>
      <c r="J329" s="411" t="s">
        <v>725</v>
      </c>
      <c r="K329" s="411"/>
      <c r="L329" s="411" t="s">
        <v>816</v>
      </c>
      <c r="M329" s="412" t="s">
        <v>914</v>
      </c>
      <c r="N329" s="413" t="s">
        <v>777</v>
      </c>
      <c r="O329" s="414">
        <v>785</v>
      </c>
      <c r="P329" s="415" t="s">
        <v>134</v>
      </c>
    </row>
    <row r="330" spans="3:16" ht="16" x14ac:dyDescent="0.2">
      <c r="C330" s="410"/>
      <c r="D330" s="410"/>
      <c r="E330" s="410">
        <f>COUNTIF(CFCategoriasBD,TabelaFluxoDeCaixa[[#This Row],[Categoria]])</f>
        <v>1</v>
      </c>
      <c r="F330" s="389">
        <f ca="1">IFERROR(COUNTIF(INDIRECT("BDNameToFC" &amp; SUBSTITUTE(TabelaFluxoDeCaixa[[#This Row],[Categoria]], " ", "_")),TabelaFluxoDeCaixa[[#This Row],[Sub Categoria]]),0)</f>
        <v>1</v>
      </c>
      <c r="G330" s="429">
        <f>DATE(YEAR(TabelaFluxoDeCaixa[[#This Row],[Data de Efetivação]]),MONTH(TabelaFluxoDeCaixa[[#This Row],[Data de Efetivação]]),1)</f>
        <v>45597</v>
      </c>
      <c r="H330" s="428">
        <v>45614</v>
      </c>
      <c r="I330" s="428">
        <v>45614</v>
      </c>
      <c r="J330" s="411" t="s">
        <v>725</v>
      </c>
      <c r="K330" s="411"/>
      <c r="L330" s="411" t="s">
        <v>43</v>
      </c>
      <c r="M330" s="412" t="s">
        <v>815</v>
      </c>
      <c r="N330" s="413" t="s">
        <v>781</v>
      </c>
      <c r="O330" s="414">
        <v>41.85</v>
      </c>
      <c r="P330" s="415" t="s">
        <v>134</v>
      </c>
    </row>
    <row r="331" spans="3:16" ht="16" x14ac:dyDescent="0.2">
      <c r="C331" s="410"/>
      <c r="D331" s="410"/>
      <c r="E331" s="410">
        <f>COUNTIF(CFCategoriasBD,TabelaFluxoDeCaixa[[#This Row],[Categoria]])</f>
        <v>1</v>
      </c>
      <c r="F331" s="389">
        <f ca="1">IFERROR(COUNTIF(INDIRECT("BDNameToFC" &amp; SUBSTITUTE(TabelaFluxoDeCaixa[[#This Row],[Categoria]], " ", "_")),TabelaFluxoDeCaixa[[#This Row],[Sub Categoria]]),0)</f>
        <v>1</v>
      </c>
      <c r="G331" s="429">
        <f>DATE(YEAR(TabelaFluxoDeCaixa[[#This Row],[Data de Efetivação]]),MONTH(TabelaFluxoDeCaixa[[#This Row],[Data de Efetivação]]),1)</f>
        <v>45597</v>
      </c>
      <c r="H331" s="428">
        <v>45614</v>
      </c>
      <c r="I331" s="428">
        <v>45614</v>
      </c>
      <c r="J331" s="411" t="s">
        <v>725</v>
      </c>
      <c r="K331" s="411"/>
      <c r="L331" s="411" t="s">
        <v>55</v>
      </c>
      <c r="M331" s="412" t="s">
        <v>56</v>
      </c>
      <c r="N331" s="413" t="s">
        <v>1052</v>
      </c>
      <c r="O331" s="414">
        <v>50</v>
      </c>
      <c r="P331" s="415" t="s">
        <v>134</v>
      </c>
    </row>
    <row r="332" spans="3:16" ht="16" x14ac:dyDescent="0.2">
      <c r="C332" s="410"/>
      <c r="D332" s="410"/>
      <c r="E332" s="410">
        <f>COUNTIF(CFCategoriasBD,TabelaFluxoDeCaixa[[#This Row],[Categoria]])</f>
        <v>1</v>
      </c>
      <c r="F332" s="389">
        <f ca="1">IFERROR(COUNTIF(INDIRECT("BDNameToFC" &amp; SUBSTITUTE(TabelaFluxoDeCaixa[[#This Row],[Categoria]], " ", "_")),TabelaFluxoDeCaixa[[#This Row],[Sub Categoria]]),0)</f>
        <v>1</v>
      </c>
      <c r="G332" s="429">
        <f>DATE(YEAR(TabelaFluxoDeCaixa[[#This Row],[Data de Efetivação]]),MONTH(TabelaFluxoDeCaixa[[#This Row],[Data de Efetivação]]),1)</f>
        <v>45597</v>
      </c>
      <c r="H332" s="428">
        <v>45614</v>
      </c>
      <c r="I332" s="428">
        <v>45614</v>
      </c>
      <c r="J332" s="411" t="s">
        <v>725</v>
      </c>
      <c r="K332" s="411"/>
      <c r="L332" s="411" t="s">
        <v>808</v>
      </c>
      <c r="M332" s="412" t="s">
        <v>257</v>
      </c>
      <c r="N332" s="413" t="s">
        <v>780</v>
      </c>
      <c r="O332" s="414">
        <v>166.86</v>
      </c>
      <c r="P332" s="415" t="s">
        <v>134</v>
      </c>
    </row>
    <row r="333" spans="3:16" ht="16" x14ac:dyDescent="0.2">
      <c r="C333" s="410"/>
      <c r="D333" s="410"/>
      <c r="E333" s="410">
        <f>COUNTIF(CFCategoriasBD,TabelaFluxoDeCaixa[[#This Row],[Categoria]])</f>
        <v>1</v>
      </c>
      <c r="F333" s="389">
        <f ca="1">IFERROR(COUNTIF(INDIRECT("BDNameToFC" &amp; SUBSTITUTE(TabelaFluxoDeCaixa[[#This Row],[Categoria]], " ", "_")),TabelaFluxoDeCaixa[[#This Row],[Sub Categoria]]),0)</f>
        <v>1</v>
      </c>
      <c r="G333" s="429">
        <f>DATE(YEAR(TabelaFluxoDeCaixa[[#This Row],[Data de Efetivação]]),MONTH(TabelaFluxoDeCaixa[[#This Row],[Data de Efetivação]]),1)</f>
        <v>45597</v>
      </c>
      <c r="H333" s="428">
        <v>45615</v>
      </c>
      <c r="I333" s="428">
        <v>45615</v>
      </c>
      <c r="J333" s="411" t="s">
        <v>725</v>
      </c>
      <c r="K333" s="411"/>
      <c r="L333" s="411" t="s">
        <v>803</v>
      </c>
      <c r="M333" s="412" t="s">
        <v>48</v>
      </c>
      <c r="N333" s="413" t="s">
        <v>1133</v>
      </c>
      <c r="O333" s="414">
        <v>4.29</v>
      </c>
      <c r="P333" s="415" t="s">
        <v>134</v>
      </c>
    </row>
    <row r="334" spans="3:16" ht="16" x14ac:dyDescent="0.2">
      <c r="C334" s="410"/>
      <c r="D334" s="410"/>
      <c r="E334" s="410">
        <f>COUNTIF(CFCategoriasBD,TabelaFluxoDeCaixa[[#This Row],[Categoria]])</f>
        <v>1</v>
      </c>
      <c r="F334" s="389">
        <f ca="1">IFERROR(COUNTIF(INDIRECT("BDNameToFC" &amp; SUBSTITUTE(TabelaFluxoDeCaixa[[#This Row],[Categoria]], " ", "_")),TabelaFluxoDeCaixa[[#This Row],[Sub Categoria]]),0)</f>
        <v>1</v>
      </c>
      <c r="G334" s="429">
        <f>DATE(YEAR(TabelaFluxoDeCaixa[[#This Row],[Data de Efetivação]]),MONTH(TabelaFluxoDeCaixa[[#This Row],[Data de Efetivação]]),1)</f>
        <v>45597</v>
      </c>
      <c r="H334" s="428">
        <v>45615</v>
      </c>
      <c r="I334" s="428">
        <v>45615</v>
      </c>
      <c r="J334" s="411" t="s">
        <v>725</v>
      </c>
      <c r="K334" s="411"/>
      <c r="L334" s="411" t="s">
        <v>803</v>
      </c>
      <c r="M334" s="412" t="s">
        <v>898</v>
      </c>
      <c r="N334" s="413" t="s">
        <v>1132</v>
      </c>
      <c r="O334" s="414">
        <v>59.3</v>
      </c>
      <c r="P334" s="415" t="s">
        <v>134</v>
      </c>
    </row>
    <row r="335" spans="3:16" ht="16" x14ac:dyDescent="0.2">
      <c r="C335" s="410"/>
      <c r="D335" s="410"/>
      <c r="E335" s="410">
        <f>COUNTIF(CFCategoriasBD,TabelaFluxoDeCaixa[[#This Row],[Categoria]])</f>
        <v>1</v>
      </c>
      <c r="F335" s="389">
        <f ca="1">IFERROR(COUNTIF(INDIRECT("BDNameToFC" &amp; SUBSTITUTE(TabelaFluxoDeCaixa[[#This Row],[Categoria]], " ", "_")),TabelaFluxoDeCaixa[[#This Row],[Sub Categoria]]),0)</f>
        <v>1</v>
      </c>
      <c r="G335" s="429">
        <f>DATE(YEAR(TabelaFluxoDeCaixa[[#This Row],[Data de Efetivação]]),MONTH(TabelaFluxoDeCaixa[[#This Row],[Data de Efetivação]]),1)</f>
        <v>45597</v>
      </c>
      <c r="H335" s="428">
        <v>45615</v>
      </c>
      <c r="I335" s="428">
        <v>45615</v>
      </c>
      <c r="J335" s="411" t="s">
        <v>725</v>
      </c>
      <c r="K335" s="411"/>
      <c r="L335" s="411" t="s">
        <v>809</v>
      </c>
      <c r="M335" s="412" t="s">
        <v>823</v>
      </c>
      <c r="N335" s="413" t="s">
        <v>1053</v>
      </c>
      <c r="O335" s="414">
        <v>103.04</v>
      </c>
      <c r="P335" s="415" t="s">
        <v>134</v>
      </c>
    </row>
    <row r="336" spans="3:16" ht="16" x14ac:dyDescent="0.2">
      <c r="C336" s="410"/>
      <c r="D336" s="410"/>
      <c r="E336" s="410">
        <f>COUNTIF(CFCategoriasBD,TabelaFluxoDeCaixa[[#This Row],[Categoria]])</f>
        <v>1</v>
      </c>
      <c r="F336" s="389">
        <f ca="1">IFERROR(COUNTIF(INDIRECT("BDNameToFC" &amp; SUBSTITUTE(TabelaFluxoDeCaixa[[#This Row],[Categoria]], " ", "_")),TabelaFluxoDeCaixa[[#This Row],[Sub Categoria]]),0)</f>
        <v>1</v>
      </c>
      <c r="G336" s="429">
        <f>DATE(YEAR(TabelaFluxoDeCaixa[[#This Row],[Data de Efetivação]]),MONTH(TabelaFluxoDeCaixa[[#This Row],[Data de Efetivação]]),1)</f>
        <v>45597</v>
      </c>
      <c r="H336" s="428">
        <v>45615</v>
      </c>
      <c r="I336" s="428">
        <v>45615</v>
      </c>
      <c r="J336" s="411" t="s">
        <v>725</v>
      </c>
      <c r="K336" s="411"/>
      <c r="L336" s="411" t="s">
        <v>809</v>
      </c>
      <c r="M336" s="412" t="s">
        <v>823</v>
      </c>
      <c r="N336" s="413" t="s">
        <v>1053</v>
      </c>
      <c r="O336" s="414">
        <v>163.08000000000001</v>
      </c>
      <c r="P336" s="415" t="s">
        <v>134</v>
      </c>
    </row>
    <row r="337" spans="3:16" ht="16" x14ac:dyDescent="0.2">
      <c r="C337" s="410"/>
      <c r="D337" s="410"/>
      <c r="E337" s="410">
        <f>COUNTIF(CFCategoriasBD,TabelaFluxoDeCaixa[[#This Row],[Categoria]])</f>
        <v>1</v>
      </c>
      <c r="F337" s="389">
        <f ca="1">IFERROR(COUNTIF(INDIRECT("BDNameToFC" &amp; SUBSTITUTE(TabelaFluxoDeCaixa[[#This Row],[Categoria]], " ", "_")),TabelaFluxoDeCaixa[[#This Row],[Sub Categoria]]),0)</f>
        <v>1</v>
      </c>
      <c r="G337" s="429">
        <f>DATE(YEAR(TabelaFluxoDeCaixa[[#This Row],[Data de Efetivação]]),MONTH(TabelaFluxoDeCaixa[[#This Row],[Data de Efetivação]]),1)</f>
        <v>45597</v>
      </c>
      <c r="H337" s="428">
        <v>45615</v>
      </c>
      <c r="I337" s="428">
        <v>45615</v>
      </c>
      <c r="J337" s="411" t="s">
        <v>725</v>
      </c>
      <c r="K337" s="411"/>
      <c r="L337" s="411" t="s">
        <v>809</v>
      </c>
      <c r="M337" s="412" t="s">
        <v>823</v>
      </c>
      <c r="N337" s="413" t="s">
        <v>1053</v>
      </c>
      <c r="O337" s="414">
        <v>228.77</v>
      </c>
      <c r="P337" s="415" t="s">
        <v>134</v>
      </c>
    </row>
    <row r="338" spans="3:16" ht="16" x14ac:dyDescent="0.2">
      <c r="C338" s="410"/>
      <c r="D338" s="410"/>
      <c r="E338" s="410">
        <f>COUNTIF(CFCategoriasBD,TabelaFluxoDeCaixa[[#This Row],[Categoria]])</f>
        <v>1</v>
      </c>
      <c r="F338" s="389">
        <f ca="1">IFERROR(COUNTIF(INDIRECT("BDNameToFC" &amp; SUBSTITUTE(TabelaFluxoDeCaixa[[#This Row],[Categoria]], " ", "_")),TabelaFluxoDeCaixa[[#This Row],[Sub Categoria]]),0)</f>
        <v>1</v>
      </c>
      <c r="G338" s="429">
        <f>DATE(YEAR(TabelaFluxoDeCaixa[[#This Row],[Data de Efetivação]]),MONTH(TabelaFluxoDeCaixa[[#This Row],[Data de Efetivação]]),1)</f>
        <v>45597</v>
      </c>
      <c r="H338" s="428">
        <v>45615</v>
      </c>
      <c r="I338" s="428">
        <v>45615</v>
      </c>
      <c r="J338" s="411" t="s">
        <v>725</v>
      </c>
      <c r="K338" s="411"/>
      <c r="L338" s="411" t="s">
        <v>809</v>
      </c>
      <c r="M338" s="412" t="s">
        <v>823</v>
      </c>
      <c r="N338" s="413" t="s">
        <v>1053</v>
      </c>
      <c r="O338" s="414">
        <v>231.05</v>
      </c>
      <c r="P338" s="415" t="s">
        <v>134</v>
      </c>
    </row>
    <row r="339" spans="3:16" ht="16" x14ac:dyDescent="0.2">
      <c r="C339" s="410"/>
      <c r="D339" s="410"/>
      <c r="E339" s="410">
        <f>COUNTIF(CFCategoriasBD,TabelaFluxoDeCaixa[[#This Row],[Categoria]])</f>
        <v>1</v>
      </c>
      <c r="F339" s="389">
        <f ca="1">IFERROR(COUNTIF(INDIRECT("BDNameToFC" &amp; SUBSTITUTE(TabelaFluxoDeCaixa[[#This Row],[Categoria]], " ", "_")),TabelaFluxoDeCaixa[[#This Row],[Sub Categoria]]),0)</f>
        <v>1</v>
      </c>
      <c r="G339" s="429">
        <f>DATE(YEAR(TabelaFluxoDeCaixa[[#This Row],[Data de Efetivação]]),MONTH(TabelaFluxoDeCaixa[[#This Row],[Data de Efetivação]]),1)</f>
        <v>45597</v>
      </c>
      <c r="H339" s="428">
        <v>45615</v>
      </c>
      <c r="I339" s="428">
        <v>45615</v>
      </c>
      <c r="J339" s="411" t="s">
        <v>725</v>
      </c>
      <c r="K339" s="411"/>
      <c r="L339" s="411" t="s">
        <v>809</v>
      </c>
      <c r="M339" s="412" t="s">
        <v>823</v>
      </c>
      <c r="N339" s="413" t="s">
        <v>1053</v>
      </c>
      <c r="O339" s="414">
        <v>313.82</v>
      </c>
      <c r="P339" s="415" t="s">
        <v>134</v>
      </c>
    </row>
    <row r="340" spans="3:16" ht="32" x14ac:dyDescent="0.2">
      <c r="C340" s="410"/>
      <c r="D340" s="410"/>
      <c r="E340" s="410">
        <f>COUNTIF(CFCategoriasBD,TabelaFluxoDeCaixa[[#This Row],[Categoria]])</f>
        <v>1</v>
      </c>
      <c r="F340" s="389">
        <f ca="1">IFERROR(COUNTIF(INDIRECT("BDNameToFC" &amp; SUBSTITUTE(TabelaFluxoDeCaixa[[#This Row],[Categoria]], " ", "_")),TabelaFluxoDeCaixa[[#This Row],[Sub Categoria]]),0)</f>
        <v>1</v>
      </c>
      <c r="G340" s="429">
        <f>DATE(YEAR(TabelaFluxoDeCaixa[[#This Row],[Data de Efetivação]]),MONTH(TabelaFluxoDeCaixa[[#This Row],[Data de Efetivação]]),1)</f>
        <v>45597</v>
      </c>
      <c r="H340" s="428">
        <v>45617</v>
      </c>
      <c r="I340" s="428">
        <v>45617</v>
      </c>
      <c r="J340" s="411" t="s">
        <v>725</v>
      </c>
      <c r="K340" s="411"/>
      <c r="L340" s="411" t="s">
        <v>41</v>
      </c>
      <c r="M340" s="412" t="s">
        <v>798</v>
      </c>
      <c r="N340" s="413" t="s">
        <v>1134</v>
      </c>
      <c r="O340" s="414">
        <v>25.2</v>
      </c>
      <c r="P340" s="415" t="s">
        <v>134</v>
      </c>
    </row>
    <row r="341" spans="3:16" ht="16" x14ac:dyDescent="0.2">
      <c r="C341" s="410"/>
      <c r="D341" s="410"/>
      <c r="E341" s="410">
        <f>COUNTIF(CFCategoriasBD,TabelaFluxoDeCaixa[[#This Row],[Categoria]])</f>
        <v>1</v>
      </c>
      <c r="F341" s="389">
        <f ca="1">IFERROR(COUNTIF(INDIRECT("BDNameToFC" &amp; SUBSTITUTE(TabelaFluxoDeCaixa[[#This Row],[Categoria]], " ", "_")),TabelaFluxoDeCaixa[[#This Row],[Sub Categoria]]),0)</f>
        <v>1</v>
      </c>
      <c r="G341" s="429">
        <f>DATE(YEAR(TabelaFluxoDeCaixa[[#This Row],[Data de Efetivação]]),MONTH(TabelaFluxoDeCaixa[[#This Row],[Data de Efetivação]]),1)</f>
        <v>45597</v>
      </c>
      <c r="H341" s="428">
        <v>45617</v>
      </c>
      <c r="I341" s="428">
        <v>45617</v>
      </c>
      <c r="J341" s="411" t="s">
        <v>725</v>
      </c>
      <c r="K341" s="411"/>
      <c r="L341" s="411" t="s">
        <v>814</v>
      </c>
      <c r="M341" s="412" t="s">
        <v>257</v>
      </c>
      <c r="N341" s="413" t="s">
        <v>787</v>
      </c>
      <c r="O341" s="414">
        <v>356.28</v>
      </c>
      <c r="P341" s="415" t="s">
        <v>134</v>
      </c>
    </row>
    <row r="342" spans="3:16" ht="32" x14ac:dyDescent="0.2">
      <c r="C342" s="410"/>
      <c r="D342" s="410"/>
      <c r="E342" s="410">
        <f>COUNTIF(CFCategoriasBD,TabelaFluxoDeCaixa[[#This Row],[Categoria]])</f>
        <v>1</v>
      </c>
      <c r="F342" s="389">
        <f ca="1">IFERROR(COUNTIF(INDIRECT("BDNameToFC" &amp; SUBSTITUTE(TabelaFluxoDeCaixa[[#This Row],[Categoria]], " ", "_")),TabelaFluxoDeCaixa[[#This Row],[Sub Categoria]]),0)</f>
        <v>1</v>
      </c>
      <c r="G342" s="429">
        <f>DATE(YEAR(TabelaFluxoDeCaixa[[#This Row],[Data de Efetivação]]),MONTH(TabelaFluxoDeCaixa[[#This Row],[Data de Efetivação]]),1)</f>
        <v>45597</v>
      </c>
      <c r="H342" s="428">
        <v>45617</v>
      </c>
      <c r="I342" s="428">
        <v>45617</v>
      </c>
      <c r="J342" s="411" t="s">
        <v>725</v>
      </c>
      <c r="K342" s="411"/>
      <c r="L342" s="411" t="s">
        <v>40</v>
      </c>
      <c r="M342" s="412" t="s">
        <v>949</v>
      </c>
      <c r="N342" s="413" t="s">
        <v>1135</v>
      </c>
      <c r="O342" s="414">
        <v>1000</v>
      </c>
      <c r="P342" s="415" t="s">
        <v>134</v>
      </c>
    </row>
    <row r="343" spans="3:16" ht="16" x14ac:dyDescent="0.2">
      <c r="C343" s="410"/>
      <c r="D343" s="410"/>
      <c r="E343" s="410">
        <f>COUNTIF(CFCategoriasBD,TabelaFluxoDeCaixa[[#This Row],[Categoria]])</f>
        <v>1</v>
      </c>
      <c r="F343" s="389">
        <f ca="1">IFERROR(COUNTIF(INDIRECT("BDNameToFC" &amp; SUBSTITUTE(TabelaFluxoDeCaixa[[#This Row],[Categoria]], " ", "_")),TabelaFluxoDeCaixa[[#This Row],[Sub Categoria]]),0)</f>
        <v>1</v>
      </c>
      <c r="G343" s="429">
        <f>DATE(YEAR(TabelaFluxoDeCaixa[[#This Row],[Data de Efetivação]]),MONTH(TabelaFluxoDeCaixa[[#This Row],[Data de Efetivação]]),1)</f>
        <v>45597</v>
      </c>
      <c r="H343" s="428">
        <v>45621</v>
      </c>
      <c r="I343" s="428">
        <v>45621</v>
      </c>
      <c r="J343" s="411" t="s">
        <v>725</v>
      </c>
      <c r="K343" s="411"/>
      <c r="L343" s="411" t="s">
        <v>43</v>
      </c>
      <c r="M343" s="412" t="s">
        <v>815</v>
      </c>
      <c r="N343" s="413" t="s">
        <v>795</v>
      </c>
      <c r="O343" s="414">
        <v>39.99</v>
      </c>
      <c r="P343" s="415" t="s">
        <v>134</v>
      </c>
    </row>
    <row r="344" spans="3:16" ht="32" x14ac:dyDescent="0.2">
      <c r="C344" s="410"/>
      <c r="D344" s="410"/>
      <c r="E344" s="410">
        <f>COUNTIF(CFCategoriasBD,TabelaFluxoDeCaixa[[#This Row],[Categoria]])</f>
        <v>1</v>
      </c>
      <c r="F344" s="389">
        <f ca="1">IFERROR(COUNTIF(INDIRECT("BDNameToFC" &amp; SUBSTITUTE(TabelaFluxoDeCaixa[[#This Row],[Categoria]], " ", "_")),TabelaFluxoDeCaixa[[#This Row],[Sub Categoria]]),0)</f>
        <v>1</v>
      </c>
      <c r="G344" s="429">
        <f>DATE(YEAR(TabelaFluxoDeCaixa[[#This Row],[Data de Efetivação]]),MONTH(TabelaFluxoDeCaixa[[#This Row],[Data de Efetivação]]),1)</f>
        <v>45597</v>
      </c>
      <c r="H344" s="428">
        <v>45621</v>
      </c>
      <c r="I344" s="428">
        <v>45621</v>
      </c>
      <c r="J344" s="411" t="s">
        <v>725</v>
      </c>
      <c r="K344" s="411"/>
      <c r="L344" s="411" t="s">
        <v>41</v>
      </c>
      <c r="M344" s="412" t="s">
        <v>798</v>
      </c>
      <c r="N344" s="413" t="s">
        <v>1141</v>
      </c>
      <c r="O344" s="414">
        <v>53.82</v>
      </c>
      <c r="P344" s="415" t="s">
        <v>134</v>
      </c>
    </row>
    <row r="345" spans="3:16" ht="16" x14ac:dyDescent="0.2">
      <c r="C345" s="410"/>
      <c r="D345" s="410"/>
      <c r="E345" s="410">
        <f>COUNTIF(CFCategoriasBD,TabelaFluxoDeCaixa[[#This Row],[Categoria]])</f>
        <v>1</v>
      </c>
      <c r="F345" s="389">
        <f ca="1">IFERROR(COUNTIF(INDIRECT("BDNameToFC" &amp; SUBSTITUTE(TabelaFluxoDeCaixa[[#This Row],[Categoria]], " ", "_")),TabelaFluxoDeCaixa[[#This Row],[Sub Categoria]]),0)</f>
        <v>1</v>
      </c>
      <c r="G345" s="429">
        <f>DATE(YEAR(TabelaFluxoDeCaixa[[#This Row],[Data de Efetivação]]),MONTH(TabelaFluxoDeCaixa[[#This Row],[Data de Efetivação]]),1)</f>
        <v>45597</v>
      </c>
      <c r="H345" s="428">
        <v>45621</v>
      </c>
      <c r="I345" s="428">
        <v>45621</v>
      </c>
      <c r="J345" s="411" t="s">
        <v>725</v>
      </c>
      <c r="K345" s="411"/>
      <c r="L345" s="411" t="s">
        <v>43</v>
      </c>
      <c r="M345" s="412" t="s">
        <v>815</v>
      </c>
      <c r="N345" s="413" t="s">
        <v>795</v>
      </c>
      <c r="O345" s="414">
        <v>159.25</v>
      </c>
      <c r="P345" s="415" t="s">
        <v>134</v>
      </c>
    </row>
    <row r="346" spans="3:16" ht="16" x14ac:dyDescent="0.2">
      <c r="C346" s="410"/>
      <c r="D346" s="410"/>
      <c r="E346" s="410">
        <f>COUNTIF(CFCategoriasBD,TabelaFluxoDeCaixa[[#This Row],[Categoria]])</f>
        <v>1</v>
      </c>
      <c r="F346" s="389">
        <f ca="1">IFERROR(COUNTIF(INDIRECT("BDNameToFC" &amp; SUBSTITUTE(TabelaFluxoDeCaixa[[#This Row],[Categoria]], " ", "_")),TabelaFluxoDeCaixa[[#This Row],[Sub Categoria]]),0)</f>
        <v>1</v>
      </c>
      <c r="G346" s="429">
        <f>DATE(YEAR(TabelaFluxoDeCaixa[[#This Row],[Data de Efetivação]]),MONTH(TabelaFluxoDeCaixa[[#This Row],[Data de Efetivação]]),1)</f>
        <v>45597</v>
      </c>
      <c r="H346" s="428">
        <v>45621</v>
      </c>
      <c r="I346" s="428">
        <v>45621</v>
      </c>
      <c r="J346" s="411" t="s">
        <v>725</v>
      </c>
      <c r="K346" s="411"/>
      <c r="L346" s="411" t="s">
        <v>809</v>
      </c>
      <c r="M346" s="412" t="s">
        <v>824</v>
      </c>
      <c r="N346" s="413" t="s">
        <v>737</v>
      </c>
      <c r="O346" s="414">
        <v>166.85</v>
      </c>
      <c r="P346" s="415" t="s">
        <v>134</v>
      </c>
    </row>
    <row r="347" spans="3:16" ht="32" x14ac:dyDescent="0.2">
      <c r="C347" s="410"/>
      <c r="D347" s="410"/>
      <c r="E347" s="410">
        <f>COUNTIF(CFCategoriasBD,TabelaFluxoDeCaixa[[#This Row],[Categoria]])</f>
        <v>1</v>
      </c>
      <c r="F347" s="389">
        <f ca="1">IFERROR(COUNTIF(INDIRECT("BDNameToFC" &amp; SUBSTITUTE(TabelaFluxoDeCaixa[[#This Row],[Categoria]], " ", "_")),TabelaFluxoDeCaixa[[#This Row],[Sub Categoria]]),0)</f>
        <v>1</v>
      </c>
      <c r="G347" s="429">
        <f>DATE(YEAR(TabelaFluxoDeCaixa[[#This Row],[Data de Efetivação]]),MONTH(TabelaFluxoDeCaixa[[#This Row],[Data de Efetivação]]),1)</f>
        <v>45597</v>
      </c>
      <c r="H347" s="428">
        <v>45621</v>
      </c>
      <c r="I347" s="428">
        <v>45621</v>
      </c>
      <c r="J347" s="411" t="s">
        <v>725</v>
      </c>
      <c r="K347" s="411"/>
      <c r="L347" s="411" t="s">
        <v>40</v>
      </c>
      <c r="M347" s="412" t="s">
        <v>949</v>
      </c>
      <c r="N347" s="413" t="s">
        <v>1144</v>
      </c>
      <c r="O347" s="414">
        <v>200</v>
      </c>
      <c r="P347" s="415" t="s">
        <v>134</v>
      </c>
    </row>
    <row r="348" spans="3:16" ht="32" x14ac:dyDescent="0.2">
      <c r="C348" s="410"/>
      <c r="D348" s="410"/>
      <c r="E348" s="410">
        <f>COUNTIF(CFCategoriasBD,TabelaFluxoDeCaixa[[#This Row],[Categoria]])</f>
        <v>1</v>
      </c>
      <c r="F348" s="389">
        <f ca="1">IFERROR(COUNTIF(INDIRECT("BDNameToFC" &amp; SUBSTITUTE(TabelaFluxoDeCaixa[[#This Row],[Categoria]], " ", "_")),TabelaFluxoDeCaixa[[#This Row],[Sub Categoria]]),0)</f>
        <v>1</v>
      </c>
      <c r="G348" s="429">
        <f>DATE(YEAR(TabelaFluxoDeCaixa[[#This Row],[Data de Efetivação]]),MONTH(TabelaFluxoDeCaixa[[#This Row],[Data de Efetivação]]),1)</f>
        <v>45597</v>
      </c>
      <c r="H348" s="428">
        <v>45621</v>
      </c>
      <c r="I348" s="428">
        <v>45621</v>
      </c>
      <c r="J348" s="411" t="s">
        <v>725</v>
      </c>
      <c r="K348" s="411"/>
      <c r="L348" s="411" t="s">
        <v>40</v>
      </c>
      <c r="M348" s="412" t="s">
        <v>949</v>
      </c>
      <c r="N348" s="413" t="s">
        <v>1143</v>
      </c>
      <c r="O348" s="414">
        <v>200</v>
      </c>
      <c r="P348" s="415" t="s">
        <v>134</v>
      </c>
    </row>
    <row r="349" spans="3:16" ht="32" x14ac:dyDescent="0.2">
      <c r="C349" s="410"/>
      <c r="D349" s="410"/>
      <c r="E349" s="410">
        <f>COUNTIF(CFCategoriasBD,TabelaFluxoDeCaixa[[#This Row],[Categoria]])</f>
        <v>1</v>
      </c>
      <c r="F349" s="389">
        <f ca="1">IFERROR(COUNTIF(INDIRECT("BDNameToFC" &amp; SUBSTITUTE(TabelaFluxoDeCaixa[[#This Row],[Categoria]], " ", "_")),TabelaFluxoDeCaixa[[#This Row],[Sub Categoria]]),0)</f>
        <v>1</v>
      </c>
      <c r="G349" s="429">
        <f>DATE(YEAR(TabelaFluxoDeCaixa[[#This Row],[Data de Efetivação]]),MONTH(TabelaFluxoDeCaixa[[#This Row],[Data de Efetivação]]),1)</f>
        <v>45597</v>
      </c>
      <c r="H349" s="428">
        <v>45621</v>
      </c>
      <c r="I349" s="428">
        <v>45621</v>
      </c>
      <c r="J349" s="411" t="s">
        <v>725</v>
      </c>
      <c r="K349" s="411"/>
      <c r="L349" s="411" t="s">
        <v>40</v>
      </c>
      <c r="M349" s="412" t="s">
        <v>949</v>
      </c>
      <c r="N349" s="413" t="s">
        <v>1142</v>
      </c>
      <c r="O349" s="414">
        <v>1000</v>
      </c>
      <c r="P349" s="415" t="s">
        <v>134</v>
      </c>
    </row>
    <row r="350" spans="3:16" ht="16" x14ac:dyDescent="0.2">
      <c r="C350" s="410"/>
      <c r="D350" s="410"/>
      <c r="E350" s="410">
        <f>COUNTIF(CFCategoriasBD,TabelaFluxoDeCaixa[[#This Row],[Categoria]])</f>
        <v>1</v>
      </c>
      <c r="F350" s="389">
        <f ca="1">IFERROR(COUNTIF(INDIRECT("BDNameToFC" &amp; SUBSTITUTE(TabelaFluxoDeCaixa[[#This Row],[Categoria]], " ", "_")),TabelaFluxoDeCaixa[[#This Row],[Sub Categoria]]),0)</f>
        <v>1</v>
      </c>
      <c r="G350" s="429">
        <f>DATE(YEAR(TabelaFluxoDeCaixa[[#This Row],[Data de Efetivação]]),MONTH(TabelaFluxoDeCaixa[[#This Row],[Data de Efetivação]]),1)</f>
        <v>45597</v>
      </c>
      <c r="H350" s="428">
        <v>45621</v>
      </c>
      <c r="I350" s="428">
        <v>45621</v>
      </c>
      <c r="J350" s="411" t="s">
        <v>725</v>
      </c>
      <c r="K350" s="411"/>
      <c r="L350" s="411" t="s">
        <v>52</v>
      </c>
      <c r="M350" s="412" t="s">
        <v>54</v>
      </c>
      <c r="N350" s="413" t="s">
        <v>1145</v>
      </c>
      <c r="O350" s="414">
        <v>1186.29</v>
      </c>
      <c r="P350" s="415" t="s">
        <v>134</v>
      </c>
    </row>
    <row r="351" spans="3:16" ht="16" x14ac:dyDescent="0.2">
      <c r="C351" s="410"/>
      <c r="D351" s="410"/>
      <c r="E351" s="410">
        <f>COUNTIF(CFCategoriasBD,TabelaFluxoDeCaixa[[#This Row],[Categoria]])</f>
        <v>1</v>
      </c>
      <c r="F351" s="389">
        <f ca="1">IFERROR(COUNTIF(INDIRECT("BDNameToFC" &amp; SUBSTITUTE(TabelaFluxoDeCaixa[[#This Row],[Categoria]], " ", "_")),TabelaFluxoDeCaixa[[#This Row],[Sub Categoria]]),0)</f>
        <v>1</v>
      </c>
      <c r="G351" s="429">
        <f>DATE(YEAR(TabelaFluxoDeCaixa[[#This Row],[Data de Efetivação]]),MONTH(TabelaFluxoDeCaixa[[#This Row],[Data de Efetivação]]),1)</f>
        <v>45597</v>
      </c>
      <c r="H351" s="428">
        <v>45623</v>
      </c>
      <c r="I351" s="428">
        <v>45623</v>
      </c>
      <c r="J351" s="411" t="s">
        <v>725</v>
      </c>
      <c r="K351" s="411"/>
      <c r="L351" s="411" t="s">
        <v>41</v>
      </c>
      <c r="M351" s="412" t="s">
        <v>798</v>
      </c>
      <c r="N351" s="413" t="s">
        <v>1147</v>
      </c>
      <c r="O351" s="414">
        <v>85.74</v>
      </c>
      <c r="P351" s="415" t="s">
        <v>134</v>
      </c>
    </row>
    <row r="352" spans="3:16" ht="16" x14ac:dyDescent="0.2">
      <c r="C352" s="410"/>
      <c r="D352" s="410"/>
      <c r="E352" s="410">
        <f>COUNTIF(CFCategoriasBD,TabelaFluxoDeCaixa[[#This Row],[Categoria]])</f>
        <v>1</v>
      </c>
      <c r="F352" s="389">
        <f ca="1">IFERROR(COUNTIF(INDIRECT("BDNameToFC" &amp; SUBSTITUTE(TabelaFluxoDeCaixa[[#This Row],[Categoria]], " ", "_")),TabelaFluxoDeCaixa[[#This Row],[Sub Categoria]]),0)</f>
        <v>1</v>
      </c>
      <c r="G352" s="429">
        <f>DATE(YEAR(TabelaFluxoDeCaixa[[#This Row],[Data de Efetivação]]),MONTH(TabelaFluxoDeCaixa[[#This Row],[Data de Efetivação]]),1)</f>
        <v>45597</v>
      </c>
      <c r="H352" s="428">
        <v>45623</v>
      </c>
      <c r="I352" s="428">
        <v>45623</v>
      </c>
      <c r="J352" s="411" t="s">
        <v>725</v>
      </c>
      <c r="K352" s="411"/>
      <c r="L352" s="411" t="s">
        <v>41</v>
      </c>
      <c r="M352" s="412" t="s">
        <v>798</v>
      </c>
      <c r="N352" s="413" t="s">
        <v>1146</v>
      </c>
      <c r="O352" s="414">
        <v>89.67</v>
      </c>
      <c r="P352" s="415" t="s">
        <v>134</v>
      </c>
    </row>
    <row r="353" spans="3:16" ht="16" x14ac:dyDescent="0.2">
      <c r="C353" s="410"/>
      <c r="D353" s="410"/>
      <c r="E353" s="410">
        <f>COUNTIF(CFCategoriasBD,TabelaFluxoDeCaixa[[#This Row],[Categoria]])</f>
        <v>1</v>
      </c>
      <c r="F353" s="389">
        <f ca="1">IFERROR(COUNTIF(INDIRECT("BDNameToFC" &amp; SUBSTITUTE(TabelaFluxoDeCaixa[[#This Row],[Categoria]], " ", "_")),TabelaFluxoDeCaixa[[#This Row],[Sub Categoria]]),0)</f>
        <v>1</v>
      </c>
      <c r="G353" s="429">
        <f>DATE(YEAR(TabelaFluxoDeCaixa[[#This Row],[Data de Efetivação]]),MONTH(TabelaFluxoDeCaixa[[#This Row],[Data de Efetivação]]),1)</f>
        <v>45597</v>
      </c>
      <c r="H353" s="428">
        <v>45624</v>
      </c>
      <c r="I353" s="428">
        <v>45624</v>
      </c>
      <c r="J353" s="411" t="s">
        <v>725</v>
      </c>
      <c r="K353" s="411"/>
      <c r="L353" s="411" t="s">
        <v>41</v>
      </c>
      <c r="M353" s="412" t="s">
        <v>798</v>
      </c>
      <c r="N353" s="413" t="s">
        <v>1148</v>
      </c>
      <c r="O353" s="414">
        <v>11</v>
      </c>
      <c r="P353" s="415" t="s">
        <v>134</v>
      </c>
    </row>
    <row r="354" spans="3:16" ht="16" x14ac:dyDescent="0.2">
      <c r="C354" s="410"/>
      <c r="D354" s="410"/>
      <c r="E354" s="410">
        <f>COUNTIF(CFCategoriasBD,TabelaFluxoDeCaixa[[#This Row],[Categoria]])</f>
        <v>1</v>
      </c>
      <c r="F354" s="389">
        <f ca="1">IFERROR(COUNTIF(INDIRECT("BDNameToFC" &amp; SUBSTITUTE(TabelaFluxoDeCaixa[[#This Row],[Categoria]], " ", "_")),TabelaFluxoDeCaixa[[#This Row],[Sub Categoria]]),0)</f>
        <v>1</v>
      </c>
      <c r="G354" s="429">
        <f>DATE(YEAR(TabelaFluxoDeCaixa[[#This Row],[Data de Efetivação]]),MONTH(TabelaFluxoDeCaixa[[#This Row],[Data de Efetivação]]),1)</f>
        <v>45597</v>
      </c>
      <c r="H354" s="428">
        <v>45625</v>
      </c>
      <c r="I354" s="428">
        <v>45625</v>
      </c>
      <c r="J354" s="411" t="s">
        <v>725</v>
      </c>
      <c r="K354" s="411"/>
      <c r="L354" s="411" t="s">
        <v>41</v>
      </c>
      <c r="M354" s="412" t="s">
        <v>798</v>
      </c>
      <c r="N354" s="413" t="s">
        <v>1151</v>
      </c>
      <c r="O354" s="414">
        <v>2.12</v>
      </c>
      <c r="P354" s="415" t="s">
        <v>134</v>
      </c>
    </row>
    <row r="355" spans="3:16" ht="16" x14ac:dyDescent="0.2">
      <c r="C355" s="410"/>
      <c r="D355" s="410"/>
      <c r="E355" s="410">
        <f>COUNTIF(CFCategoriasBD,TabelaFluxoDeCaixa[[#This Row],[Categoria]])</f>
        <v>1</v>
      </c>
      <c r="F355" s="389">
        <f ca="1">IFERROR(COUNTIF(INDIRECT("BDNameToFC" &amp; SUBSTITUTE(TabelaFluxoDeCaixa[[#This Row],[Categoria]], " ", "_")),TabelaFluxoDeCaixa[[#This Row],[Sub Categoria]]),0)</f>
        <v>1</v>
      </c>
      <c r="G355" s="429">
        <f>DATE(YEAR(TabelaFluxoDeCaixa[[#This Row],[Data de Efetivação]]),MONTH(TabelaFluxoDeCaixa[[#This Row],[Data de Efetivação]]),1)</f>
        <v>45597</v>
      </c>
      <c r="H355" s="428">
        <v>45625</v>
      </c>
      <c r="I355" s="428">
        <v>45625</v>
      </c>
      <c r="J355" s="411" t="s">
        <v>725</v>
      </c>
      <c r="K355" s="411"/>
      <c r="L355" s="411" t="s">
        <v>41</v>
      </c>
      <c r="M355" s="412" t="s">
        <v>798</v>
      </c>
      <c r="N355" s="413" t="s">
        <v>1152</v>
      </c>
      <c r="O355" s="414">
        <v>4.5599999999999996</v>
      </c>
      <c r="P355" s="415" t="s">
        <v>134</v>
      </c>
    </row>
    <row r="356" spans="3:16" ht="16" x14ac:dyDescent="0.2">
      <c r="C356" s="410"/>
      <c r="D356" s="410"/>
      <c r="E356" s="410">
        <f>COUNTIF(CFCategoriasBD,TabelaFluxoDeCaixa[[#This Row],[Categoria]])</f>
        <v>1</v>
      </c>
      <c r="F356" s="389">
        <f ca="1">IFERROR(COUNTIF(INDIRECT("BDNameToFC" &amp; SUBSTITUTE(TabelaFluxoDeCaixa[[#This Row],[Categoria]], " ", "_")),TabelaFluxoDeCaixa[[#This Row],[Sub Categoria]]),0)</f>
        <v>1</v>
      </c>
      <c r="G356" s="429">
        <f>DATE(YEAR(TabelaFluxoDeCaixa[[#This Row],[Data de Efetivação]]),MONTH(TabelaFluxoDeCaixa[[#This Row],[Data de Efetivação]]),1)</f>
        <v>45597</v>
      </c>
      <c r="H356" s="428">
        <v>45625</v>
      </c>
      <c r="I356" s="428">
        <v>45625</v>
      </c>
      <c r="J356" s="411" t="s">
        <v>725</v>
      </c>
      <c r="K356" s="411"/>
      <c r="L356" s="411" t="s">
        <v>41</v>
      </c>
      <c r="M356" s="412" t="s">
        <v>798</v>
      </c>
      <c r="N356" s="413" t="s">
        <v>1150</v>
      </c>
      <c r="O356" s="414">
        <v>32.869999999999997</v>
      </c>
      <c r="P356" s="415" t="s">
        <v>134</v>
      </c>
    </row>
    <row r="357" spans="3:16" ht="16" x14ac:dyDescent="0.2">
      <c r="C357" s="410"/>
      <c r="D357" s="410"/>
      <c r="E357" s="410">
        <f>COUNTIF(CFCategoriasBD,TabelaFluxoDeCaixa[[#This Row],[Categoria]])</f>
        <v>1</v>
      </c>
      <c r="F357" s="389">
        <f ca="1">IFERROR(COUNTIF(INDIRECT("BDNameToFC" &amp; SUBSTITUTE(TabelaFluxoDeCaixa[[#This Row],[Categoria]], " ", "_")),TabelaFluxoDeCaixa[[#This Row],[Sub Categoria]]),0)</f>
        <v>1</v>
      </c>
      <c r="G357" s="429">
        <f>DATE(YEAR(TabelaFluxoDeCaixa[[#This Row],[Data de Efetivação]]),MONTH(TabelaFluxoDeCaixa[[#This Row],[Data de Efetivação]]),1)</f>
        <v>45597</v>
      </c>
      <c r="H357" s="428">
        <v>45625</v>
      </c>
      <c r="I357" s="428">
        <v>45625</v>
      </c>
      <c r="J357" s="411" t="s">
        <v>725</v>
      </c>
      <c r="K357" s="411"/>
      <c r="L357" s="411" t="s">
        <v>41</v>
      </c>
      <c r="M357" s="412" t="s">
        <v>798</v>
      </c>
      <c r="N357" s="413" t="s">
        <v>1149</v>
      </c>
      <c r="O357" s="414">
        <v>42.68</v>
      </c>
      <c r="P357" s="415" t="s">
        <v>134</v>
      </c>
    </row>
    <row r="358" spans="3:16" ht="16" x14ac:dyDescent="0.2">
      <c r="C358" s="410"/>
      <c r="D358" s="410"/>
      <c r="E358" s="410">
        <f>COUNTIF(CFCategoriasBD,TabelaFluxoDeCaixa[[#This Row],[Categoria]])</f>
        <v>1</v>
      </c>
      <c r="F358" s="389">
        <f ca="1">IFERROR(COUNTIF(INDIRECT("BDNameToFC" &amp; SUBSTITUTE(TabelaFluxoDeCaixa[[#This Row],[Categoria]], " ", "_")),TabelaFluxoDeCaixa[[#This Row],[Sub Categoria]]),0)</f>
        <v>1</v>
      </c>
      <c r="G358" s="429">
        <f>DATE(YEAR(TabelaFluxoDeCaixa[[#This Row],[Data de Efetivação]]),MONTH(TabelaFluxoDeCaixa[[#This Row],[Data de Efetivação]]),1)</f>
        <v>45597</v>
      </c>
      <c r="H358" s="428">
        <v>45625</v>
      </c>
      <c r="I358" s="428">
        <v>45625</v>
      </c>
      <c r="J358" s="411" t="s">
        <v>725</v>
      </c>
      <c r="K358" s="411"/>
      <c r="L358" s="411" t="s">
        <v>41</v>
      </c>
      <c r="M358" s="412" t="s">
        <v>798</v>
      </c>
      <c r="N358" s="413" t="s">
        <v>1153</v>
      </c>
      <c r="O358" s="414">
        <v>50.8</v>
      </c>
      <c r="P358" s="415" t="s">
        <v>134</v>
      </c>
    </row>
    <row r="359" spans="3:16" ht="16" x14ac:dyDescent="0.2">
      <c r="C359" s="410"/>
      <c r="D359" s="410"/>
      <c r="E359" s="410">
        <f>COUNTIF(CFCategoriasBD,TabelaFluxoDeCaixa[[#This Row],[Categoria]])</f>
        <v>1</v>
      </c>
      <c r="F359" s="389">
        <f ca="1">IFERROR(COUNTIF(INDIRECT("BDNameToFC" &amp; SUBSTITUTE(TabelaFluxoDeCaixa[[#This Row],[Categoria]], " ", "_")),TabelaFluxoDeCaixa[[#This Row],[Sub Categoria]]),0)</f>
        <v>1</v>
      </c>
      <c r="G359" s="429">
        <f>DATE(YEAR(TabelaFluxoDeCaixa[[#This Row],[Data de Efetivação]]),MONTH(TabelaFluxoDeCaixa[[#This Row],[Data de Efetivação]]),1)</f>
        <v>45597</v>
      </c>
      <c r="H359" s="428">
        <v>45626</v>
      </c>
      <c r="I359" s="428">
        <v>45626</v>
      </c>
      <c r="J359" s="411" t="s">
        <v>725</v>
      </c>
      <c r="K359" s="411"/>
      <c r="L359" s="411" t="s">
        <v>58</v>
      </c>
      <c r="M359" s="412" t="s">
        <v>801</v>
      </c>
      <c r="N359" s="413" t="s">
        <v>1466</v>
      </c>
      <c r="O359" s="414">
        <v>13.02</v>
      </c>
      <c r="P359" s="415" t="s">
        <v>134</v>
      </c>
    </row>
    <row r="360" spans="3:16" ht="16" x14ac:dyDescent="0.2">
      <c r="C360" s="410"/>
      <c r="D360" s="410"/>
      <c r="E360" s="410">
        <f>COUNTIF(CFCategoriasBD,TabelaFluxoDeCaixa[[#This Row],[Categoria]])</f>
        <v>1</v>
      </c>
      <c r="F360" s="389">
        <f ca="1">IFERROR(COUNTIF(INDIRECT("BDNameToFC" &amp; SUBSTITUTE(TabelaFluxoDeCaixa[[#This Row],[Categoria]], " ", "_")),TabelaFluxoDeCaixa[[#This Row],[Sub Categoria]]),0)</f>
        <v>1</v>
      </c>
      <c r="G360" s="429">
        <f>DATE(YEAR(TabelaFluxoDeCaixa[[#This Row],[Data de Efetivação]]),MONTH(TabelaFluxoDeCaixa[[#This Row],[Data de Efetivação]]),1)</f>
        <v>45627</v>
      </c>
      <c r="H360" s="428">
        <v>45628</v>
      </c>
      <c r="I360" s="428">
        <v>45628</v>
      </c>
      <c r="J360" s="411" t="s">
        <v>725</v>
      </c>
      <c r="K360" s="411"/>
      <c r="L360" s="411" t="s">
        <v>41</v>
      </c>
      <c r="M360" s="412" t="s">
        <v>798</v>
      </c>
      <c r="N360" s="413" t="s">
        <v>1157</v>
      </c>
      <c r="O360" s="414">
        <v>0.15</v>
      </c>
      <c r="P360" s="415" t="s">
        <v>134</v>
      </c>
    </row>
    <row r="361" spans="3:16" ht="16" x14ac:dyDescent="0.2">
      <c r="C361" s="410"/>
      <c r="D361" s="410"/>
      <c r="E361" s="410">
        <f>COUNTIF(CFCategoriasBD,TabelaFluxoDeCaixa[[#This Row],[Categoria]])</f>
        <v>1</v>
      </c>
      <c r="F361" s="389">
        <f ca="1">IFERROR(COUNTIF(INDIRECT("BDNameToFC" &amp; SUBSTITUTE(TabelaFluxoDeCaixa[[#This Row],[Categoria]], " ", "_")),TabelaFluxoDeCaixa[[#This Row],[Sub Categoria]]),0)</f>
        <v>1</v>
      </c>
      <c r="G361" s="429">
        <f>DATE(YEAR(TabelaFluxoDeCaixa[[#This Row],[Data de Efetivação]]),MONTH(TabelaFluxoDeCaixa[[#This Row],[Data de Efetivação]]),1)</f>
        <v>45627</v>
      </c>
      <c r="H361" s="428">
        <v>45628</v>
      </c>
      <c r="I361" s="428">
        <v>45628</v>
      </c>
      <c r="J361" s="411" t="s">
        <v>725</v>
      </c>
      <c r="K361" s="411"/>
      <c r="L361" s="411" t="s">
        <v>41</v>
      </c>
      <c r="M361" s="412" t="s">
        <v>798</v>
      </c>
      <c r="N361" s="413" t="s">
        <v>1156</v>
      </c>
      <c r="O361" s="414">
        <v>0.39</v>
      </c>
      <c r="P361" s="415" t="s">
        <v>134</v>
      </c>
    </row>
    <row r="362" spans="3:16" ht="16" x14ac:dyDescent="0.2">
      <c r="C362" s="410"/>
      <c r="D362" s="410"/>
      <c r="E362" s="410">
        <f>COUNTIF(CFCategoriasBD,TabelaFluxoDeCaixa[[#This Row],[Categoria]])</f>
        <v>1</v>
      </c>
      <c r="F362" s="389">
        <f ca="1">IFERROR(COUNTIF(INDIRECT("BDNameToFC" &amp; SUBSTITUTE(TabelaFluxoDeCaixa[[#This Row],[Categoria]], " ", "_")),TabelaFluxoDeCaixa[[#This Row],[Sub Categoria]]),0)</f>
        <v>1</v>
      </c>
      <c r="G362" s="429">
        <f>DATE(YEAR(TabelaFluxoDeCaixa[[#This Row],[Data de Efetivação]]),MONTH(TabelaFluxoDeCaixa[[#This Row],[Data de Efetivação]]),1)</f>
        <v>45627</v>
      </c>
      <c r="H362" s="428">
        <v>45628</v>
      </c>
      <c r="I362" s="428">
        <v>45628</v>
      </c>
      <c r="J362" s="411" t="s">
        <v>725</v>
      </c>
      <c r="K362" s="411"/>
      <c r="L362" s="411" t="s">
        <v>808</v>
      </c>
      <c r="M362" s="412" t="s">
        <v>257</v>
      </c>
      <c r="N362" s="413" t="s">
        <v>738</v>
      </c>
      <c r="O362" s="414">
        <v>1.5</v>
      </c>
      <c r="P362" s="415" t="s">
        <v>134</v>
      </c>
    </row>
    <row r="363" spans="3:16" ht="32" x14ac:dyDescent="0.2">
      <c r="C363" s="410"/>
      <c r="D363" s="410"/>
      <c r="E363" s="410">
        <f>COUNTIF(CFCategoriasBD,TabelaFluxoDeCaixa[[#This Row],[Categoria]])</f>
        <v>1</v>
      </c>
      <c r="F363" s="389">
        <f ca="1">IFERROR(COUNTIF(INDIRECT("BDNameToFC" &amp; SUBSTITUTE(TabelaFluxoDeCaixa[[#This Row],[Categoria]], " ", "_")),TabelaFluxoDeCaixa[[#This Row],[Sub Categoria]]),0)</f>
        <v>1</v>
      </c>
      <c r="G363" s="429">
        <f>DATE(YEAR(TabelaFluxoDeCaixa[[#This Row],[Data de Efetivação]]),MONTH(TabelaFluxoDeCaixa[[#This Row],[Data de Efetivação]]),1)</f>
        <v>45627</v>
      </c>
      <c r="H363" s="428">
        <v>45628</v>
      </c>
      <c r="I363" s="428">
        <v>45628</v>
      </c>
      <c r="J363" s="411" t="s">
        <v>725</v>
      </c>
      <c r="K363" s="411"/>
      <c r="L363" s="411" t="s">
        <v>899</v>
      </c>
      <c r="M363" s="412" t="s">
        <v>1762</v>
      </c>
      <c r="N363" s="413" t="s">
        <v>962</v>
      </c>
      <c r="O363" s="414">
        <v>165</v>
      </c>
      <c r="P363" s="415" t="s">
        <v>134</v>
      </c>
    </row>
    <row r="364" spans="3:16" ht="16" x14ac:dyDescent="0.2">
      <c r="C364" s="410"/>
      <c r="D364" s="410"/>
      <c r="E364" s="410">
        <f>COUNTIF(CFCategoriasBD,TabelaFluxoDeCaixa[[#This Row],[Categoria]])</f>
        <v>1</v>
      </c>
      <c r="F364" s="389">
        <f ca="1">IFERROR(COUNTIF(INDIRECT("BDNameToFC" &amp; SUBSTITUTE(TabelaFluxoDeCaixa[[#This Row],[Categoria]], " ", "_")),TabelaFluxoDeCaixa[[#This Row],[Sub Categoria]]),0)</f>
        <v>1</v>
      </c>
      <c r="G364" s="429">
        <f>DATE(YEAR(TabelaFluxoDeCaixa[[#This Row],[Data de Efetivação]]),MONTH(TabelaFluxoDeCaixa[[#This Row],[Data de Efetivação]]),1)</f>
        <v>45627</v>
      </c>
      <c r="H364" s="428">
        <v>45628</v>
      </c>
      <c r="I364" s="428">
        <v>45628</v>
      </c>
      <c r="J364" s="411" t="s">
        <v>725</v>
      </c>
      <c r="K364" s="411"/>
      <c r="L364" s="411" t="s">
        <v>43</v>
      </c>
      <c r="M364" s="412" t="s">
        <v>47</v>
      </c>
      <c r="N364" s="413" t="s">
        <v>739</v>
      </c>
      <c r="O364" s="414">
        <v>238.41</v>
      </c>
      <c r="P364" s="415" t="s">
        <v>134</v>
      </c>
    </row>
    <row r="365" spans="3:16" ht="16" x14ac:dyDescent="0.2">
      <c r="C365" s="410"/>
      <c r="D365" s="410"/>
      <c r="E365" s="410">
        <f>COUNTIF(CFCategoriasBD,TabelaFluxoDeCaixa[[#This Row],[Categoria]])</f>
        <v>1</v>
      </c>
      <c r="F365" s="389">
        <f ca="1">IFERROR(COUNTIF(INDIRECT("BDNameToFC" &amp; SUBSTITUTE(TabelaFluxoDeCaixa[[#This Row],[Categoria]], " ", "_")),TabelaFluxoDeCaixa[[#This Row],[Sub Categoria]]),0)</f>
        <v>1</v>
      </c>
      <c r="G365" s="429">
        <f>DATE(YEAR(TabelaFluxoDeCaixa[[#This Row],[Data de Efetivação]]),MONTH(TabelaFluxoDeCaixa[[#This Row],[Data de Efetivação]]),1)</f>
        <v>45627</v>
      </c>
      <c r="H365" s="428">
        <v>45629</v>
      </c>
      <c r="I365" s="428">
        <v>45629</v>
      </c>
      <c r="J365" s="411" t="s">
        <v>725</v>
      </c>
      <c r="K365" s="411"/>
      <c r="L365" s="411" t="s">
        <v>41</v>
      </c>
      <c r="M365" s="412" t="s">
        <v>798</v>
      </c>
      <c r="N365" s="413" t="s">
        <v>1158</v>
      </c>
      <c r="O365" s="414">
        <v>3.76</v>
      </c>
      <c r="P365" s="415" t="s">
        <v>134</v>
      </c>
    </row>
    <row r="366" spans="3:16" ht="32" x14ac:dyDescent="0.2">
      <c r="C366" s="410"/>
      <c r="D366" s="410"/>
      <c r="E366" s="410">
        <f>COUNTIF(CFCategoriasBD,TabelaFluxoDeCaixa[[#This Row],[Categoria]])</f>
        <v>1</v>
      </c>
      <c r="F366" s="389">
        <f ca="1">IFERROR(COUNTIF(INDIRECT("BDNameToFC" &amp; SUBSTITUTE(TabelaFluxoDeCaixa[[#This Row],[Categoria]], " ", "_")),TabelaFluxoDeCaixa[[#This Row],[Sub Categoria]]),0)</f>
        <v>1</v>
      </c>
      <c r="G366" s="429">
        <f>DATE(YEAR(TabelaFluxoDeCaixa[[#This Row],[Data de Efetivação]]),MONTH(TabelaFluxoDeCaixa[[#This Row],[Data de Efetivação]]),1)</f>
        <v>45627</v>
      </c>
      <c r="H366" s="428">
        <v>45631</v>
      </c>
      <c r="I366" s="428">
        <v>45631</v>
      </c>
      <c r="J366" s="411" t="s">
        <v>725</v>
      </c>
      <c r="K366" s="411"/>
      <c r="L366" s="411" t="s">
        <v>40</v>
      </c>
      <c r="M366" s="412" t="s">
        <v>948</v>
      </c>
      <c r="N366" s="413" t="s">
        <v>1159</v>
      </c>
      <c r="O366" s="414">
        <v>11061.93</v>
      </c>
      <c r="P366" s="415" t="s">
        <v>134</v>
      </c>
    </row>
    <row r="367" spans="3:16" ht="32" x14ac:dyDescent="0.2">
      <c r="C367" s="410"/>
      <c r="D367" s="410"/>
      <c r="E367" s="410">
        <f>COUNTIF(CFCategoriasBD,TabelaFluxoDeCaixa[[#This Row],[Categoria]])</f>
        <v>1</v>
      </c>
      <c r="F367" s="389">
        <f ca="1">IFERROR(COUNTIF(INDIRECT("BDNameToFC" &amp; SUBSTITUTE(TabelaFluxoDeCaixa[[#This Row],[Categoria]], " ", "_")),TabelaFluxoDeCaixa[[#This Row],[Sub Categoria]]),0)</f>
        <v>1</v>
      </c>
      <c r="G367" s="429">
        <f>DATE(YEAR(TabelaFluxoDeCaixa[[#This Row],[Data de Efetivação]]),MONTH(TabelaFluxoDeCaixa[[#This Row],[Data de Efetivação]]),1)</f>
        <v>45627</v>
      </c>
      <c r="H367" s="428">
        <v>45632</v>
      </c>
      <c r="I367" s="428">
        <v>45632</v>
      </c>
      <c r="J367" s="411" t="s">
        <v>725</v>
      </c>
      <c r="K367" s="411"/>
      <c r="L367" s="411" t="s">
        <v>41</v>
      </c>
      <c r="M367" s="412" t="s">
        <v>798</v>
      </c>
      <c r="N367" s="413" t="s">
        <v>1160</v>
      </c>
      <c r="O367" s="414">
        <v>0.7</v>
      </c>
      <c r="P367" s="415" t="s">
        <v>134</v>
      </c>
    </row>
    <row r="368" spans="3:16" ht="16" x14ac:dyDescent="0.2">
      <c r="C368" s="410"/>
      <c r="D368" s="410"/>
      <c r="E368" s="410">
        <f>COUNTIF(CFCategoriasBD,TabelaFluxoDeCaixa[[#This Row],[Categoria]])</f>
        <v>1</v>
      </c>
      <c r="F368" s="389">
        <f ca="1">IFERROR(COUNTIF(INDIRECT("BDNameToFC" &amp; SUBSTITUTE(TabelaFluxoDeCaixa[[#This Row],[Categoria]], " ", "_")),TabelaFluxoDeCaixa[[#This Row],[Sub Categoria]]),0)</f>
        <v>1</v>
      </c>
      <c r="G368" s="429">
        <f>DATE(YEAR(TabelaFluxoDeCaixa[[#This Row],[Data de Efetivação]]),MONTH(TabelaFluxoDeCaixa[[#This Row],[Data de Efetivação]]),1)</f>
        <v>45627</v>
      </c>
      <c r="H368" s="428">
        <v>45632</v>
      </c>
      <c r="I368" s="428">
        <v>45632</v>
      </c>
      <c r="J368" s="411" t="s">
        <v>725</v>
      </c>
      <c r="K368" s="411"/>
      <c r="L368" s="411" t="s">
        <v>41</v>
      </c>
      <c r="M368" s="412" t="s">
        <v>798</v>
      </c>
      <c r="N368" s="413" t="s">
        <v>1161</v>
      </c>
      <c r="O368" s="414">
        <v>1.89</v>
      </c>
      <c r="P368" s="415" t="s">
        <v>134</v>
      </c>
    </row>
    <row r="369" spans="3:16" ht="32" x14ac:dyDescent="0.2">
      <c r="C369" s="410"/>
      <c r="D369" s="410"/>
      <c r="E369" s="410">
        <f>COUNTIF(CFCategoriasBD,TabelaFluxoDeCaixa[[#This Row],[Categoria]])</f>
        <v>1</v>
      </c>
      <c r="F369" s="389">
        <f ca="1">IFERROR(COUNTIF(INDIRECT("BDNameToFC" &amp; SUBSTITUTE(TabelaFluxoDeCaixa[[#This Row],[Categoria]], " ", "_")),TabelaFluxoDeCaixa[[#This Row],[Sub Categoria]]),0)</f>
        <v>1</v>
      </c>
      <c r="G369" s="429">
        <f>DATE(YEAR(TabelaFluxoDeCaixa[[#This Row],[Data de Efetivação]]),MONTH(TabelaFluxoDeCaixa[[#This Row],[Data de Efetivação]]),1)</f>
        <v>45627</v>
      </c>
      <c r="H369" s="428">
        <v>45632</v>
      </c>
      <c r="I369" s="428">
        <v>45632</v>
      </c>
      <c r="J369" s="411" t="s">
        <v>725</v>
      </c>
      <c r="K369" s="411"/>
      <c r="L369" s="411" t="s">
        <v>41</v>
      </c>
      <c r="M369" s="412" t="s">
        <v>798</v>
      </c>
      <c r="N369" s="413" t="s">
        <v>1162</v>
      </c>
      <c r="O369" s="414">
        <v>18.399999999999999</v>
      </c>
      <c r="P369" s="415" t="s">
        <v>134</v>
      </c>
    </row>
    <row r="370" spans="3:16" ht="32" x14ac:dyDescent="0.2">
      <c r="C370" s="410"/>
      <c r="D370" s="410"/>
      <c r="E370" s="410">
        <f>COUNTIF(CFCategoriasBD,TabelaFluxoDeCaixa[[#This Row],[Categoria]])</f>
        <v>1</v>
      </c>
      <c r="F370" s="389">
        <f ca="1">IFERROR(COUNTIF(INDIRECT("BDNameToFC" &amp; SUBSTITUTE(TabelaFluxoDeCaixa[[#This Row],[Categoria]], " ", "_")),TabelaFluxoDeCaixa[[#This Row],[Sub Categoria]]),0)</f>
        <v>1</v>
      </c>
      <c r="G370" s="429">
        <f>DATE(YEAR(TabelaFluxoDeCaixa[[#This Row],[Data de Efetivação]]),MONTH(TabelaFluxoDeCaixa[[#This Row],[Data de Efetivação]]),1)</f>
        <v>45627</v>
      </c>
      <c r="H370" s="428">
        <v>45632</v>
      </c>
      <c r="I370" s="428">
        <v>45632</v>
      </c>
      <c r="J370" s="411" t="s">
        <v>725</v>
      </c>
      <c r="K370" s="411"/>
      <c r="L370" s="411" t="s">
        <v>41</v>
      </c>
      <c r="M370" s="412" t="s">
        <v>798</v>
      </c>
      <c r="N370" s="413" t="s">
        <v>1163</v>
      </c>
      <c r="O370" s="414">
        <v>67.2</v>
      </c>
      <c r="P370" s="415" t="s">
        <v>134</v>
      </c>
    </row>
    <row r="371" spans="3:16" ht="32" x14ac:dyDescent="0.2">
      <c r="C371" s="410"/>
      <c r="D371" s="410"/>
      <c r="E371" s="410">
        <f>COUNTIF(CFCategoriasBD,TabelaFluxoDeCaixa[[#This Row],[Categoria]])</f>
        <v>1</v>
      </c>
      <c r="F371" s="389">
        <f ca="1">IFERROR(COUNTIF(INDIRECT("BDNameToFC" &amp; SUBSTITUTE(TabelaFluxoDeCaixa[[#This Row],[Categoria]], " ", "_")),TabelaFluxoDeCaixa[[#This Row],[Sub Categoria]]),0)</f>
        <v>1</v>
      </c>
      <c r="G371" s="429">
        <f>DATE(YEAR(TabelaFluxoDeCaixa[[#This Row],[Data de Efetivação]]),MONTH(TabelaFluxoDeCaixa[[#This Row],[Data de Efetivação]]),1)</f>
        <v>45627</v>
      </c>
      <c r="H371" s="428">
        <v>45632</v>
      </c>
      <c r="I371" s="428">
        <v>45632</v>
      </c>
      <c r="J371" s="411" t="s">
        <v>725</v>
      </c>
      <c r="K371" s="411"/>
      <c r="L371" s="411" t="s">
        <v>808</v>
      </c>
      <c r="M371" s="412" t="s">
        <v>257</v>
      </c>
      <c r="N371" s="413" t="s">
        <v>745</v>
      </c>
      <c r="O371" s="414">
        <v>155.32</v>
      </c>
      <c r="P371" s="415" t="s">
        <v>134</v>
      </c>
    </row>
    <row r="372" spans="3:16" ht="16" x14ac:dyDescent="0.2">
      <c r="C372" s="410"/>
      <c r="D372" s="410"/>
      <c r="E372" s="410">
        <f>COUNTIF(CFCategoriasBD,TabelaFluxoDeCaixa[[#This Row],[Categoria]])</f>
        <v>1</v>
      </c>
      <c r="F372" s="389">
        <f ca="1">IFERROR(COUNTIF(INDIRECT("BDNameToFC" &amp; SUBSTITUTE(TabelaFluxoDeCaixa[[#This Row],[Categoria]], " ", "_")),TabelaFluxoDeCaixa[[#This Row],[Sub Categoria]]),0)</f>
        <v>1</v>
      </c>
      <c r="G372" s="429">
        <f>DATE(YEAR(TabelaFluxoDeCaixa[[#This Row],[Data de Efetivação]]),MONTH(TabelaFluxoDeCaixa[[#This Row],[Data de Efetivação]]),1)</f>
        <v>45627</v>
      </c>
      <c r="H372" s="428">
        <v>45632</v>
      </c>
      <c r="I372" s="428">
        <v>45632</v>
      </c>
      <c r="J372" s="411" t="s">
        <v>725</v>
      </c>
      <c r="K372" s="411"/>
      <c r="L372" s="411" t="s">
        <v>43</v>
      </c>
      <c r="M372" s="412" t="s">
        <v>817</v>
      </c>
      <c r="N372" s="413" t="s">
        <v>1165</v>
      </c>
      <c r="O372" s="414">
        <v>200</v>
      </c>
      <c r="P372" s="415" t="s">
        <v>134</v>
      </c>
    </row>
    <row r="373" spans="3:16" ht="32" x14ac:dyDescent="0.2">
      <c r="C373" s="410"/>
      <c r="D373" s="410"/>
      <c r="E373" s="410">
        <f>COUNTIF(CFCategoriasBD,TabelaFluxoDeCaixa[[#This Row],[Categoria]])</f>
        <v>1</v>
      </c>
      <c r="F373" s="389">
        <f ca="1">IFERROR(COUNTIF(INDIRECT("BDNameToFC" &amp; SUBSTITUTE(TabelaFluxoDeCaixa[[#This Row],[Categoria]], " ", "_")),TabelaFluxoDeCaixa[[#This Row],[Sub Categoria]]),0)</f>
        <v>1</v>
      </c>
      <c r="G373" s="429">
        <f>DATE(YEAR(TabelaFluxoDeCaixa[[#This Row],[Data de Efetivação]]),MONTH(TabelaFluxoDeCaixa[[#This Row],[Data de Efetivação]]),1)</f>
        <v>45627</v>
      </c>
      <c r="H373" s="428">
        <v>45632</v>
      </c>
      <c r="I373" s="428">
        <v>45632</v>
      </c>
      <c r="J373" s="411" t="s">
        <v>725</v>
      </c>
      <c r="K373" s="411"/>
      <c r="L373" s="411" t="s">
        <v>816</v>
      </c>
      <c r="M373" s="412" t="s">
        <v>964</v>
      </c>
      <c r="N373" s="413" t="s">
        <v>1164</v>
      </c>
      <c r="O373" s="414">
        <v>271.60000000000002</v>
      </c>
      <c r="P373" s="415" t="s">
        <v>134</v>
      </c>
    </row>
    <row r="374" spans="3:16" ht="16" x14ac:dyDescent="0.2">
      <c r="C374" s="410"/>
      <c r="D374" s="410"/>
      <c r="E374" s="410">
        <f>COUNTIF(CFCategoriasBD,TabelaFluxoDeCaixa[[#This Row],[Categoria]])</f>
        <v>1</v>
      </c>
      <c r="F374" s="389">
        <f ca="1">IFERROR(COUNTIF(INDIRECT("BDNameToFC" &amp; SUBSTITUTE(TabelaFluxoDeCaixa[[#This Row],[Categoria]], " ", "_")),TabelaFluxoDeCaixa[[#This Row],[Sub Categoria]]),0)</f>
        <v>1</v>
      </c>
      <c r="G374" s="429">
        <f>DATE(YEAR(TabelaFluxoDeCaixa[[#This Row],[Data de Efetivação]]),MONTH(TabelaFluxoDeCaixa[[#This Row],[Data de Efetivação]]),1)</f>
        <v>45627</v>
      </c>
      <c r="H374" s="428">
        <v>45608</v>
      </c>
      <c r="I374" s="428">
        <v>45633</v>
      </c>
      <c r="J374" s="411" t="s">
        <v>725</v>
      </c>
      <c r="K374" s="411" t="s">
        <v>806</v>
      </c>
      <c r="L374" s="411" t="s">
        <v>55</v>
      </c>
      <c r="M374" s="412" t="s">
        <v>56</v>
      </c>
      <c r="N374" s="413" t="s">
        <v>1073</v>
      </c>
      <c r="O374" s="414">
        <v>3.5</v>
      </c>
      <c r="P374" s="415" t="s">
        <v>134</v>
      </c>
    </row>
    <row r="375" spans="3:16" ht="16" x14ac:dyDescent="0.2">
      <c r="C375" s="410"/>
      <c r="D375" s="410"/>
      <c r="E375" s="410">
        <f>COUNTIF(CFCategoriasBD,TabelaFluxoDeCaixa[[#This Row],[Categoria]])</f>
        <v>1</v>
      </c>
      <c r="F375" s="389">
        <f ca="1">IFERROR(COUNTIF(INDIRECT("BDNameToFC" &amp; SUBSTITUTE(TabelaFluxoDeCaixa[[#This Row],[Categoria]], " ", "_")),TabelaFluxoDeCaixa[[#This Row],[Sub Categoria]]),0)</f>
        <v>1</v>
      </c>
      <c r="G375" s="429">
        <f>DATE(YEAR(TabelaFluxoDeCaixa[[#This Row],[Data de Efetivação]]),MONTH(TabelaFluxoDeCaixa[[#This Row],[Data de Efetivação]]),1)</f>
        <v>45627</v>
      </c>
      <c r="H375" s="428">
        <v>45609</v>
      </c>
      <c r="I375" s="428">
        <v>45633</v>
      </c>
      <c r="J375" s="411" t="s">
        <v>725</v>
      </c>
      <c r="K375" s="411" t="s">
        <v>806</v>
      </c>
      <c r="L375" s="411" t="s">
        <v>1029</v>
      </c>
      <c r="M375" s="412" t="s">
        <v>1030</v>
      </c>
      <c r="N375" s="413" t="s">
        <v>1098</v>
      </c>
      <c r="O375" s="414">
        <v>4.9000000000000004</v>
      </c>
      <c r="P375" s="415" t="s">
        <v>134</v>
      </c>
    </row>
    <row r="376" spans="3:16" ht="16" x14ac:dyDescent="0.2">
      <c r="C376" s="410"/>
      <c r="D376" s="410"/>
      <c r="E376" s="410">
        <f>COUNTIF(CFCategoriasBD,TabelaFluxoDeCaixa[[#This Row],[Categoria]])</f>
        <v>1</v>
      </c>
      <c r="F376" s="389">
        <f ca="1">IFERROR(COUNTIF(INDIRECT("BDNameToFC" &amp; SUBSTITUTE(TabelaFluxoDeCaixa[[#This Row],[Categoria]], " ", "_")),TabelaFluxoDeCaixa[[#This Row],[Sub Categoria]]),0)</f>
        <v>1</v>
      </c>
      <c r="G376" s="429">
        <f>DATE(YEAR(TabelaFluxoDeCaixa[[#This Row],[Data de Efetivação]]),MONTH(TabelaFluxoDeCaixa[[#This Row],[Data de Efetivação]]),1)</f>
        <v>45627</v>
      </c>
      <c r="H376" s="428">
        <v>45615</v>
      </c>
      <c r="I376" s="428">
        <v>45633</v>
      </c>
      <c r="J376" s="411" t="s">
        <v>725</v>
      </c>
      <c r="K376" s="411" t="s">
        <v>806</v>
      </c>
      <c r="L376" s="411" t="s">
        <v>49</v>
      </c>
      <c r="M376" s="412" t="s">
        <v>1031</v>
      </c>
      <c r="N376" s="413" t="s">
        <v>1100</v>
      </c>
      <c r="O376" s="414">
        <v>4.95</v>
      </c>
      <c r="P376" s="415" t="s">
        <v>134</v>
      </c>
    </row>
    <row r="377" spans="3:16" ht="16" x14ac:dyDescent="0.2">
      <c r="C377" s="410"/>
      <c r="D377" s="410"/>
      <c r="E377" s="410">
        <f>COUNTIF(CFCategoriasBD,TabelaFluxoDeCaixa[[#This Row],[Categoria]])</f>
        <v>1</v>
      </c>
      <c r="F377" s="389">
        <f ca="1">IFERROR(COUNTIF(INDIRECT("BDNameToFC" &amp; SUBSTITUTE(TabelaFluxoDeCaixa[[#This Row],[Categoria]], " ", "_")),TabelaFluxoDeCaixa[[#This Row],[Sub Categoria]]),0)</f>
        <v>1</v>
      </c>
      <c r="G377" s="429">
        <f>DATE(YEAR(TabelaFluxoDeCaixa[[#This Row],[Data de Efetivação]]),MONTH(TabelaFluxoDeCaixa[[#This Row],[Data de Efetivação]]),1)</f>
        <v>45627</v>
      </c>
      <c r="H377" s="428">
        <v>45595</v>
      </c>
      <c r="I377" s="428">
        <v>45633</v>
      </c>
      <c r="J377" s="411" t="s">
        <v>725</v>
      </c>
      <c r="K377" s="411" t="s">
        <v>806</v>
      </c>
      <c r="L377" s="411" t="s">
        <v>55</v>
      </c>
      <c r="M377" s="412" t="s">
        <v>810</v>
      </c>
      <c r="N377" s="413" t="s">
        <v>1061</v>
      </c>
      <c r="O377" s="414">
        <v>5.5</v>
      </c>
      <c r="P377" s="415" t="s">
        <v>134</v>
      </c>
    </row>
    <row r="378" spans="3:16" ht="16" x14ac:dyDescent="0.2">
      <c r="C378" s="410"/>
      <c r="D378" s="410"/>
      <c r="E378" s="410">
        <f>COUNTIF(CFCategoriasBD,TabelaFluxoDeCaixa[[#This Row],[Categoria]])</f>
        <v>1</v>
      </c>
      <c r="F378" s="389">
        <f ca="1">IFERROR(COUNTIF(INDIRECT("BDNameToFC" &amp; SUBSTITUTE(TabelaFluxoDeCaixa[[#This Row],[Categoria]], " ", "_")),TabelaFluxoDeCaixa[[#This Row],[Sub Categoria]]),0)</f>
        <v>1</v>
      </c>
      <c r="G378" s="429">
        <f>DATE(YEAR(TabelaFluxoDeCaixa[[#This Row],[Data de Efetivação]]),MONTH(TabelaFluxoDeCaixa[[#This Row],[Data de Efetivação]]),1)</f>
        <v>45627</v>
      </c>
      <c r="H378" s="428">
        <v>45303</v>
      </c>
      <c r="I378" s="428">
        <v>45633</v>
      </c>
      <c r="J378" s="411" t="s">
        <v>725</v>
      </c>
      <c r="K378" s="411" t="s">
        <v>806</v>
      </c>
      <c r="L378" s="411" t="s">
        <v>58</v>
      </c>
      <c r="M378" s="412" t="s">
        <v>906</v>
      </c>
      <c r="N378" s="413" t="s">
        <v>1107</v>
      </c>
      <c r="O378" s="414">
        <v>7.92</v>
      </c>
      <c r="P378" s="415" t="s">
        <v>134</v>
      </c>
    </row>
    <row r="379" spans="3:16" ht="16" x14ac:dyDescent="0.2">
      <c r="C379" s="410"/>
      <c r="D379" s="410"/>
      <c r="E379" s="410">
        <f>COUNTIF(CFCategoriasBD,TabelaFluxoDeCaixa[[#This Row],[Categoria]])</f>
        <v>1</v>
      </c>
      <c r="F379" s="389">
        <f ca="1">IFERROR(COUNTIF(INDIRECT("BDNameToFC" &amp; SUBSTITUTE(TabelaFluxoDeCaixa[[#This Row],[Categoria]], " ", "_")),TabelaFluxoDeCaixa[[#This Row],[Sub Categoria]]),0)</f>
        <v>1</v>
      </c>
      <c r="G379" s="429">
        <f>DATE(YEAR(TabelaFluxoDeCaixa[[#This Row],[Data de Efetivação]]),MONTH(TabelaFluxoDeCaixa[[#This Row],[Data de Efetivação]]),1)</f>
        <v>45627</v>
      </c>
      <c r="H379" s="428">
        <v>45614</v>
      </c>
      <c r="I379" s="428">
        <v>45633</v>
      </c>
      <c r="J379" s="411" t="s">
        <v>725</v>
      </c>
      <c r="K379" s="411" t="s">
        <v>806</v>
      </c>
      <c r="L379" s="411" t="s">
        <v>58</v>
      </c>
      <c r="M379" s="412" t="s">
        <v>819</v>
      </c>
      <c r="N379" s="413" t="s">
        <v>1067</v>
      </c>
      <c r="O379" s="414">
        <v>8.8000000000000007</v>
      </c>
      <c r="P379" s="415" t="s">
        <v>134</v>
      </c>
    </row>
    <row r="380" spans="3:16" ht="16" x14ac:dyDescent="0.2">
      <c r="C380" s="410"/>
      <c r="D380" s="410"/>
      <c r="E380" s="410">
        <f>COUNTIF(CFCategoriasBD,TabelaFluxoDeCaixa[[#This Row],[Categoria]])</f>
        <v>1</v>
      </c>
      <c r="F380" s="389">
        <f ca="1">IFERROR(COUNTIF(INDIRECT("BDNameToFC" &amp; SUBSTITUTE(TabelaFluxoDeCaixa[[#This Row],[Categoria]], " ", "_")),TabelaFluxoDeCaixa[[#This Row],[Sub Categoria]]),0)</f>
        <v>1</v>
      </c>
      <c r="G380" s="429">
        <f>DATE(YEAR(TabelaFluxoDeCaixa[[#This Row],[Data de Efetivação]]),MONTH(TabelaFluxoDeCaixa[[#This Row],[Data de Efetivação]]),1)</f>
        <v>45627</v>
      </c>
      <c r="H380" s="428">
        <v>45606</v>
      </c>
      <c r="I380" s="428">
        <v>45633</v>
      </c>
      <c r="J380" s="411" t="s">
        <v>725</v>
      </c>
      <c r="K380" s="411" t="s">
        <v>806</v>
      </c>
      <c r="L380" s="411" t="s">
        <v>55</v>
      </c>
      <c r="M380" s="412" t="s">
        <v>810</v>
      </c>
      <c r="N380" s="413" t="s">
        <v>1071</v>
      </c>
      <c r="O380" s="414">
        <v>10</v>
      </c>
      <c r="P380" s="415" t="s">
        <v>134</v>
      </c>
    </row>
    <row r="381" spans="3:16" ht="16" x14ac:dyDescent="0.2">
      <c r="C381" s="410"/>
      <c r="D381" s="410"/>
      <c r="E381" s="410">
        <f>COUNTIF(CFCategoriasBD,TabelaFluxoDeCaixa[[#This Row],[Categoria]])</f>
        <v>1</v>
      </c>
      <c r="F381" s="389">
        <f ca="1">IFERROR(COUNTIF(INDIRECT("BDNameToFC" &amp; SUBSTITUTE(TabelaFluxoDeCaixa[[#This Row],[Categoria]], " ", "_")),TabelaFluxoDeCaixa[[#This Row],[Sub Categoria]]),0)</f>
        <v>1</v>
      </c>
      <c r="G381" s="429">
        <f>DATE(YEAR(TabelaFluxoDeCaixa[[#This Row],[Data de Efetivação]]),MONTH(TabelaFluxoDeCaixa[[#This Row],[Data de Efetivação]]),1)</f>
        <v>45627</v>
      </c>
      <c r="H381" s="428">
        <v>45592</v>
      </c>
      <c r="I381" s="428">
        <v>45633</v>
      </c>
      <c r="J381" s="411" t="s">
        <v>725</v>
      </c>
      <c r="K381" s="411" t="s">
        <v>806</v>
      </c>
      <c r="L381" s="411" t="s">
        <v>803</v>
      </c>
      <c r="M381" s="412" t="s">
        <v>48</v>
      </c>
      <c r="N381" s="413" t="s">
        <v>1055</v>
      </c>
      <c r="O381" s="414">
        <v>10.48</v>
      </c>
      <c r="P381" s="415" t="s">
        <v>134</v>
      </c>
    </row>
    <row r="382" spans="3:16" ht="16" x14ac:dyDescent="0.2">
      <c r="C382" s="410"/>
      <c r="D382" s="410"/>
      <c r="E382" s="410">
        <f>COUNTIF(CFCategoriasBD,TabelaFluxoDeCaixa[[#This Row],[Categoria]])</f>
        <v>1</v>
      </c>
      <c r="F382" s="389">
        <f ca="1">IFERROR(COUNTIF(INDIRECT("BDNameToFC" &amp; SUBSTITUTE(TabelaFluxoDeCaixa[[#This Row],[Categoria]], " ", "_")),TabelaFluxoDeCaixa[[#This Row],[Sub Categoria]]),0)</f>
        <v>1</v>
      </c>
      <c r="G382" s="429">
        <f>DATE(YEAR(TabelaFluxoDeCaixa[[#This Row],[Data de Efetivação]]),MONTH(TabelaFluxoDeCaixa[[#This Row],[Data de Efetivação]]),1)</f>
        <v>45627</v>
      </c>
      <c r="H382" s="428">
        <v>45611</v>
      </c>
      <c r="I382" s="428">
        <v>45633</v>
      </c>
      <c r="J382" s="411" t="s">
        <v>725</v>
      </c>
      <c r="K382" s="411" t="s">
        <v>806</v>
      </c>
      <c r="L382" s="411" t="s">
        <v>55</v>
      </c>
      <c r="M382" s="412" t="s">
        <v>56</v>
      </c>
      <c r="N382" s="413" t="s">
        <v>1074</v>
      </c>
      <c r="O382" s="414">
        <v>10.5</v>
      </c>
      <c r="P382" s="415" t="s">
        <v>134</v>
      </c>
    </row>
    <row r="383" spans="3:16" ht="16" x14ac:dyDescent="0.2">
      <c r="C383" s="410"/>
      <c r="D383" s="410"/>
      <c r="E383" s="410">
        <f>COUNTIF(CFCategoriasBD,TabelaFluxoDeCaixa[[#This Row],[Categoria]])</f>
        <v>1</v>
      </c>
      <c r="F383" s="389">
        <f ca="1">IFERROR(COUNTIF(INDIRECT("BDNameToFC" &amp; SUBSTITUTE(TabelaFluxoDeCaixa[[#This Row],[Categoria]], " ", "_")),TabelaFluxoDeCaixa[[#This Row],[Sub Categoria]]),0)</f>
        <v>1</v>
      </c>
      <c r="G383" s="429">
        <f>DATE(YEAR(TabelaFluxoDeCaixa[[#This Row],[Data de Efetivação]]),MONTH(TabelaFluxoDeCaixa[[#This Row],[Data de Efetivação]]),1)</f>
        <v>45627</v>
      </c>
      <c r="H383" s="428">
        <v>45591</v>
      </c>
      <c r="I383" s="428">
        <v>45633</v>
      </c>
      <c r="J383" s="411" t="s">
        <v>725</v>
      </c>
      <c r="K383" s="411" t="s">
        <v>806</v>
      </c>
      <c r="L383" s="411" t="s">
        <v>52</v>
      </c>
      <c r="M383" s="412" t="s">
        <v>800</v>
      </c>
      <c r="N383" s="413" t="s">
        <v>1056</v>
      </c>
      <c r="O383" s="414">
        <v>10.79</v>
      </c>
      <c r="P383" s="415" t="s">
        <v>134</v>
      </c>
    </row>
    <row r="384" spans="3:16" ht="16" x14ac:dyDescent="0.2">
      <c r="C384" s="410"/>
      <c r="D384" s="410"/>
      <c r="E384" s="410">
        <f>COUNTIF(CFCategoriasBD,TabelaFluxoDeCaixa[[#This Row],[Categoria]])</f>
        <v>1</v>
      </c>
      <c r="F384" s="389">
        <f ca="1">IFERROR(COUNTIF(INDIRECT("BDNameToFC" &amp; SUBSTITUTE(TabelaFluxoDeCaixa[[#This Row],[Categoria]], " ", "_")),TabelaFluxoDeCaixa[[#This Row],[Sub Categoria]]),0)</f>
        <v>1</v>
      </c>
      <c r="G384" s="429">
        <f>DATE(YEAR(TabelaFluxoDeCaixa[[#This Row],[Data de Efetivação]]),MONTH(TabelaFluxoDeCaixa[[#This Row],[Data de Efetivação]]),1)</f>
        <v>45627</v>
      </c>
      <c r="H384" s="428">
        <v>45591</v>
      </c>
      <c r="I384" s="428">
        <v>45633</v>
      </c>
      <c r="J384" s="411" t="s">
        <v>725</v>
      </c>
      <c r="K384" s="411" t="s">
        <v>806</v>
      </c>
      <c r="L384" s="411" t="s">
        <v>52</v>
      </c>
      <c r="M384" s="412" t="s">
        <v>800</v>
      </c>
      <c r="N384" s="413" t="s">
        <v>1056</v>
      </c>
      <c r="O384" s="414">
        <v>10.99</v>
      </c>
      <c r="P384" s="415" t="s">
        <v>134</v>
      </c>
    </row>
    <row r="385" spans="3:16" ht="16" x14ac:dyDescent="0.2">
      <c r="C385" s="410"/>
      <c r="D385" s="410"/>
      <c r="E385" s="410">
        <f>COUNTIF(CFCategoriasBD,TabelaFluxoDeCaixa[[#This Row],[Categoria]])</f>
        <v>1</v>
      </c>
      <c r="F385" s="389">
        <f ca="1">IFERROR(COUNTIF(INDIRECT("BDNameToFC" &amp; SUBSTITUTE(TabelaFluxoDeCaixa[[#This Row],[Categoria]], " ", "_")),TabelaFluxoDeCaixa[[#This Row],[Sub Categoria]]),0)</f>
        <v>1</v>
      </c>
      <c r="G385" s="429">
        <f>DATE(YEAR(TabelaFluxoDeCaixa[[#This Row],[Data de Efetivação]]),MONTH(TabelaFluxoDeCaixa[[#This Row],[Data de Efetivação]]),1)</f>
        <v>45627</v>
      </c>
      <c r="H385" s="428">
        <v>45608</v>
      </c>
      <c r="I385" s="428">
        <v>45633</v>
      </c>
      <c r="J385" s="411" t="s">
        <v>725</v>
      </c>
      <c r="K385" s="411" t="s">
        <v>806</v>
      </c>
      <c r="L385" s="411" t="s">
        <v>43</v>
      </c>
      <c r="M385" s="412" t="s">
        <v>818</v>
      </c>
      <c r="N385" s="413" t="s">
        <v>1072</v>
      </c>
      <c r="O385" s="414">
        <v>11.9</v>
      </c>
      <c r="P385" s="415" t="s">
        <v>134</v>
      </c>
    </row>
    <row r="386" spans="3:16" ht="16" x14ac:dyDescent="0.2">
      <c r="C386" s="410"/>
      <c r="D386" s="410"/>
      <c r="E386" s="410">
        <f>COUNTIF(CFCategoriasBD,TabelaFluxoDeCaixa[[#This Row],[Categoria]])</f>
        <v>1</v>
      </c>
      <c r="F386" s="389">
        <f ca="1">IFERROR(COUNTIF(INDIRECT("BDNameToFC" &amp; SUBSTITUTE(TabelaFluxoDeCaixa[[#This Row],[Categoria]], " ", "_")),TabelaFluxoDeCaixa[[#This Row],[Sub Categoria]]),0)</f>
        <v>1</v>
      </c>
      <c r="G386" s="429">
        <f>DATE(YEAR(TabelaFluxoDeCaixa[[#This Row],[Data de Efetivação]]),MONTH(TabelaFluxoDeCaixa[[#This Row],[Data de Efetivação]]),1)</f>
        <v>45627</v>
      </c>
      <c r="H386" s="428">
        <v>45617</v>
      </c>
      <c r="I386" s="428">
        <v>45633</v>
      </c>
      <c r="J386" s="411" t="s">
        <v>725</v>
      </c>
      <c r="K386" s="411" t="s">
        <v>806</v>
      </c>
      <c r="L386" s="411" t="s">
        <v>52</v>
      </c>
      <c r="M386" s="412" t="s">
        <v>800</v>
      </c>
      <c r="N386" s="413" t="s">
        <v>1056</v>
      </c>
      <c r="O386" s="414">
        <v>12.99</v>
      </c>
      <c r="P386" s="415" t="s">
        <v>134</v>
      </c>
    </row>
    <row r="387" spans="3:16" ht="16" x14ac:dyDescent="0.2">
      <c r="C387" s="410"/>
      <c r="D387" s="410"/>
      <c r="E387" s="410">
        <f>COUNTIF(CFCategoriasBD,TabelaFluxoDeCaixa[[#This Row],[Categoria]])</f>
        <v>1</v>
      </c>
      <c r="F387" s="389">
        <f ca="1">IFERROR(COUNTIF(INDIRECT("BDNameToFC" &amp; SUBSTITUTE(TabelaFluxoDeCaixa[[#This Row],[Categoria]], " ", "_")),TabelaFluxoDeCaixa[[#This Row],[Sub Categoria]]),0)</f>
        <v>1</v>
      </c>
      <c r="G387" s="429">
        <f>DATE(YEAR(TabelaFluxoDeCaixa[[#This Row],[Data de Efetivação]]),MONTH(TabelaFluxoDeCaixa[[#This Row],[Data de Efetivação]]),1)</f>
        <v>45627</v>
      </c>
      <c r="H387" s="428">
        <v>45596</v>
      </c>
      <c r="I387" s="428">
        <v>45633</v>
      </c>
      <c r="J387" s="411" t="s">
        <v>725</v>
      </c>
      <c r="K387" s="411" t="s">
        <v>806</v>
      </c>
      <c r="L387" s="411" t="s">
        <v>52</v>
      </c>
      <c r="M387" s="412" t="s">
        <v>800</v>
      </c>
      <c r="N387" s="413" t="s">
        <v>1056</v>
      </c>
      <c r="O387" s="414">
        <v>13.07</v>
      </c>
      <c r="P387" s="415" t="s">
        <v>134</v>
      </c>
    </row>
    <row r="388" spans="3:16" ht="16" x14ac:dyDescent="0.2">
      <c r="C388" s="410"/>
      <c r="D388" s="410"/>
      <c r="E388" s="410">
        <f>COUNTIF(CFCategoriasBD,TabelaFluxoDeCaixa[[#This Row],[Categoria]])</f>
        <v>1</v>
      </c>
      <c r="F388" s="389">
        <f ca="1">IFERROR(COUNTIF(INDIRECT("BDNameToFC" &amp; SUBSTITUTE(TabelaFluxoDeCaixa[[#This Row],[Categoria]], " ", "_")),TabelaFluxoDeCaixa[[#This Row],[Sub Categoria]]),0)</f>
        <v>1</v>
      </c>
      <c r="G388" s="429">
        <f>DATE(YEAR(TabelaFluxoDeCaixa[[#This Row],[Data de Efetivação]]),MONTH(TabelaFluxoDeCaixa[[#This Row],[Data de Efetivação]]),1)</f>
        <v>45627</v>
      </c>
      <c r="H388" s="428">
        <v>45600</v>
      </c>
      <c r="I388" s="428">
        <v>45633</v>
      </c>
      <c r="J388" s="411" t="s">
        <v>725</v>
      </c>
      <c r="K388" s="411" t="s">
        <v>806</v>
      </c>
      <c r="L388" s="411" t="s">
        <v>58</v>
      </c>
      <c r="M388" s="412" t="s">
        <v>819</v>
      </c>
      <c r="N388" s="413" t="s">
        <v>1067</v>
      </c>
      <c r="O388" s="414">
        <v>13.4</v>
      </c>
      <c r="P388" s="415" t="s">
        <v>134</v>
      </c>
    </row>
    <row r="389" spans="3:16" ht="16" x14ac:dyDescent="0.2">
      <c r="C389" s="410"/>
      <c r="D389" s="410"/>
      <c r="E389" s="410">
        <f>COUNTIF(CFCategoriasBD,TabelaFluxoDeCaixa[[#This Row],[Categoria]])</f>
        <v>1</v>
      </c>
      <c r="F389" s="389">
        <f ca="1">IFERROR(COUNTIF(INDIRECT("BDNameToFC" &amp; SUBSTITUTE(TabelaFluxoDeCaixa[[#This Row],[Categoria]], " ", "_")),TabelaFluxoDeCaixa[[#This Row],[Sub Categoria]]),0)</f>
        <v>1</v>
      </c>
      <c r="G389" s="429">
        <f>DATE(YEAR(TabelaFluxoDeCaixa[[#This Row],[Data de Efetivação]]),MONTH(TabelaFluxoDeCaixa[[#This Row],[Data de Efetivação]]),1)</f>
        <v>45627</v>
      </c>
      <c r="H389" s="428">
        <v>45425</v>
      </c>
      <c r="I389" s="428">
        <v>45633</v>
      </c>
      <c r="J389" s="411" t="s">
        <v>725</v>
      </c>
      <c r="K389" s="411" t="s">
        <v>806</v>
      </c>
      <c r="L389" s="411" t="s">
        <v>58</v>
      </c>
      <c r="M389" s="412" t="s">
        <v>906</v>
      </c>
      <c r="N389" s="413" t="s">
        <v>1110</v>
      </c>
      <c r="O389" s="414">
        <v>13.64</v>
      </c>
      <c r="P389" s="415" t="s">
        <v>134</v>
      </c>
    </row>
    <row r="390" spans="3:16" ht="16" x14ac:dyDescent="0.2">
      <c r="C390" s="410"/>
      <c r="D390" s="410"/>
      <c r="E390" s="410">
        <f>COUNTIF(CFCategoriasBD,TabelaFluxoDeCaixa[[#This Row],[Categoria]])</f>
        <v>1</v>
      </c>
      <c r="F390" s="389">
        <f ca="1">IFERROR(COUNTIF(INDIRECT("BDNameToFC" &amp; SUBSTITUTE(TabelaFluxoDeCaixa[[#This Row],[Categoria]], " ", "_")),TabelaFluxoDeCaixa[[#This Row],[Sub Categoria]]),0)</f>
        <v>1</v>
      </c>
      <c r="G390" s="429">
        <f>DATE(YEAR(TabelaFluxoDeCaixa[[#This Row],[Data de Efetivação]]),MONTH(TabelaFluxoDeCaixa[[#This Row],[Data de Efetivação]]),1)</f>
        <v>45627</v>
      </c>
      <c r="H390" s="428">
        <v>45609</v>
      </c>
      <c r="I390" s="428">
        <v>45633</v>
      </c>
      <c r="J390" s="411" t="s">
        <v>725</v>
      </c>
      <c r="K390" s="411" t="s">
        <v>806</v>
      </c>
      <c r="L390" s="411" t="s">
        <v>803</v>
      </c>
      <c r="M390" s="412" t="s">
        <v>898</v>
      </c>
      <c r="N390" s="413" t="s">
        <v>1060</v>
      </c>
      <c r="O390" s="414">
        <v>14.12</v>
      </c>
      <c r="P390" s="415" t="s">
        <v>134</v>
      </c>
    </row>
    <row r="391" spans="3:16" ht="16" x14ac:dyDescent="0.2">
      <c r="C391" s="410"/>
      <c r="D391" s="410"/>
      <c r="E391" s="410">
        <f>COUNTIF(CFCategoriasBD,TabelaFluxoDeCaixa[[#This Row],[Categoria]])</f>
        <v>1</v>
      </c>
      <c r="F391" s="389">
        <f ca="1">IFERROR(COUNTIF(INDIRECT("BDNameToFC" &amp; SUBSTITUTE(TabelaFluxoDeCaixa[[#This Row],[Categoria]], " ", "_")),TabelaFluxoDeCaixa[[#This Row],[Sub Categoria]]),0)</f>
        <v>1</v>
      </c>
      <c r="G391" s="429">
        <f>DATE(YEAR(TabelaFluxoDeCaixa[[#This Row],[Data de Efetivação]]),MONTH(TabelaFluxoDeCaixa[[#This Row],[Data de Efetivação]]),1)</f>
        <v>45627</v>
      </c>
      <c r="H391" s="428">
        <v>45615</v>
      </c>
      <c r="I391" s="428">
        <v>45633</v>
      </c>
      <c r="J391" s="411" t="s">
        <v>725</v>
      </c>
      <c r="K391" s="411" t="s">
        <v>806</v>
      </c>
      <c r="L391" s="411" t="s">
        <v>803</v>
      </c>
      <c r="M391" s="412" t="s">
        <v>799</v>
      </c>
      <c r="N391" s="413" t="s">
        <v>1101</v>
      </c>
      <c r="O391" s="414">
        <v>15.9</v>
      </c>
      <c r="P391" s="415" t="s">
        <v>134</v>
      </c>
    </row>
    <row r="392" spans="3:16" ht="16" x14ac:dyDescent="0.2">
      <c r="C392" s="410"/>
      <c r="D392" s="410"/>
      <c r="E392" s="410">
        <f>COUNTIF(CFCategoriasBD,TabelaFluxoDeCaixa[[#This Row],[Categoria]])</f>
        <v>1</v>
      </c>
      <c r="F392" s="389">
        <f ca="1">IFERROR(COUNTIF(INDIRECT("BDNameToFC" &amp; SUBSTITUTE(TabelaFluxoDeCaixa[[#This Row],[Categoria]], " ", "_")),TabelaFluxoDeCaixa[[#This Row],[Sub Categoria]]),0)</f>
        <v>1</v>
      </c>
      <c r="G392" s="429">
        <f>DATE(YEAR(TabelaFluxoDeCaixa[[#This Row],[Data de Efetivação]]),MONTH(TabelaFluxoDeCaixa[[#This Row],[Data de Efetivação]]),1)</f>
        <v>45627</v>
      </c>
      <c r="H392" s="428">
        <v>45595</v>
      </c>
      <c r="I392" s="428">
        <v>45633</v>
      </c>
      <c r="J392" s="411" t="s">
        <v>725</v>
      </c>
      <c r="K392" s="411" t="s">
        <v>806</v>
      </c>
      <c r="L392" s="411" t="s">
        <v>803</v>
      </c>
      <c r="M392" s="412" t="s">
        <v>898</v>
      </c>
      <c r="N392" s="413" t="s">
        <v>1060</v>
      </c>
      <c r="O392" s="414">
        <v>16.3</v>
      </c>
      <c r="P392" s="415" t="s">
        <v>134</v>
      </c>
    </row>
    <row r="393" spans="3:16" ht="16" x14ac:dyDescent="0.2">
      <c r="C393" s="410"/>
      <c r="D393" s="410"/>
      <c r="E393" s="410">
        <f>COUNTIF(CFCategoriasBD,TabelaFluxoDeCaixa[[#This Row],[Categoria]])</f>
        <v>1</v>
      </c>
      <c r="F393" s="389">
        <f ca="1">IFERROR(COUNTIF(INDIRECT("BDNameToFC" &amp; SUBSTITUTE(TabelaFluxoDeCaixa[[#This Row],[Categoria]], " ", "_")),TabelaFluxoDeCaixa[[#This Row],[Sub Categoria]]),0)</f>
        <v>1</v>
      </c>
      <c r="G393" s="429">
        <f>DATE(YEAR(TabelaFluxoDeCaixa[[#This Row],[Data de Efetivação]]),MONTH(TabelaFluxoDeCaixa[[#This Row],[Data de Efetivação]]),1)</f>
        <v>45627</v>
      </c>
      <c r="H393" s="428">
        <v>45612</v>
      </c>
      <c r="I393" s="428">
        <v>45633</v>
      </c>
      <c r="J393" s="411" t="s">
        <v>725</v>
      </c>
      <c r="K393" s="411" t="s">
        <v>806</v>
      </c>
      <c r="L393" s="411" t="s">
        <v>52</v>
      </c>
      <c r="M393" s="412" t="s">
        <v>800</v>
      </c>
      <c r="N393" s="413" t="s">
        <v>1075</v>
      </c>
      <c r="O393" s="414">
        <v>16.489999999999998</v>
      </c>
      <c r="P393" s="415" t="s">
        <v>134</v>
      </c>
    </row>
    <row r="394" spans="3:16" ht="16" x14ac:dyDescent="0.2">
      <c r="C394" s="410"/>
      <c r="D394" s="410"/>
      <c r="E394" s="410">
        <f>COUNTIF(CFCategoriasBD,TabelaFluxoDeCaixa[[#This Row],[Categoria]])</f>
        <v>1</v>
      </c>
      <c r="F394" s="389">
        <f ca="1">IFERROR(COUNTIF(INDIRECT("BDNameToFC" &amp; SUBSTITUTE(TabelaFluxoDeCaixa[[#This Row],[Categoria]], " ", "_")),TabelaFluxoDeCaixa[[#This Row],[Sub Categoria]]),0)</f>
        <v>1</v>
      </c>
      <c r="G394" s="429">
        <f>DATE(YEAR(TabelaFluxoDeCaixa[[#This Row],[Data de Efetivação]]),MONTH(TabelaFluxoDeCaixa[[#This Row],[Data de Efetivação]]),1)</f>
        <v>45627</v>
      </c>
      <c r="H394" s="428">
        <v>45591</v>
      </c>
      <c r="I394" s="428">
        <v>45633</v>
      </c>
      <c r="J394" s="411" t="s">
        <v>725</v>
      </c>
      <c r="K394" s="411" t="s">
        <v>806</v>
      </c>
      <c r="L394" s="411" t="s">
        <v>803</v>
      </c>
      <c r="M394" s="412" t="s">
        <v>48</v>
      </c>
      <c r="N394" s="413" t="s">
        <v>1055</v>
      </c>
      <c r="O394" s="414">
        <v>17</v>
      </c>
      <c r="P394" s="415" t="s">
        <v>134</v>
      </c>
    </row>
    <row r="395" spans="3:16" ht="16" x14ac:dyDescent="0.2">
      <c r="C395" s="410"/>
      <c r="D395" s="410"/>
      <c r="E395" s="410">
        <f>COUNTIF(CFCategoriasBD,TabelaFluxoDeCaixa[[#This Row],[Categoria]])</f>
        <v>1</v>
      </c>
      <c r="F395" s="389">
        <f ca="1">IFERROR(COUNTIF(INDIRECT("BDNameToFC" &amp; SUBSTITUTE(TabelaFluxoDeCaixa[[#This Row],[Categoria]], " ", "_")),TabelaFluxoDeCaixa[[#This Row],[Sub Categoria]]),0)</f>
        <v>1</v>
      </c>
      <c r="G395" s="429">
        <f>DATE(YEAR(TabelaFluxoDeCaixa[[#This Row],[Data de Efetivação]]),MONTH(TabelaFluxoDeCaixa[[#This Row],[Data de Efetivação]]),1)</f>
        <v>45627</v>
      </c>
      <c r="H395" s="428">
        <v>45617</v>
      </c>
      <c r="I395" s="428">
        <v>45633</v>
      </c>
      <c r="J395" s="411" t="s">
        <v>725</v>
      </c>
      <c r="K395" s="411" t="s">
        <v>806</v>
      </c>
      <c r="L395" s="411" t="s">
        <v>58</v>
      </c>
      <c r="M395" s="412" t="s">
        <v>819</v>
      </c>
      <c r="N395" s="413" t="s">
        <v>1076</v>
      </c>
      <c r="O395" s="414">
        <v>17</v>
      </c>
      <c r="P395" s="415" t="s">
        <v>134</v>
      </c>
    </row>
    <row r="396" spans="3:16" ht="16" x14ac:dyDescent="0.2">
      <c r="C396" s="410"/>
      <c r="D396" s="410"/>
      <c r="E396" s="410">
        <f>COUNTIF(CFCategoriasBD,TabelaFluxoDeCaixa[[#This Row],[Categoria]])</f>
        <v>1</v>
      </c>
      <c r="F396" s="389">
        <f ca="1">IFERROR(COUNTIF(INDIRECT("BDNameToFC" &amp; SUBSTITUTE(TabelaFluxoDeCaixa[[#This Row],[Categoria]], " ", "_")),TabelaFluxoDeCaixa[[#This Row],[Sub Categoria]]),0)</f>
        <v>1</v>
      </c>
      <c r="G396" s="429">
        <f>DATE(YEAR(TabelaFluxoDeCaixa[[#This Row],[Data de Efetivação]]),MONTH(TabelaFluxoDeCaixa[[#This Row],[Data de Efetivação]]),1)</f>
        <v>45627</v>
      </c>
      <c r="H396" s="428">
        <v>45597</v>
      </c>
      <c r="I396" s="428">
        <v>45633</v>
      </c>
      <c r="J396" s="411" t="s">
        <v>725</v>
      </c>
      <c r="K396" s="411" t="s">
        <v>806</v>
      </c>
      <c r="L396" s="411" t="s">
        <v>55</v>
      </c>
      <c r="M396" s="412" t="s">
        <v>56</v>
      </c>
      <c r="N396" s="413" t="s">
        <v>1065</v>
      </c>
      <c r="O396" s="414">
        <v>17.46</v>
      </c>
      <c r="P396" s="415" t="s">
        <v>134</v>
      </c>
    </row>
    <row r="397" spans="3:16" ht="16" x14ac:dyDescent="0.2">
      <c r="C397" s="410"/>
      <c r="D397" s="410"/>
      <c r="E397" s="410">
        <f>COUNTIF(CFCategoriasBD,TabelaFluxoDeCaixa[[#This Row],[Categoria]])</f>
        <v>1</v>
      </c>
      <c r="F397" s="389">
        <f ca="1">IFERROR(COUNTIF(INDIRECT("BDNameToFC" &amp; SUBSTITUTE(TabelaFluxoDeCaixa[[#This Row],[Categoria]], " ", "_")),TabelaFluxoDeCaixa[[#This Row],[Sub Categoria]]),0)</f>
        <v>1</v>
      </c>
      <c r="G397" s="429">
        <f>DATE(YEAR(TabelaFluxoDeCaixa[[#This Row],[Data de Efetivação]]),MONTH(TabelaFluxoDeCaixa[[#This Row],[Data de Efetivação]]),1)</f>
        <v>45627</v>
      </c>
      <c r="H397" s="428">
        <v>45380</v>
      </c>
      <c r="I397" s="428">
        <v>45633</v>
      </c>
      <c r="J397" s="411" t="s">
        <v>725</v>
      </c>
      <c r="K397" s="411" t="s">
        <v>806</v>
      </c>
      <c r="L397" s="411" t="s">
        <v>55</v>
      </c>
      <c r="M397" s="412" t="s">
        <v>56</v>
      </c>
      <c r="N397" s="413" t="s">
        <v>1080</v>
      </c>
      <c r="O397" s="414">
        <v>20.99</v>
      </c>
      <c r="P397" s="415" t="s">
        <v>134</v>
      </c>
    </row>
    <row r="398" spans="3:16" ht="16" x14ac:dyDescent="0.2">
      <c r="C398" s="410"/>
      <c r="D398" s="410"/>
      <c r="E398" s="410">
        <f>COUNTIF(CFCategoriasBD,TabelaFluxoDeCaixa[[#This Row],[Categoria]])</f>
        <v>1</v>
      </c>
      <c r="F398" s="389">
        <f ca="1">IFERROR(COUNTIF(INDIRECT("BDNameToFC" &amp; SUBSTITUTE(TabelaFluxoDeCaixa[[#This Row],[Categoria]], " ", "_")),TabelaFluxoDeCaixa[[#This Row],[Sub Categoria]]),0)</f>
        <v>1</v>
      </c>
      <c r="G398" s="429">
        <f>DATE(YEAR(TabelaFluxoDeCaixa[[#This Row],[Data de Efetivação]]),MONTH(TabelaFluxoDeCaixa[[#This Row],[Data de Efetivação]]),1)</f>
        <v>45627</v>
      </c>
      <c r="H398" s="428">
        <v>45601</v>
      </c>
      <c r="I398" s="428">
        <v>45633</v>
      </c>
      <c r="J398" s="411" t="s">
        <v>725</v>
      </c>
      <c r="K398" s="411" t="s">
        <v>806</v>
      </c>
      <c r="L398" s="411" t="s">
        <v>1029</v>
      </c>
      <c r="M398" s="412" t="s">
        <v>1118</v>
      </c>
      <c r="N398" s="413" t="s">
        <v>1106</v>
      </c>
      <c r="O398" s="414">
        <v>21.44</v>
      </c>
      <c r="P398" s="415" t="s">
        <v>134</v>
      </c>
    </row>
    <row r="399" spans="3:16" ht="16" x14ac:dyDescent="0.2">
      <c r="C399" s="410"/>
      <c r="D399" s="410"/>
      <c r="E399" s="410">
        <f>COUNTIF(CFCategoriasBD,TabelaFluxoDeCaixa[[#This Row],[Categoria]])</f>
        <v>1</v>
      </c>
      <c r="F399" s="389">
        <f ca="1">IFERROR(COUNTIF(INDIRECT("BDNameToFC" &amp; SUBSTITUTE(TabelaFluxoDeCaixa[[#This Row],[Categoria]], " ", "_")),TabelaFluxoDeCaixa[[#This Row],[Sub Categoria]]),0)</f>
        <v>1</v>
      </c>
      <c r="G399" s="429">
        <f>DATE(YEAR(TabelaFluxoDeCaixa[[#This Row],[Data de Efetivação]]),MONTH(TabelaFluxoDeCaixa[[#This Row],[Data de Efetivação]]),1)</f>
        <v>45627</v>
      </c>
      <c r="H399" s="428">
        <v>45574</v>
      </c>
      <c r="I399" s="428">
        <v>45633</v>
      </c>
      <c r="J399" s="411" t="s">
        <v>725</v>
      </c>
      <c r="K399" s="411" t="s">
        <v>806</v>
      </c>
      <c r="L399" s="411" t="s">
        <v>899</v>
      </c>
      <c r="M399" s="412" t="s">
        <v>902</v>
      </c>
      <c r="N399" s="413" t="s">
        <v>1102</v>
      </c>
      <c r="O399" s="414">
        <v>22.2</v>
      </c>
      <c r="P399" s="415" t="s">
        <v>134</v>
      </c>
    </row>
    <row r="400" spans="3:16" ht="16" x14ac:dyDescent="0.2">
      <c r="C400" s="410"/>
      <c r="D400" s="410"/>
      <c r="E400" s="410">
        <f>COUNTIF(CFCategoriasBD,TabelaFluxoDeCaixa[[#This Row],[Categoria]])</f>
        <v>1</v>
      </c>
      <c r="F400" s="389">
        <f ca="1">IFERROR(COUNTIF(INDIRECT("BDNameToFC" &amp; SUBSTITUTE(TabelaFluxoDeCaixa[[#This Row],[Categoria]], " ", "_")),TabelaFluxoDeCaixa[[#This Row],[Sub Categoria]]),0)</f>
        <v>1</v>
      </c>
      <c r="G400" s="429">
        <f>DATE(YEAR(TabelaFluxoDeCaixa[[#This Row],[Data de Efetivação]]),MONTH(TabelaFluxoDeCaixa[[#This Row],[Data de Efetivação]]),1)</f>
        <v>45627</v>
      </c>
      <c r="H400" s="428">
        <v>45595</v>
      </c>
      <c r="I400" s="428">
        <v>45633</v>
      </c>
      <c r="J400" s="411" t="s">
        <v>725</v>
      </c>
      <c r="K400" s="411" t="s">
        <v>806</v>
      </c>
      <c r="L400" s="411" t="s">
        <v>49</v>
      </c>
      <c r="M400" s="412" t="s">
        <v>1031</v>
      </c>
      <c r="N400" s="413" t="s">
        <v>1059</v>
      </c>
      <c r="O400" s="414">
        <v>23</v>
      </c>
      <c r="P400" s="415" t="s">
        <v>134</v>
      </c>
    </row>
    <row r="401" spans="3:16" ht="16" x14ac:dyDescent="0.2">
      <c r="C401" s="410"/>
      <c r="D401" s="410"/>
      <c r="E401" s="410">
        <f>COUNTIF(CFCategoriasBD,TabelaFluxoDeCaixa[[#This Row],[Categoria]])</f>
        <v>1</v>
      </c>
      <c r="F401" s="389">
        <f ca="1">IFERROR(COUNTIF(INDIRECT("BDNameToFC" &amp; SUBSTITUTE(TabelaFluxoDeCaixa[[#This Row],[Categoria]], " ", "_")),TabelaFluxoDeCaixa[[#This Row],[Sub Categoria]]),0)</f>
        <v>1</v>
      </c>
      <c r="G401" s="429">
        <f>DATE(YEAR(TabelaFluxoDeCaixa[[#This Row],[Data de Efetivação]]),MONTH(TabelaFluxoDeCaixa[[#This Row],[Data de Efetivação]]),1)</f>
        <v>45627</v>
      </c>
      <c r="H401" s="428">
        <v>45598</v>
      </c>
      <c r="I401" s="428">
        <v>45633</v>
      </c>
      <c r="J401" s="411" t="s">
        <v>725</v>
      </c>
      <c r="K401" s="411" t="s">
        <v>806</v>
      </c>
      <c r="L401" s="411" t="s">
        <v>55</v>
      </c>
      <c r="M401" s="412" t="s">
        <v>56</v>
      </c>
      <c r="N401" s="413" t="s">
        <v>1066</v>
      </c>
      <c r="O401" s="414">
        <v>25.17</v>
      </c>
      <c r="P401" s="415" t="s">
        <v>134</v>
      </c>
    </row>
    <row r="402" spans="3:16" ht="16" x14ac:dyDescent="0.2">
      <c r="C402" s="410"/>
      <c r="D402" s="410"/>
      <c r="E402" s="410">
        <f>COUNTIF(CFCategoriasBD,TabelaFluxoDeCaixa[[#This Row],[Categoria]])</f>
        <v>1</v>
      </c>
      <c r="F402" s="389">
        <f ca="1">IFERROR(COUNTIF(INDIRECT("BDNameToFC" &amp; SUBSTITUTE(TabelaFluxoDeCaixa[[#This Row],[Categoria]], " ", "_")),TabelaFluxoDeCaixa[[#This Row],[Sub Categoria]]),0)</f>
        <v>1</v>
      </c>
      <c r="G402" s="429">
        <f>DATE(YEAR(TabelaFluxoDeCaixa[[#This Row],[Data de Efetivação]]),MONTH(TabelaFluxoDeCaixa[[#This Row],[Data de Efetivação]]),1)</f>
        <v>45627</v>
      </c>
      <c r="H402" s="428">
        <v>45603</v>
      </c>
      <c r="I402" s="428">
        <v>45633</v>
      </c>
      <c r="J402" s="411" t="s">
        <v>725</v>
      </c>
      <c r="K402" s="411" t="s">
        <v>806</v>
      </c>
      <c r="L402" s="411" t="s">
        <v>52</v>
      </c>
      <c r="M402" s="412" t="s">
        <v>800</v>
      </c>
      <c r="N402" s="413" t="s">
        <v>1075</v>
      </c>
      <c r="O402" s="414">
        <v>26.29</v>
      </c>
      <c r="P402" s="415" t="s">
        <v>134</v>
      </c>
    </row>
    <row r="403" spans="3:16" ht="16" x14ac:dyDescent="0.2">
      <c r="C403" s="410"/>
      <c r="D403" s="410"/>
      <c r="E403" s="410">
        <f>COUNTIF(CFCategoriasBD,TabelaFluxoDeCaixa[[#This Row],[Categoria]])</f>
        <v>1</v>
      </c>
      <c r="F403" s="389">
        <f ca="1">IFERROR(COUNTIF(INDIRECT("BDNameToFC" &amp; SUBSTITUTE(TabelaFluxoDeCaixa[[#This Row],[Categoria]], " ", "_")),TabelaFluxoDeCaixa[[#This Row],[Sub Categoria]]),0)</f>
        <v>1</v>
      </c>
      <c r="G403" s="429">
        <f>DATE(YEAR(TabelaFluxoDeCaixa[[#This Row],[Data de Efetivação]]),MONTH(TabelaFluxoDeCaixa[[#This Row],[Data de Efetivação]]),1)</f>
        <v>45627</v>
      </c>
      <c r="H403" s="428">
        <v>45525</v>
      </c>
      <c r="I403" s="428">
        <v>45633</v>
      </c>
      <c r="J403" s="411" t="s">
        <v>725</v>
      </c>
      <c r="K403" s="411" t="s">
        <v>806</v>
      </c>
      <c r="L403" s="411" t="s">
        <v>55</v>
      </c>
      <c r="M403" s="412" t="s">
        <v>913</v>
      </c>
      <c r="N403" s="413" t="s">
        <v>1114</v>
      </c>
      <c r="O403" s="414">
        <v>29.49</v>
      </c>
      <c r="P403" s="415" t="s">
        <v>134</v>
      </c>
    </row>
    <row r="404" spans="3:16" ht="16" x14ac:dyDescent="0.2">
      <c r="C404" s="410"/>
      <c r="D404" s="410"/>
      <c r="E404" s="410">
        <f>COUNTIF(CFCategoriasBD,TabelaFluxoDeCaixa[[#This Row],[Categoria]])</f>
        <v>1</v>
      </c>
      <c r="F404" s="389">
        <f ca="1">IFERROR(COUNTIF(INDIRECT("BDNameToFC" &amp; SUBSTITUTE(TabelaFluxoDeCaixa[[#This Row],[Categoria]], " ", "_")),TabelaFluxoDeCaixa[[#This Row],[Sub Categoria]]),0)</f>
        <v>1</v>
      </c>
      <c r="G404" s="429">
        <f>DATE(YEAR(TabelaFluxoDeCaixa[[#This Row],[Data de Efetivação]]),MONTH(TabelaFluxoDeCaixa[[#This Row],[Data de Efetivação]]),1)</f>
        <v>45627</v>
      </c>
      <c r="H404" s="428">
        <v>45612</v>
      </c>
      <c r="I404" s="428">
        <v>45633</v>
      </c>
      <c r="J404" s="411" t="s">
        <v>725</v>
      </c>
      <c r="K404" s="411" t="s">
        <v>806</v>
      </c>
      <c r="L404" s="411" t="s">
        <v>803</v>
      </c>
      <c r="M404" s="412" t="s">
        <v>799</v>
      </c>
      <c r="N404" s="413" t="s">
        <v>1099</v>
      </c>
      <c r="O404" s="414">
        <v>31.16</v>
      </c>
      <c r="P404" s="415" t="s">
        <v>134</v>
      </c>
    </row>
    <row r="405" spans="3:16" ht="16" x14ac:dyDescent="0.2">
      <c r="C405" s="410"/>
      <c r="D405" s="410"/>
      <c r="E405" s="410">
        <f>COUNTIF(CFCategoriasBD,TabelaFluxoDeCaixa[[#This Row],[Categoria]])</f>
        <v>1</v>
      </c>
      <c r="F405" s="389">
        <f ca="1">IFERROR(COUNTIF(INDIRECT("BDNameToFC" &amp; SUBSTITUTE(TabelaFluxoDeCaixa[[#This Row],[Categoria]], " ", "_")),TabelaFluxoDeCaixa[[#This Row],[Sub Categoria]]),0)</f>
        <v>1</v>
      </c>
      <c r="G405" s="429">
        <f>DATE(YEAR(TabelaFluxoDeCaixa[[#This Row],[Data de Efetivação]]),MONTH(TabelaFluxoDeCaixa[[#This Row],[Data de Efetivação]]),1)</f>
        <v>45627</v>
      </c>
      <c r="H405" s="428">
        <v>45616</v>
      </c>
      <c r="I405" s="428">
        <v>45633</v>
      </c>
      <c r="J405" s="411" t="s">
        <v>725</v>
      </c>
      <c r="K405" s="411" t="s">
        <v>806</v>
      </c>
      <c r="L405" s="411" t="s">
        <v>803</v>
      </c>
      <c r="M405" s="412" t="s">
        <v>48</v>
      </c>
      <c r="N405" s="413" t="s">
        <v>1069</v>
      </c>
      <c r="O405" s="414">
        <v>32.32</v>
      </c>
      <c r="P405" s="415" t="s">
        <v>134</v>
      </c>
    </row>
    <row r="406" spans="3:16" ht="16" x14ac:dyDescent="0.2">
      <c r="C406" s="410"/>
      <c r="D406" s="410"/>
      <c r="E406" s="410">
        <f>COUNTIF(CFCategoriasBD,TabelaFluxoDeCaixa[[#This Row],[Categoria]])</f>
        <v>1</v>
      </c>
      <c r="F406" s="389">
        <f ca="1">IFERROR(COUNTIF(INDIRECT("BDNameToFC" &amp; SUBSTITUTE(TabelaFluxoDeCaixa[[#This Row],[Categoria]], " ", "_")),TabelaFluxoDeCaixa[[#This Row],[Sub Categoria]]),0)</f>
        <v>1</v>
      </c>
      <c r="G406" s="429">
        <f>DATE(YEAR(TabelaFluxoDeCaixa[[#This Row],[Data de Efetivação]]),MONTH(TabelaFluxoDeCaixa[[#This Row],[Data de Efetivação]]),1)</f>
        <v>45627</v>
      </c>
      <c r="H406" s="428">
        <v>45385</v>
      </c>
      <c r="I406" s="428">
        <v>45633</v>
      </c>
      <c r="J406" s="411" t="s">
        <v>725</v>
      </c>
      <c r="K406" s="411" t="s">
        <v>806</v>
      </c>
      <c r="L406" s="411" t="s">
        <v>49</v>
      </c>
      <c r="M406" s="412" t="s">
        <v>911</v>
      </c>
      <c r="N406" s="413" t="s">
        <v>1105</v>
      </c>
      <c r="O406" s="414">
        <v>33.32</v>
      </c>
      <c r="P406" s="415" t="s">
        <v>134</v>
      </c>
    </row>
    <row r="407" spans="3:16" ht="16" x14ac:dyDescent="0.2">
      <c r="C407" s="410"/>
      <c r="D407" s="410"/>
      <c r="E407" s="410">
        <f>COUNTIF(CFCategoriasBD,TabelaFluxoDeCaixa[[#This Row],[Categoria]])</f>
        <v>1</v>
      </c>
      <c r="F407" s="389">
        <f ca="1">IFERROR(COUNTIF(INDIRECT("BDNameToFC" &amp; SUBSTITUTE(TabelaFluxoDeCaixa[[#This Row],[Categoria]], " ", "_")),TabelaFluxoDeCaixa[[#This Row],[Sub Categoria]]),0)</f>
        <v>1</v>
      </c>
      <c r="G407" s="429">
        <f>DATE(YEAR(TabelaFluxoDeCaixa[[#This Row],[Data de Efetivação]]),MONTH(TabelaFluxoDeCaixa[[#This Row],[Data de Efetivação]]),1)</f>
        <v>45627</v>
      </c>
      <c r="H407" s="428">
        <v>45611</v>
      </c>
      <c r="I407" s="428">
        <v>45633</v>
      </c>
      <c r="J407" s="411" t="s">
        <v>725</v>
      </c>
      <c r="K407" s="411" t="s">
        <v>806</v>
      </c>
      <c r="L407" s="411" t="s">
        <v>803</v>
      </c>
      <c r="M407" s="412" t="s">
        <v>48</v>
      </c>
      <c r="N407" s="413" t="s">
        <v>1069</v>
      </c>
      <c r="O407" s="414">
        <v>33.51</v>
      </c>
      <c r="P407" s="415" t="s">
        <v>134</v>
      </c>
    </row>
    <row r="408" spans="3:16" ht="16" x14ac:dyDescent="0.2">
      <c r="C408" s="410"/>
      <c r="D408" s="410"/>
      <c r="E408" s="410">
        <f>COUNTIF(CFCategoriasBD,TabelaFluxoDeCaixa[[#This Row],[Categoria]])</f>
        <v>1</v>
      </c>
      <c r="F408" s="389">
        <f ca="1">IFERROR(COUNTIF(INDIRECT("BDNameToFC" &amp; SUBSTITUTE(TabelaFluxoDeCaixa[[#This Row],[Categoria]], " ", "_")),TabelaFluxoDeCaixa[[#This Row],[Sub Categoria]]),0)</f>
        <v>1</v>
      </c>
      <c r="G408" s="429">
        <f>DATE(YEAR(TabelaFluxoDeCaixa[[#This Row],[Data de Efetivação]]),MONTH(TabelaFluxoDeCaixa[[#This Row],[Data de Efetivação]]),1)</f>
        <v>45627</v>
      </c>
      <c r="H408" s="428">
        <v>45599</v>
      </c>
      <c r="I408" s="428">
        <v>45633</v>
      </c>
      <c r="J408" s="411" t="s">
        <v>725</v>
      </c>
      <c r="K408" s="411" t="s">
        <v>806</v>
      </c>
      <c r="L408" s="411" t="s">
        <v>803</v>
      </c>
      <c r="M408" s="412" t="s">
        <v>48</v>
      </c>
      <c r="N408" s="413" t="s">
        <v>1055</v>
      </c>
      <c r="O408" s="414">
        <v>35</v>
      </c>
      <c r="P408" s="415" t="s">
        <v>134</v>
      </c>
    </row>
    <row r="409" spans="3:16" ht="16" x14ac:dyDescent="0.2">
      <c r="C409" s="410"/>
      <c r="D409" s="410"/>
      <c r="E409" s="410">
        <f>COUNTIF(CFCategoriasBD,TabelaFluxoDeCaixa[[#This Row],[Categoria]])</f>
        <v>1</v>
      </c>
      <c r="F409" s="389">
        <f ca="1">IFERROR(COUNTIF(INDIRECT("BDNameToFC" &amp; SUBSTITUTE(TabelaFluxoDeCaixa[[#This Row],[Categoria]], " ", "_")),TabelaFluxoDeCaixa[[#This Row],[Sub Categoria]]),0)</f>
        <v>1</v>
      </c>
      <c r="G409" s="429">
        <f>DATE(YEAR(TabelaFluxoDeCaixa[[#This Row],[Data de Efetivação]]),MONTH(TabelaFluxoDeCaixa[[#This Row],[Data de Efetivação]]),1)</f>
        <v>45627</v>
      </c>
      <c r="H409" s="428">
        <v>45574</v>
      </c>
      <c r="I409" s="428">
        <v>45633</v>
      </c>
      <c r="J409" s="411" t="s">
        <v>725</v>
      </c>
      <c r="K409" s="411" t="s">
        <v>806</v>
      </c>
      <c r="L409" s="411" t="s">
        <v>899</v>
      </c>
      <c r="M409" s="412" t="s">
        <v>902</v>
      </c>
      <c r="N409" s="413" t="s">
        <v>1109</v>
      </c>
      <c r="O409" s="414">
        <v>35.99</v>
      </c>
      <c r="P409" s="415" t="s">
        <v>134</v>
      </c>
    </row>
    <row r="410" spans="3:16" ht="16" x14ac:dyDescent="0.2">
      <c r="C410" s="410"/>
      <c r="D410" s="410"/>
      <c r="E410" s="410">
        <f>COUNTIF(CFCategoriasBD,TabelaFluxoDeCaixa[[#This Row],[Categoria]])</f>
        <v>1</v>
      </c>
      <c r="F410" s="389">
        <f ca="1">IFERROR(COUNTIF(INDIRECT("BDNameToFC" &amp; SUBSTITUTE(TabelaFluxoDeCaixa[[#This Row],[Categoria]], " ", "_")),TabelaFluxoDeCaixa[[#This Row],[Sub Categoria]]),0)</f>
        <v>1</v>
      </c>
      <c r="G410" s="429">
        <f>DATE(YEAR(TabelaFluxoDeCaixa[[#This Row],[Data de Efetivação]]),MONTH(TabelaFluxoDeCaixa[[#This Row],[Data de Efetivação]]),1)</f>
        <v>45627</v>
      </c>
      <c r="H410" s="428">
        <v>45610</v>
      </c>
      <c r="I410" s="428">
        <v>45633</v>
      </c>
      <c r="J410" s="411" t="s">
        <v>725</v>
      </c>
      <c r="K410" s="411" t="s">
        <v>806</v>
      </c>
      <c r="L410" s="411" t="s">
        <v>55</v>
      </c>
      <c r="M410" s="412" t="s">
        <v>56</v>
      </c>
      <c r="N410" s="413" t="s">
        <v>1073</v>
      </c>
      <c r="O410" s="414">
        <v>36.5</v>
      </c>
      <c r="P410" s="415" t="s">
        <v>134</v>
      </c>
    </row>
    <row r="411" spans="3:16" ht="16" x14ac:dyDescent="0.2">
      <c r="C411" s="410"/>
      <c r="D411" s="410"/>
      <c r="E411" s="410">
        <f>COUNTIF(CFCategoriasBD,TabelaFluxoDeCaixa[[#This Row],[Categoria]])</f>
        <v>1</v>
      </c>
      <c r="F411" s="389">
        <f ca="1">IFERROR(COUNTIF(INDIRECT("BDNameToFC" &amp; SUBSTITUTE(TabelaFluxoDeCaixa[[#This Row],[Categoria]], " ", "_")),TabelaFluxoDeCaixa[[#This Row],[Sub Categoria]]),0)</f>
        <v>1</v>
      </c>
      <c r="G411" s="429">
        <f>DATE(YEAR(TabelaFluxoDeCaixa[[#This Row],[Data de Efetivação]]),MONTH(TabelaFluxoDeCaixa[[#This Row],[Data de Efetivação]]),1)</f>
        <v>45627</v>
      </c>
      <c r="H411" s="428">
        <v>45608</v>
      </c>
      <c r="I411" s="428">
        <v>45633</v>
      </c>
      <c r="J411" s="411" t="s">
        <v>725</v>
      </c>
      <c r="K411" s="411" t="s">
        <v>806</v>
      </c>
      <c r="L411" s="411" t="s">
        <v>803</v>
      </c>
      <c r="M411" s="412" t="s">
        <v>1272</v>
      </c>
      <c r="N411" s="413" t="s">
        <v>1064</v>
      </c>
      <c r="O411" s="414">
        <v>36.630000000000003</v>
      </c>
      <c r="P411" s="415" t="s">
        <v>134</v>
      </c>
    </row>
    <row r="412" spans="3:16" ht="16" x14ac:dyDescent="0.2">
      <c r="C412" s="410"/>
      <c r="D412" s="410"/>
      <c r="E412" s="410">
        <f>COUNTIF(CFCategoriasBD,TabelaFluxoDeCaixa[[#This Row],[Categoria]])</f>
        <v>1</v>
      </c>
      <c r="F412" s="389">
        <f ca="1">IFERROR(COUNTIF(INDIRECT("BDNameToFC" &amp; SUBSTITUTE(TabelaFluxoDeCaixa[[#This Row],[Categoria]], " ", "_")),TabelaFluxoDeCaixa[[#This Row],[Sub Categoria]]),0)</f>
        <v>1</v>
      </c>
      <c r="G412" s="429">
        <f>DATE(YEAR(TabelaFluxoDeCaixa[[#This Row],[Data de Efetivação]]),MONTH(TabelaFluxoDeCaixa[[#This Row],[Data de Efetivação]]),1)</f>
        <v>45627</v>
      </c>
      <c r="H412" s="428">
        <v>45604</v>
      </c>
      <c r="I412" s="428">
        <v>45633</v>
      </c>
      <c r="J412" s="411" t="s">
        <v>725</v>
      </c>
      <c r="K412" s="411" t="s">
        <v>806</v>
      </c>
      <c r="L412" s="411" t="s">
        <v>899</v>
      </c>
      <c r="M412" s="412" t="s">
        <v>903</v>
      </c>
      <c r="N412" s="413" t="s">
        <v>1085</v>
      </c>
      <c r="O412" s="414">
        <v>38.1</v>
      </c>
      <c r="P412" s="415" t="s">
        <v>134</v>
      </c>
    </row>
    <row r="413" spans="3:16" ht="16" x14ac:dyDescent="0.2">
      <c r="C413" s="410"/>
      <c r="D413" s="410"/>
      <c r="E413" s="410">
        <f>COUNTIF(CFCategoriasBD,TabelaFluxoDeCaixa[[#This Row],[Categoria]])</f>
        <v>1</v>
      </c>
      <c r="F413" s="389">
        <f ca="1">IFERROR(COUNTIF(INDIRECT("BDNameToFC" &amp; SUBSTITUTE(TabelaFluxoDeCaixa[[#This Row],[Categoria]], " ", "_")),TabelaFluxoDeCaixa[[#This Row],[Sub Categoria]]),0)</f>
        <v>1</v>
      </c>
      <c r="G413" s="429">
        <f>DATE(YEAR(TabelaFluxoDeCaixa[[#This Row],[Data de Efetivação]]),MONTH(TabelaFluxoDeCaixa[[#This Row],[Data de Efetivação]]),1)</f>
        <v>45627</v>
      </c>
      <c r="H413" s="428">
        <v>45603</v>
      </c>
      <c r="I413" s="428">
        <v>45633</v>
      </c>
      <c r="J413" s="411" t="s">
        <v>725</v>
      </c>
      <c r="K413" s="411" t="s">
        <v>806</v>
      </c>
      <c r="L413" s="411" t="s">
        <v>803</v>
      </c>
      <c r="M413" s="412" t="s">
        <v>48</v>
      </c>
      <c r="N413" s="413" t="s">
        <v>1069</v>
      </c>
      <c r="O413" s="414">
        <v>38.4</v>
      </c>
      <c r="P413" s="415" t="s">
        <v>134</v>
      </c>
    </row>
    <row r="414" spans="3:16" ht="16" x14ac:dyDescent="0.2">
      <c r="C414" s="410"/>
      <c r="D414" s="410"/>
      <c r="E414" s="410">
        <f>COUNTIF(CFCategoriasBD,TabelaFluxoDeCaixa[[#This Row],[Categoria]])</f>
        <v>1</v>
      </c>
      <c r="F414" s="389">
        <f ca="1">IFERROR(COUNTIF(INDIRECT("BDNameToFC" &amp; SUBSTITUTE(TabelaFluxoDeCaixa[[#This Row],[Categoria]], " ", "_")),TabelaFluxoDeCaixa[[#This Row],[Sub Categoria]]),0)</f>
        <v>1</v>
      </c>
      <c r="G414" s="429">
        <f>DATE(YEAR(TabelaFluxoDeCaixa[[#This Row],[Data de Efetivação]]),MONTH(TabelaFluxoDeCaixa[[#This Row],[Data de Efetivação]]),1)</f>
        <v>45627</v>
      </c>
      <c r="H414" s="428">
        <v>45602</v>
      </c>
      <c r="I414" s="428">
        <v>45633</v>
      </c>
      <c r="J414" s="411" t="s">
        <v>725</v>
      </c>
      <c r="K414" s="411" t="s">
        <v>806</v>
      </c>
      <c r="L414" s="411" t="s">
        <v>1029</v>
      </c>
      <c r="M414" s="412" t="s">
        <v>1030</v>
      </c>
      <c r="N414" s="413" t="s">
        <v>1095</v>
      </c>
      <c r="O414" s="414">
        <v>38.99</v>
      </c>
      <c r="P414" s="415" t="s">
        <v>134</v>
      </c>
    </row>
    <row r="415" spans="3:16" ht="16" x14ac:dyDescent="0.2">
      <c r="C415" s="410"/>
      <c r="D415" s="410"/>
      <c r="E415" s="410">
        <f>COUNTIF(CFCategoriasBD,TabelaFluxoDeCaixa[[#This Row],[Categoria]])</f>
        <v>1</v>
      </c>
      <c r="F415" s="389">
        <f ca="1">IFERROR(COUNTIF(INDIRECT("BDNameToFC" &amp; SUBSTITUTE(TabelaFluxoDeCaixa[[#This Row],[Categoria]], " ", "_")),TabelaFluxoDeCaixa[[#This Row],[Sub Categoria]]),0)</f>
        <v>1</v>
      </c>
      <c r="G415" s="429">
        <f>DATE(YEAR(TabelaFluxoDeCaixa[[#This Row],[Data de Efetivação]]),MONTH(TabelaFluxoDeCaixa[[#This Row],[Data de Efetivação]]),1)</f>
        <v>45627</v>
      </c>
      <c r="H415" s="428">
        <v>45608</v>
      </c>
      <c r="I415" s="428">
        <v>45633</v>
      </c>
      <c r="J415" s="411" t="s">
        <v>725</v>
      </c>
      <c r="K415" s="411" t="s">
        <v>806</v>
      </c>
      <c r="L415" s="411" t="s">
        <v>803</v>
      </c>
      <c r="M415" s="412" t="s">
        <v>48</v>
      </c>
      <c r="N415" s="413" t="s">
        <v>1055</v>
      </c>
      <c r="O415" s="414">
        <v>39</v>
      </c>
      <c r="P415" s="415" t="s">
        <v>134</v>
      </c>
    </row>
    <row r="416" spans="3:16" ht="16" x14ac:dyDescent="0.2">
      <c r="C416" s="410"/>
      <c r="D416" s="410"/>
      <c r="E416" s="410">
        <f>COUNTIF(CFCategoriasBD,TabelaFluxoDeCaixa[[#This Row],[Categoria]])</f>
        <v>1</v>
      </c>
      <c r="F416" s="389">
        <f ca="1">IFERROR(COUNTIF(INDIRECT("BDNameToFC" &amp; SUBSTITUTE(TabelaFluxoDeCaixa[[#This Row],[Categoria]], " ", "_")),TabelaFluxoDeCaixa[[#This Row],[Sub Categoria]]),0)</f>
        <v>1</v>
      </c>
      <c r="G416" s="429">
        <f>DATE(YEAR(TabelaFluxoDeCaixa[[#This Row],[Data de Efetivação]]),MONTH(TabelaFluxoDeCaixa[[#This Row],[Data de Efetivação]]),1)</f>
        <v>45627</v>
      </c>
      <c r="H416" s="428">
        <v>45547</v>
      </c>
      <c r="I416" s="428">
        <v>45633</v>
      </c>
      <c r="J416" s="411" t="s">
        <v>725</v>
      </c>
      <c r="K416" s="411" t="s">
        <v>806</v>
      </c>
      <c r="L416" s="411" t="s">
        <v>899</v>
      </c>
      <c r="M416" s="412" t="s">
        <v>902</v>
      </c>
      <c r="N416" s="413" t="s">
        <v>1088</v>
      </c>
      <c r="O416" s="414">
        <v>42.76</v>
      </c>
      <c r="P416" s="415" t="s">
        <v>134</v>
      </c>
    </row>
    <row r="417" spans="3:16" ht="16" x14ac:dyDescent="0.2">
      <c r="C417" s="410"/>
      <c r="D417" s="410"/>
      <c r="E417" s="410">
        <f>COUNTIF(CFCategoriasBD,TabelaFluxoDeCaixa[[#This Row],[Categoria]])</f>
        <v>1</v>
      </c>
      <c r="F417" s="389">
        <f ca="1">IFERROR(COUNTIF(INDIRECT("BDNameToFC" &amp; SUBSTITUTE(TabelaFluxoDeCaixa[[#This Row],[Categoria]], " ", "_")),TabelaFluxoDeCaixa[[#This Row],[Sub Categoria]]),0)</f>
        <v>1</v>
      </c>
      <c r="G417" s="429">
        <f>DATE(YEAR(TabelaFluxoDeCaixa[[#This Row],[Data de Efetivação]]),MONTH(TabelaFluxoDeCaixa[[#This Row],[Data de Efetivação]]),1)</f>
        <v>45627</v>
      </c>
      <c r="H417" s="428">
        <v>45594</v>
      </c>
      <c r="I417" s="428">
        <v>45633</v>
      </c>
      <c r="J417" s="411" t="s">
        <v>725</v>
      </c>
      <c r="K417" s="411" t="s">
        <v>806</v>
      </c>
      <c r="L417" s="411" t="s">
        <v>899</v>
      </c>
      <c r="M417" s="412" t="s">
        <v>902</v>
      </c>
      <c r="N417" s="413" t="s">
        <v>1057</v>
      </c>
      <c r="O417" s="414">
        <v>44</v>
      </c>
      <c r="P417" s="415" t="s">
        <v>134</v>
      </c>
    </row>
    <row r="418" spans="3:16" ht="16" x14ac:dyDescent="0.2">
      <c r="C418" s="410"/>
      <c r="D418" s="410"/>
      <c r="E418" s="410">
        <f>COUNTIF(CFCategoriasBD,TabelaFluxoDeCaixa[[#This Row],[Categoria]])</f>
        <v>1</v>
      </c>
      <c r="F418" s="389">
        <f ca="1">IFERROR(COUNTIF(INDIRECT("BDNameToFC" &amp; SUBSTITUTE(TabelaFluxoDeCaixa[[#This Row],[Categoria]], " ", "_")),TabelaFluxoDeCaixa[[#This Row],[Sub Categoria]]),0)</f>
        <v>1</v>
      </c>
      <c r="G418" s="429">
        <f>DATE(YEAR(TabelaFluxoDeCaixa[[#This Row],[Data de Efetivação]]),MONTH(TabelaFluxoDeCaixa[[#This Row],[Data de Efetivação]]),1)</f>
        <v>45627</v>
      </c>
      <c r="H418" s="428">
        <v>45523</v>
      </c>
      <c r="I418" s="428">
        <v>45633</v>
      </c>
      <c r="J418" s="411" t="s">
        <v>725</v>
      </c>
      <c r="K418" s="411" t="s">
        <v>806</v>
      </c>
      <c r="L418" s="411" t="s">
        <v>49</v>
      </c>
      <c r="M418" s="412" t="s">
        <v>904</v>
      </c>
      <c r="N418" s="413" t="s">
        <v>1116</v>
      </c>
      <c r="O418" s="414">
        <v>44.88</v>
      </c>
      <c r="P418" s="415" t="s">
        <v>134</v>
      </c>
    </row>
    <row r="419" spans="3:16" ht="16" x14ac:dyDescent="0.2">
      <c r="C419" s="410"/>
      <c r="D419" s="410"/>
      <c r="E419" s="410">
        <f>COUNTIF(CFCategoriasBD,TabelaFluxoDeCaixa[[#This Row],[Categoria]])</f>
        <v>1</v>
      </c>
      <c r="F419" s="389">
        <f ca="1">IFERROR(COUNTIF(INDIRECT("BDNameToFC" &amp; SUBSTITUTE(TabelaFluxoDeCaixa[[#This Row],[Categoria]], " ", "_")),TabelaFluxoDeCaixa[[#This Row],[Sub Categoria]]),0)</f>
        <v>1</v>
      </c>
      <c r="G419" s="429">
        <f>DATE(YEAR(TabelaFluxoDeCaixa[[#This Row],[Data de Efetivação]]),MONTH(TabelaFluxoDeCaixa[[#This Row],[Data de Efetivação]]),1)</f>
        <v>45627</v>
      </c>
      <c r="H419" s="428">
        <v>45547</v>
      </c>
      <c r="I419" s="428">
        <v>45633</v>
      </c>
      <c r="J419" s="411" t="s">
        <v>725</v>
      </c>
      <c r="K419" s="411" t="s">
        <v>806</v>
      </c>
      <c r="L419" s="411" t="s">
        <v>899</v>
      </c>
      <c r="M419" s="412" t="s">
        <v>902</v>
      </c>
      <c r="N419" s="413" t="s">
        <v>1089</v>
      </c>
      <c r="O419" s="414">
        <v>47.49</v>
      </c>
      <c r="P419" s="415" t="s">
        <v>134</v>
      </c>
    </row>
    <row r="420" spans="3:16" ht="16" x14ac:dyDescent="0.2">
      <c r="C420" s="410"/>
      <c r="D420" s="410"/>
      <c r="E420" s="410">
        <f>COUNTIF(CFCategoriasBD,TabelaFluxoDeCaixa[[#This Row],[Categoria]])</f>
        <v>1</v>
      </c>
      <c r="F420" s="389">
        <f ca="1">IFERROR(COUNTIF(INDIRECT("BDNameToFC" &amp; SUBSTITUTE(TabelaFluxoDeCaixa[[#This Row],[Categoria]], " ", "_")),TabelaFluxoDeCaixa[[#This Row],[Sub Categoria]]),0)</f>
        <v>1</v>
      </c>
      <c r="G420" s="429">
        <f>DATE(YEAR(TabelaFluxoDeCaixa[[#This Row],[Data de Efetivação]]),MONTH(TabelaFluxoDeCaixa[[#This Row],[Data de Efetivação]]),1)</f>
        <v>45627</v>
      </c>
      <c r="H420" s="428">
        <v>45274</v>
      </c>
      <c r="I420" s="428">
        <v>45633</v>
      </c>
      <c r="J420" s="411" t="s">
        <v>725</v>
      </c>
      <c r="K420" s="411" t="s">
        <v>806</v>
      </c>
      <c r="L420" s="411" t="s">
        <v>58</v>
      </c>
      <c r="M420" s="412" t="s">
        <v>801</v>
      </c>
      <c r="N420" s="413" t="s">
        <v>1111</v>
      </c>
      <c r="O420" s="414">
        <v>48</v>
      </c>
      <c r="P420" s="415" t="s">
        <v>134</v>
      </c>
    </row>
    <row r="421" spans="3:16" ht="16" x14ac:dyDescent="0.2">
      <c r="C421" s="410"/>
      <c r="D421" s="410"/>
      <c r="E421" s="410">
        <f>COUNTIF(CFCategoriasBD,TabelaFluxoDeCaixa[[#This Row],[Categoria]])</f>
        <v>1</v>
      </c>
      <c r="F421" s="389">
        <f ca="1">IFERROR(COUNTIF(INDIRECT("BDNameToFC" &amp; SUBSTITUTE(TabelaFluxoDeCaixa[[#This Row],[Categoria]], " ", "_")),TabelaFluxoDeCaixa[[#This Row],[Sub Categoria]]),0)</f>
        <v>1</v>
      </c>
      <c r="G421" s="429">
        <f>DATE(YEAR(TabelaFluxoDeCaixa[[#This Row],[Data de Efetivação]]),MONTH(TabelaFluxoDeCaixa[[#This Row],[Data de Efetivação]]),1)</f>
        <v>45627</v>
      </c>
      <c r="H421" s="428">
        <v>45608</v>
      </c>
      <c r="I421" s="428">
        <v>45633</v>
      </c>
      <c r="J421" s="411" t="s">
        <v>725</v>
      </c>
      <c r="K421" s="411" t="s">
        <v>806</v>
      </c>
      <c r="L421" s="411" t="s">
        <v>803</v>
      </c>
      <c r="M421" s="412" t="s">
        <v>48</v>
      </c>
      <c r="N421" s="413" t="s">
        <v>1069</v>
      </c>
      <c r="O421" s="414">
        <v>48.05</v>
      </c>
      <c r="P421" s="415" t="s">
        <v>134</v>
      </c>
    </row>
    <row r="422" spans="3:16" ht="16" x14ac:dyDescent="0.2">
      <c r="C422" s="410"/>
      <c r="D422" s="410"/>
      <c r="E422" s="410">
        <f>COUNTIF(CFCategoriasBD,TabelaFluxoDeCaixa[[#This Row],[Categoria]])</f>
        <v>1</v>
      </c>
      <c r="F422" s="389">
        <f ca="1">IFERROR(COUNTIF(INDIRECT("BDNameToFC" &amp; SUBSTITUTE(TabelaFluxoDeCaixa[[#This Row],[Categoria]], " ", "_")),TabelaFluxoDeCaixa[[#This Row],[Sub Categoria]]),0)</f>
        <v>1</v>
      </c>
      <c r="G422" s="429">
        <f>DATE(YEAR(TabelaFluxoDeCaixa[[#This Row],[Data de Efetivação]]),MONTH(TabelaFluxoDeCaixa[[#This Row],[Data de Efetivação]]),1)</f>
        <v>45627</v>
      </c>
      <c r="H422" s="428">
        <v>45576</v>
      </c>
      <c r="I422" s="428">
        <v>45633</v>
      </c>
      <c r="J422" s="411" t="s">
        <v>725</v>
      </c>
      <c r="K422" s="411" t="s">
        <v>806</v>
      </c>
      <c r="L422" s="411" t="s">
        <v>55</v>
      </c>
      <c r="M422" s="412" t="s">
        <v>56</v>
      </c>
      <c r="N422" s="413" t="s">
        <v>1087</v>
      </c>
      <c r="O422" s="414">
        <v>48.78</v>
      </c>
      <c r="P422" s="415" t="s">
        <v>134</v>
      </c>
    </row>
    <row r="423" spans="3:16" ht="16" x14ac:dyDescent="0.2">
      <c r="C423" s="410"/>
      <c r="D423" s="410"/>
      <c r="E423" s="410">
        <f>COUNTIF(CFCategoriasBD,TabelaFluxoDeCaixa[[#This Row],[Categoria]])</f>
        <v>1</v>
      </c>
      <c r="F423" s="389">
        <f ca="1">IFERROR(COUNTIF(INDIRECT("BDNameToFC" &amp; SUBSTITUTE(TabelaFluxoDeCaixa[[#This Row],[Categoria]], " ", "_")),TabelaFluxoDeCaixa[[#This Row],[Sub Categoria]]),0)</f>
        <v>1</v>
      </c>
      <c r="G423" s="429">
        <f>DATE(YEAR(TabelaFluxoDeCaixa[[#This Row],[Data de Efetivação]]),MONTH(TabelaFluxoDeCaixa[[#This Row],[Data de Efetivação]]),1)</f>
        <v>45627</v>
      </c>
      <c r="H423" s="428">
        <v>45580</v>
      </c>
      <c r="I423" s="428">
        <v>45633</v>
      </c>
      <c r="J423" s="411" t="s">
        <v>725</v>
      </c>
      <c r="K423" s="411" t="s">
        <v>806</v>
      </c>
      <c r="L423" s="411" t="s">
        <v>1029</v>
      </c>
      <c r="M423" s="412" t="s">
        <v>1118</v>
      </c>
      <c r="N423" s="413" t="s">
        <v>1112</v>
      </c>
      <c r="O423" s="414">
        <v>50.5</v>
      </c>
      <c r="P423" s="415" t="s">
        <v>134</v>
      </c>
    </row>
    <row r="424" spans="3:16" ht="16" x14ac:dyDescent="0.2">
      <c r="C424" s="410"/>
      <c r="D424" s="410"/>
      <c r="E424" s="410">
        <f>COUNTIF(CFCategoriasBD,TabelaFluxoDeCaixa[[#This Row],[Categoria]])</f>
        <v>1</v>
      </c>
      <c r="F424" s="389">
        <f ca="1">IFERROR(COUNTIF(INDIRECT("BDNameToFC" &amp; SUBSTITUTE(TabelaFluxoDeCaixa[[#This Row],[Categoria]], " ", "_")),TabelaFluxoDeCaixa[[#This Row],[Sub Categoria]]),0)</f>
        <v>1</v>
      </c>
      <c r="G424" s="429">
        <f>DATE(YEAR(TabelaFluxoDeCaixa[[#This Row],[Data de Efetivação]]),MONTH(TabelaFluxoDeCaixa[[#This Row],[Data de Efetivação]]),1)</f>
        <v>45627</v>
      </c>
      <c r="H424" s="428">
        <v>45595</v>
      </c>
      <c r="I424" s="428">
        <v>45633</v>
      </c>
      <c r="J424" s="411" t="s">
        <v>725</v>
      </c>
      <c r="K424" s="411" t="s">
        <v>806</v>
      </c>
      <c r="L424" s="411" t="s">
        <v>803</v>
      </c>
      <c r="M424" s="412" t="s">
        <v>1272</v>
      </c>
      <c r="N424" s="413" t="s">
        <v>1064</v>
      </c>
      <c r="O424" s="414">
        <v>52</v>
      </c>
      <c r="P424" s="415" t="s">
        <v>134</v>
      </c>
    </row>
    <row r="425" spans="3:16" ht="16" x14ac:dyDescent="0.2">
      <c r="C425" s="410"/>
      <c r="D425" s="410"/>
      <c r="E425" s="410">
        <f>COUNTIF(CFCategoriasBD,TabelaFluxoDeCaixa[[#This Row],[Categoria]])</f>
        <v>1</v>
      </c>
      <c r="F425" s="389">
        <f ca="1">IFERROR(COUNTIF(INDIRECT("BDNameToFC" &amp; SUBSTITUTE(TabelaFluxoDeCaixa[[#This Row],[Categoria]], " ", "_")),TabelaFluxoDeCaixa[[#This Row],[Sub Categoria]]),0)</f>
        <v>1</v>
      </c>
      <c r="G425" s="429">
        <f>DATE(YEAR(TabelaFluxoDeCaixa[[#This Row],[Data de Efetivação]]),MONTH(TabelaFluxoDeCaixa[[#This Row],[Data de Efetivação]]),1)</f>
        <v>45627</v>
      </c>
      <c r="H425" s="428">
        <v>45602</v>
      </c>
      <c r="I425" s="428">
        <v>45633</v>
      </c>
      <c r="J425" s="411" t="s">
        <v>725</v>
      </c>
      <c r="K425" s="411" t="s">
        <v>806</v>
      </c>
      <c r="L425" s="411" t="s">
        <v>803</v>
      </c>
      <c r="M425" s="412" t="s">
        <v>898</v>
      </c>
      <c r="N425" s="413" t="s">
        <v>1068</v>
      </c>
      <c r="O425" s="414">
        <v>53.46</v>
      </c>
      <c r="P425" s="415" t="s">
        <v>134</v>
      </c>
    </row>
    <row r="426" spans="3:16" ht="16" x14ac:dyDescent="0.2">
      <c r="C426" s="410"/>
      <c r="D426" s="410"/>
      <c r="E426" s="410">
        <f>COUNTIF(CFCategoriasBD,TabelaFluxoDeCaixa[[#This Row],[Categoria]])</f>
        <v>1</v>
      </c>
      <c r="F426" s="389">
        <f ca="1">IFERROR(COUNTIF(INDIRECT("BDNameToFC" &amp; SUBSTITUTE(TabelaFluxoDeCaixa[[#This Row],[Categoria]], " ", "_")),TabelaFluxoDeCaixa[[#This Row],[Sub Categoria]]),0)</f>
        <v>1</v>
      </c>
      <c r="G426" s="429">
        <f>DATE(YEAR(TabelaFluxoDeCaixa[[#This Row],[Data de Efetivação]]),MONTH(TabelaFluxoDeCaixa[[#This Row],[Data de Efetivação]]),1)</f>
        <v>45627</v>
      </c>
      <c r="H426" s="428">
        <v>45590</v>
      </c>
      <c r="I426" s="428">
        <v>45633</v>
      </c>
      <c r="J426" s="411" t="s">
        <v>725</v>
      </c>
      <c r="K426" s="411" t="s">
        <v>806</v>
      </c>
      <c r="L426" s="411" t="s">
        <v>803</v>
      </c>
      <c r="M426" s="412" t="s">
        <v>48</v>
      </c>
      <c r="N426" s="413" t="s">
        <v>1069</v>
      </c>
      <c r="O426" s="414">
        <v>54.72</v>
      </c>
      <c r="P426" s="415" t="s">
        <v>134</v>
      </c>
    </row>
    <row r="427" spans="3:16" ht="16" x14ac:dyDescent="0.2">
      <c r="C427" s="410"/>
      <c r="D427" s="410"/>
      <c r="E427" s="410">
        <f>COUNTIF(CFCategoriasBD,TabelaFluxoDeCaixa[[#This Row],[Categoria]])</f>
        <v>1</v>
      </c>
      <c r="F427" s="389">
        <f ca="1">IFERROR(COUNTIF(INDIRECT("BDNameToFC" &amp; SUBSTITUTE(TabelaFluxoDeCaixa[[#This Row],[Categoria]], " ", "_")),TabelaFluxoDeCaixa[[#This Row],[Sub Categoria]]),0)</f>
        <v>1</v>
      </c>
      <c r="G427" s="429">
        <f>DATE(YEAR(TabelaFluxoDeCaixa[[#This Row],[Data de Efetivação]]),MONTH(TabelaFluxoDeCaixa[[#This Row],[Data de Efetivação]]),1)</f>
        <v>45627</v>
      </c>
      <c r="H427" s="428">
        <v>45590</v>
      </c>
      <c r="I427" s="428">
        <v>45633</v>
      </c>
      <c r="J427" s="411" t="s">
        <v>725</v>
      </c>
      <c r="K427" s="411" t="s">
        <v>806</v>
      </c>
      <c r="L427" s="411" t="s">
        <v>803</v>
      </c>
      <c r="M427" s="412" t="s">
        <v>898</v>
      </c>
      <c r="N427" s="413" t="s">
        <v>1060</v>
      </c>
      <c r="O427" s="414">
        <v>56.48</v>
      </c>
      <c r="P427" s="415" t="s">
        <v>134</v>
      </c>
    </row>
    <row r="428" spans="3:16" ht="16" x14ac:dyDescent="0.2">
      <c r="C428" s="410"/>
      <c r="D428" s="410"/>
      <c r="E428" s="410">
        <f>COUNTIF(CFCategoriasBD,TabelaFluxoDeCaixa[[#This Row],[Categoria]])</f>
        <v>1</v>
      </c>
      <c r="F428" s="389">
        <f ca="1">IFERROR(COUNTIF(INDIRECT("BDNameToFC" &amp; SUBSTITUTE(TabelaFluxoDeCaixa[[#This Row],[Categoria]], " ", "_")),TabelaFluxoDeCaixa[[#This Row],[Sub Categoria]]),0)</f>
        <v>1</v>
      </c>
      <c r="G428" s="429">
        <f>DATE(YEAR(TabelaFluxoDeCaixa[[#This Row],[Data de Efetivação]]),MONTH(TabelaFluxoDeCaixa[[#This Row],[Data de Efetivação]]),1)</f>
        <v>45627</v>
      </c>
      <c r="H428" s="428">
        <v>45596</v>
      </c>
      <c r="I428" s="428">
        <v>45633</v>
      </c>
      <c r="J428" s="411" t="s">
        <v>725</v>
      </c>
      <c r="K428" s="411" t="s">
        <v>806</v>
      </c>
      <c r="L428" s="411" t="s">
        <v>899</v>
      </c>
      <c r="M428" s="412" t="s">
        <v>902</v>
      </c>
      <c r="N428" s="413" t="s">
        <v>1082</v>
      </c>
      <c r="O428" s="414">
        <v>58</v>
      </c>
      <c r="P428" s="415" t="s">
        <v>134</v>
      </c>
    </row>
    <row r="429" spans="3:16" ht="16" x14ac:dyDescent="0.2">
      <c r="C429" s="410"/>
      <c r="D429" s="410"/>
      <c r="E429" s="410">
        <f>COUNTIF(CFCategoriasBD,TabelaFluxoDeCaixa[[#This Row],[Categoria]])</f>
        <v>1</v>
      </c>
      <c r="F429" s="389">
        <f ca="1">IFERROR(COUNTIF(INDIRECT("BDNameToFC" &amp; SUBSTITUTE(TabelaFluxoDeCaixa[[#This Row],[Categoria]], " ", "_")),TabelaFluxoDeCaixa[[#This Row],[Sub Categoria]]),0)</f>
        <v>1</v>
      </c>
      <c r="G429" s="429">
        <f>DATE(YEAR(TabelaFluxoDeCaixa[[#This Row],[Data de Efetivação]]),MONTH(TabelaFluxoDeCaixa[[#This Row],[Data de Efetivação]]),1)</f>
        <v>45627</v>
      </c>
      <c r="H429" s="428">
        <v>45562</v>
      </c>
      <c r="I429" s="428">
        <v>45633</v>
      </c>
      <c r="J429" s="411" t="s">
        <v>725</v>
      </c>
      <c r="K429" s="411" t="s">
        <v>806</v>
      </c>
      <c r="L429" s="411" t="s">
        <v>49</v>
      </c>
      <c r="M429" s="412" t="s">
        <v>905</v>
      </c>
      <c r="N429" s="413" t="s">
        <v>1103</v>
      </c>
      <c r="O429" s="414">
        <v>64.75</v>
      </c>
      <c r="P429" s="415" t="s">
        <v>134</v>
      </c>
    </row>
    <row r="430" spans="3:16" ht="16" x14ac:dyDescent="0.2">
      <c r="C430" s="410"/>
      <c r="D430" s="410"/>
      <c r="E430" s="410">
        <f>COUNTIF(CFCategoriasBD,TabelaFluxoDeCaixa[[#This Row],[Categoria]])</f>
        <v>1</v>
      </c>
      <c r="F430" s="389">
        <f ca="1">IFERROR(COUNTIF(INDIRECT("BDNameToFC" &amp; SUBSTITUTE(TabelaFluxoDeCaixa[[#This Row],[Categoria]], " ", "_")),TabelaFluxoDeCaixa[[#This Row],[Sub Categoria]]),0)</f>
        <v>1</v>
      </c>
      <c r="G430" s="429">
        <f>DATE(YEAR(TabelaFluxoDeCaixa[[#This Row],[Data de Efetivação]]),MONTH(TabelaFluxoDeCaixa[[#This Row],[Data de Efetivação]]),1)</f>
        <v>45627</v>
      </c>
      <c r="H430" s="428">
        <v>45611</v>
      </c>
      <c r="I430" s="428">
        <v>45633</v>
      </c>
      <c r="J430" s="411" t="s">
        <v>725</v>
      </c>
      <c r="K430" s="411" t="s">
        <v>806</v>
      </c>
      <c r="L430" s="411" t="s">
        <v>803</v>
      </c>
      <c r="M430" s="412" t="s">
        <v>48</v>
      </c>
      <c r="N430" s="413" t="s">
        <v>1055</v>
      </c>
      <c r="O430" s="414">
        <v>67</v>
      </c>
      <c r="P430" s="415" t="s">
        <v>134</v>
      </c>
    </row>
    <row r="431" spans="3:16" ht="16" x14ac:dyDescent="0.2">
      <c r="C431" s="410"/>
      <c r="D431" s="410"/>
      <c r="E431" s="410">
        <f>COUNTIF(CFCategoriasBD,TabelaFluxoDeCaixa[[#This Row],[Categoria]])</f>
        <v>1</v>
      </c>
      <c r="F431" s="389">
        <f ca="1">IFERROR(COUNTIF(INDIRECT("BDNameToFC" &amp; SUBSTITUTE(TabelaFluxoDeCaixa[[#This Row],[Categoria]], " ", "_")),TabelaFluxoDeCaixa[[#This Row],[Sub Categoria]]),0)</f>
        <v>1</v>
      </c>
      <c r="G431" s="429">
        <f>DATE(YEAR(TabelaFluxoDeCaixa[[#This Row],[Data de Efetivação]]),MONTH(TabelaFluxoDeCaixa[[#This Row],[Data de Efetivação]]),1)</f>
        <v>45627</v>
      </c>
      <c r="H431" s="428">
        <v>45602</v>
      </c>
      <c r="I431" s="428">
        <v>45633</v>
      </c>
      <c r="J431" s="411" t="s">
        <v>725</v>
      </c>
      <c r="K431" s="411" t="s">
        <v>806</v>
      </c>
      <c r="L431" s="411" t="s">
        <v>52</v>
      </c>
      <c r="M431" s="412" t="s">
        <v>800</v>
      </c>
      <c r="N431" s="413" t="s">
        <v>1084</v>
      </c>
      <c r="O431" s="414">
        <v>68.010000000000005</v>
      </c>
      <c r="P431" s="415" t="s">
        <v>134</v>
      </c>
    </row>
    <row r="432" spans="3:16" ht="16" x14ac:dyDescent="0.2">
      <c r="C432" s="410"/>
      <c r="D432" s="410"/>
      <c r="E432" s="410">
        <f>COUNTIF(CFCategoriasBD,TabelaFluxoDeCaixa[[#This Row],[Categoria]])</f>
        <v>1</v>
      </c>
      <c r="F432" s="389">
        <f ca="1">IFERROR(COUNTIF(INDIRECT("BDNameToFC" &amp; SUBSTITUTE(TabelaFluxoDeCaixa[[#This Row],[Categoria]], " ", "_")),TabelaFluxoDeCaixa[[#This Row],[Sub Categoria]]),0)</f>
        <v>1</v>
      </c>
      <c r="G432" s="429">
        <f>DATE(YEAR(TabelaFluxoDeCaixa[[#This Row],[Data de Efetivação]]),MONTH(TabelaFluxoDeCaixa[[#This Row],[Data de Efetivação]]),1)</f>
        <v>45627</v>
      </c>
      <c r="H432" s="428">
        <v>45576</v>
      </c>
      <c r="I432" s="428">
        <v>45633</v>
      </c>
      <c r="J432" s="411" t="s">
        <v>725</v>
      </c>
      <c r="K432" s="411" t="s">
        <v>806</v>
      </c>
      <c r="L432" s="411" t="s">
        <v>899</v>
      </c>
      <c r="M432" s="412" t="s">
        <v>902</v>
      </c>
      <c r="N432" s="413" t="s">
        <v>1086</v>
      </c>
      <c r="O432" s="414">
        <v>68.08</v>
      </c>
      <c r="P432" s="415" t="s">
        <v>134</v>
      </c>
    </row>
    <row r="433" spans="3:16" ht="16" x14ac:dyDescent="0.2">
      <c r="C433" s="410"/>
      <c r="D433" s="410"/>
      <c r="E433" s="410">
        <f>COUNTIF(CFCategoriasBD,TabelaFluxoDeCaixa[[#This Row],[Categoria]])</f>
        <v>1</v>
      </c>
      <c r="F433" s="389">
        <f ca="1">IFERROR(COUNTIF(INDIRECT("BDNameToFC" &amp; SUBSTITUTE(TabelaFluxoDeCaixa[[#This Row],[Categoria]], " ", "_")),TabelaFluxoDeCaixa[[#This Row],[Sub Categoria]]),0)</f>
        <v>1</v>
      </c>
      <c r="G433" s="429">
        <f>DATE(YEAR(TabelaFluxoDeCaixa[[#This Row],[Data de Efetivação]]),MONTH(TabelaFluxoDeCaixa[[#This Row],[Data de Efetivação]]),1)</f>
        <v>45627</v>
      </c>
      <c r="H433" s="428">
        <v>45607</v>
      </c>
      <c r="I433" s="428">
        <v>45633</v>
      </c>
      <c r="J433" s="411" t="s">
        <v>725</v>
      </c>
      <c r="K433" s="411" t="s">
        <v>806</v>
      </c>
      <c r="L433" s="411" t="s">
        <v>1029</v>
      </c>
      <c r="M433" s="412" t="s">
        <v>1118</v>
      </c>
      <c r="N433" s="413" t="s">
        <v>1097</v>
      </c>
      <c r="O433" s="414">
        <v>70</v>
      </c>
      <c r="P433" s="415" t="s">
        <v>134</v>
      </c>
    </row>
    <row r="434" spans="3:16" ht="16" x14ac:dyDescent="0.2">
      <c r="C434" s="410"/>
      <c r="D434" s="410"/>
      <c r="E434" s="410">
        <f>COUNTIF(CFCategoriasBD,TabelaFluxoDeCaixa[[#This Row],[Categoria]])</f>
        <v>1</v>
      </c>
      <c r="F434" s="389">
        <f ca="1">IFERROR(COUNTIF(INDIRECT("BDNameToFC" &amp; SUBSTITUTE(TabelaFluxoDeCaixa[[#This Row],[Categoria]], " ", "_")),TabelaFluxoDeCaixa[[#This Row],[Sub Categoria]]),0)</f>
        <v>1</v>
      </c>
      <c r="G434" s="429">
        <f>DATE(YEAR(TabelaFluxoDeCaixa[[#This Row],[Data de Efetivação]]),MONTH(TabelaFluxoDeCaixa[[#This Row],[Data de Efetivação]]),1)</f>
        <v>45627</v>
      </c>
      <c r="H434" s="428">
        <v>45594</v>
      </c>
      <c r="I434" s="428">
        <v>45633</v>
      </c>
      <c r="J434" s="411" t="s">
        <v>725</v>
      </c>
      <c r="K434" s="411" t="s">
        <v>806</v>
      </c>
      <c r="L434" s="411" t="s">
        <v>899</v>
      </c>
      <c r="M434" s="412" t="s">
        <v>902</v>
      </c>
      <c r="N434" s="413" t="s">
        <v>1058</v>
      </c>
      <c r="O434" s="414">
        <v>75</v>
      </c>
      <c r="P434" s="415" t="s">
        <v>134</v>
      </c>
    </row>
    <row r="435" spans="3:16" ht="16" x14ac:dyDescent="0.2">
      <c r="C435" s="410"/>
      <c r="D435" s="410"/>
      <c r="E435" s="410">
        <f>COUNTIF(CFCategoriasBD,TabelaFluxoDeCaixa[[#This Row],[Categoria]])</f>
        <v>1</v>
      </c>
      <c r="F435" s="389">
        <f ca="1">IFERROR(COUNTIF(INDIRECT("BDNameToFC" &amp; SUBSTITUTE(TabelaFluxoDeCaixa[[#This Row],[Categoria]], " ", "_")),TabelaFluxoDeCaixa[[#This Row],[Sub Categoria]]),0)</f>
        <v>1</v>
      </c>
      <c r="G435" s="429">
        <f>DATE(YEAR(TabelaFluxoDeCaixa[[#This Row],[Data de Efetivação]]),MONTH(TabelaFluxoDeCaixa[[#This Row],[Data de Efetivação]]),1)</f>
        <v>45627</v>
      </c>
      <c r="H435" s="428">
        <v>45605</v>
      </c>
      <c r="I435" s="428">
        <v>45633</v>
      </c>
      <c r="J435" s="411" t="s">
        <v>725</v>
      </c>
      <c r="K435" s="411" t="s">
        <v>806</v>
      </c>
      <c r="L435" s="411" t="s">
        <v>55</v>
      </c>
      <c r="M435" s="412" t="s">
        <v>57</v>
      </c>
      <c r="N435" s="413" t="s">
        <v>1096</v>
      </c>
      <c r="O435" s="414">
        <v>75.680000000000007</v>
      </c>
      <c r="P435" s="415" t="s">
        <v>134</v>
      </c>
    </row>
    <row r="436" spans="3:16" ht="16" x14ac:dyDescent="0.2">
      <c r="C436" s="410"/>
      <c r="D436" s="410"/>
      <c r="E436" s="410">
        <f>COUNTIF(CFCategoriasBD,TabelaFluxoDeCaixa[[#This Row],[Categoria]])</f>
        <v>1</v>
      </c>
      <c r="F436" s="389">
        <f ca="1">IFERROR(COUNTIF(INDIRECT("BDNameToFC" &amp; SUBSTITUTE(TabelaFluxoDeCaixa[[#This Row],[Categoria]], " ", "_")),TabelaFluxoDeCaixa[[#This Row],[Sub Categoria]]),0)</f>
        <v>1</v>
      </c>
      <c r="G436" s="429">
        <f>DATE(YEAR(TabelaFluxoDeCaixa[[#This Row],[Data de Efetivação]]),MONTH(TabelaFluxoDeCaixa[[#This Row],[Data de Efetivação]]),1)</f>
        <v>45627</v>
      </c>
      <c r="H436" s="428">
        <v>45605</v>
      </c>
      <c r="I436" s="428">
        <v>45633</v>
      </c>
      <c r="J436" s="411" t="s">
        <v>725</v>
      </c>
      <c r="K436" s="411" t="s">
        <v>806</v>
      </c>
      <c r="L436" s="411" t="s">
        <v>55</v>
      </c>
      <c r="M436" s="412" t="s">
        <v>57</v>
      </c>
      <c r="N436" s="413" t="s">
        <v>1096</v>
      </c>
      <c r="O436" s="414">
        <v>75.680000000000007</v>
      </c>
      <c r="P436" s="415" t="s">
        <v>134</v>
      </c>
    </row>
    <row r="437" spans="3:16" ht="16" x14ac:dyDescent="0.2">
      <c r="C437" s="410"/>
      <c r="D437" s="410"/>
      <c r="E437" s="410">
        <f>COUNTIF(CFCategoriasBD,TabelaFluxoDeCaixa[[#This Row],[Categoria]])</f>
        <v>1</v>
      </c>
      <c r="F437" s="389">
        <f ca="1">IFERROR(COUNTIF(INDIRECT("BDNameToFC" &amp; SUBSTITUTE(TabelaFluxoDeCaixa[[#This Row],[Categoria]], " ", "_")),TabelaFluxoDeCaixa[[#This Row],[Sub Categoria]]),0)</f>
        <v>1</v>
      </c>
      <c r="G437" s="429">
        <f>DATE(YEAR(TabelaFluxoDeCaixa[[#This Row],[Data de Efetivação]]),MONTH(TabelaFluxoDeCaixa[[#This Row],[Data de Efetivação]]),1)</f>
        <v>45627</v>
      </c>
      <c r="H437" s="428">
        <v>45500</v>
      </c>
      <c r="I437" s="428">
        <v>45633</v>
      </c>
      <c r="J437" s="411" t="s">
        <v>725</v>
      </c>
      <c r="K437" s="411" t="s">
        <v>806</v>
      </c>
      <c r="L437" s="411" t="s">
        <v>899</v>
      </c>
      <c r="M437" s="412" t="s">
        <v>902</v>
      </c>
      <c r="N437" s="413" t="s">
        <v>1079</v>
      </c>
      <c r="O437" s="414">
        <v>77.48</v>
      </c>
      <c r="P437" s="415" t="s">
        <v>134</v>
      </c>
    </row>
    <row r="438" spans="3:16" ht="16" x14ac:dyDescent="0.2">
      <c r="C438" s="410"/>
      <c r="D438" s="410"/>
      <c r="E438" s="410">
        <f>COUNTIF(CFCategoriasBD,TabelaFluxoDeCaixa[[#This Row],[Categoria]])</f>
        <v>1</v>
      </c>
      <c r="F438" s="389">
        <f ca="1">IFERROR(COUNTIF(INDIRECT("BDNameToFC" &amp; SUBSTITUTE(TabelaFluxoDeCaixa[[#This Row],[Categoria]], " ", "_")),TabelaFluxoDeCaixa[[#This Row],[Sub Categoria]]),0)</f>
        <v>1</v>
      </c>
      <c r="G438" s="429">
        <f>DATE(YEAR(TabelaFluxoDeCaixa[[#This Row],[Data de Efetivação]]),MONTH(TabelaFluxoDeCaixa[[#This Row],[Data de Efetivação]]),1)</f>
        <v>45627</v>
      </c>
      <c r="H438" s="428">
        <v>45595</v>
      </c>
      <c r="I438" s="428">
        <v>45633</v>
      </c>
      <c r="J438" s="411" t="s">
        <v>725</v>
      </c>
      <c r="K438" s="411" t="s">
        <v>806</v>
      </c>
      <c r="L438" s="411" t="s">
        <v>43</v>
      </c>
      <c r="M438" s="412" t="s">
        <v>818</v>
      </c>
      <c r="N438" s="413" t="s">
        <v>1081</v>
      </c>
      <c r="O438" s="414">
        <v>77.5</v>
      </c>
      <c r="P438" s="415" t="s">
        <v>134</v>
      </c>
    </row>
    <row r="439" spans="3:16" ht="16" x14ac:dyDescent="0.2">
      <c r="C439" s="410"/>
      <c r="D439" s="410"/>
      <c r="E439" s="410">
        <f>COUNTIF(CFCategoriasBD,TabelaFluxoDeCaixa[[#This Row],[Categoria]])</f>
        <v>1</v>
      </c>
      <c r="F439" s="389">
        <f ca="1">IFERROR(COUNTIF(INDIRECT("BDNameToFC" &amp; SUBSTITUTE(TabelaFluxoDeCaixa[[#This Row],[Categoria]], " ", "_")),TabelaFluxoDeCaixa[[#This Row],[Sub Categoria]]),0)</f>
        <v>1</v>
      </c>
      <c r="G439" s="429">
        <f>DATE(YEAR(TabelaFluxoDeCaixa[[#This Row],[Data de Efetivação]]),MONTH(TabelaFluxoDeCaixa[[#This Row],[Data de Efetivação]]),1)</f>
        <v>45627</v>
      </c>
      <c r="H439" s="428">
        <v>45299</v>
      </c>
      <c r="I439" s="428">
        <v>45633</v>
      </c>
      <c r="J439" s="411" t="s">
        <v>725</v>
      </c>
      <c r="K439" s="411" t="s">
        <v>806</v>
      </c>
      <c r="L439" s="411" t="s">
        <v>899</v>
      </c>
      <c r="M439" s="412" t="s">
        <v>910</v>
      </c>
      <c r="N439" s="413" t="s">
        <v>1108</v>
      </c>
      <c r="O439" s="414">
        <v>80</v>
      </c>
      <c r="P439" s="415" t="s">
        <v>134</v>
      </c>
    </row>
    <row r="440" spans="3:16" ht="16" x14ac:dyDescent="0.2">
      <c r="C440" s="410"/>
      <c r="D440" s="410"/>
      <c r="E440" s="410">
        <f>COUNTIF(CFCategoriasBD,TabelaFluxoDeCaixa[[#This Row],[Categoria]])</f>
        <v>1</v>
      </c>
      <c r="F440" s="389">
        <f ca="1">IFERROR(COUNTIF(INDIRECT("BDNameToFC" &amp; SUBSTITUTE(TabelaFluxoDeCaixa[[#This Row],[Categoria]], " ", "_")),TabelaFluxoDeCaixa[[#This Row],[Sub Categoria]]),0)</f>
        <v>1</v>
      </c>
      <c r="G440" s="429">
        <f>DATE(YEAR(TabelaFluxoDeCaixa[[#This Row],[Data de Efetivação]]),MONTH(TabelaFluxoDeCaixa[[#This Row],[Data de Efetivação]]),1)</f>
        <v>45627</v>
      </c>
      <c r="H440" s="428">
        <v>45566</v>
      </c>
      <c r="I440" s="428">
        <v>45633</v>
      </c>
      <c r="J440" s="411" t="s">
        <v>725</v>
      </c>
      <c r="K440" s="411" t="s">
        <v>806</v>
      </c>
      <c r="L440" s="411" t="s">
        <v>55</v>
      </c>
      <c r="M440" s="412" t="s">
        <v>56</v>
      </c>
      <c r="N440" s="413" t="s">
        <v>1083</v>
      </c>
      <c r="O440" s="414">
        <v>80.56</v>
      </c>
      <c r="P440" s="415" t="s">
        <v>134</v>
      </c>
    </row>
    <row r="441" spans="3:16" ht="16" x14ac:dyDescent="0.2">
      <c r="C441" s="410"/>
      <c r="D441" s="410"/>
      <c r="E441" s="410">
        <f>COUNTIF(CFCategoriasBD,TabelaFluxoDeCaixa[[#This Row],[Categoria]])</f>
        <v>1</v>
      </c>
      <c r="F441" s="389">
        <f ca="1">IFERROR(COUNTIF(INDIRECT("BDNameToFC" &amp; SUBSTITUTE(TabelaFluxoDeCaixa[[#This Row],[Categoria]], " ", "_")),TabelaFluxoDeCaixa[[#This Row],[Sub Categoria]]),0)</f>
        <v>1</v>
      </c>
      <c r="G441" s="429">
        <f>DATE(YEAR(TabelaFluxoDeCaixa[[#This Row],[Data de Efetivação]]),MONTH(TabelaFluxoDeCaixa[[#This Row],[Data de Efetivação]]),1)</f>
        <v>45627</v>
      </c>
      <c r="H441" s="428">
        <v>45492</v>
      </c>
      <c r="I441" s="428">
        <v>45633</v>
      </c>
      <c r="J441" s="411" t="s">
        <v>725</v>
      </c>
      <c r="K441" s="411" t="s">
        <v>806</v>
      </c>
      <c r="L441" s="411" t="s">
        <v>52</v>
      </c>
      <c r="M441" s="412" t="s">
        <v>812</v>
      </c>
      <c r="N441" s="413" t="s">
        <v>1092</v>
      </c>
      <c r="O441" s="414">
        <v>83.66</v>
      </c>
      <c r="P441" s="415" t="s">
        <v>134</v>
      </c>
    </row>
    <row r="442" spans="3:16" ht="16" x14ac:dyDescent="0.2">
      <c r="C442" s="410"/>
      <c r="D442" s="410"/>
      <c r="E442" s="410">
        <f>COUNTIF(CFCategoriasBD,TabelaFluxoDeCaixa[[#This Row],[Categoria]])</f>
        <v>1</v>
      </c>
      <c r="F442" s="389">
        <f ca="1">IFERROR(COUNTIF(INDIRECT("BDNameToFC" &amp; SUBSTITUTE(TabelaFluxoDeCaixa[[#This Row],[Categoria]], " ", "_")),TabelaFluxoDeCaixa[[#This Row],[Sub Categoria]]),0)</f>
        <v>1</v>
      </c>
      <c r="G442" s="429">
        <f>DATE(YEAR(TabelaFluxoDeCaixa[[#This Row],[Data de Efetivação]]),MONTH(TabelaFluxoDeCaixa[[#This Row],[Data de Efetivação]]),1)</f>
        <v>45627</v>
      </c>
      <c r="H442" s="428">
        <v>45597</v>
      </c>
      <c r="I442" s="428">
        <v>45633</v>
      </c>
      <c r="J442" s="411" t="s">
        <v>725</v>
      </c>
      <c r="K442" s="411" t="s">
        <v>806</v>
      </c>
      <c r="L442" s="411" t="s">
        <v>803</v>
      </c>
      <c r="M442" s="412" t="s">
        <v>48</v>
      </c>
      <c r="N442" s="413" t="s">
        <v>1055</v>
      </c>
      <c r="O442" s="414">
        <v>85</v>
      </c>
      <c r="P442" s="415" t="s">
        <v>134</v>
      </c>
    </row>
    <row r="443" spans="3:16" ht="16" x14ac:dyDescent="0.2">
      <c r="C443" s="410"/>
      <c r="D443" s="410"/>
      <c r="E443" s="410">
        <f>COUNTIF(CFCategoriasBD,TabelaFluxoDeCaixa[[#This Row],[Categoria]])</f>
        <v>1</v>
      </c>
      <c r="F443" s="389">
        <f ca="1">IFERROR(COUNTIF(INDIRECT("BDNameToFC" &amp; SUBSTITUTE(TabelaFluxoDeCaixa[[#This Row],[Categoria]], " ", "_")),TabelaFluxoDeCaixa[[#This Row],[Sub Categoria]]),0)</f>
        <v>1</v>
      </c>
      <c r="G443" s="429">
        <f>DATE(YEAR(TabelaFluxoDeCaixa[[#This Row],[Data de Efetivação]]),MONTH(TabelaFluxoDeCaixa[[#This Row],[Data de Efetivação]]),1)</f>
        <v>45627</v>
      </c>
      <c r="H443" s="428">
        <v>45581</v>
      </c>
      <c r="I443" s="428">
        <v>45633</v>
      </c>
      <c r="J443" s="411" t="s">
        <v>725</v>
      </c>
      <c r="K443" s="411" t="s">
        <v>806</v>
      </c>
      <c r="L443" s="411" t="s">
        <v>55</v>
      </c>
      <c r="M443" s="412" t="s">
        <v>56</v>
      </c>
      <c r="N443" s="413" t="s">
        <v>1091</v>
      </c>
      <c r="O443" s="414">
        <v>89.3</v>
      </c>
      <c r="P443" s="415" t="s">
        <v>134</v>
      </c>
    </row>
    <row r="444" spans="3:16" ht="16" x14ac:dyDescent="0.2">
      <c r="C444" s="410"/>
      <c r="D444" s="410"/>
      <c r="E444" s="410">
        <f>COUNTIF(CFCategoriasBD,TabelaFluxoDeCaixa[[#This Row],[Categoria]])</f>
        <v>1</v>
      </c>
      <c r="F444" s="389">
        <f ca="1">IFERROR(COUNTIF(INDIRECT("BDNameToFC" &amp; SUBSTITUTE(TabelaFluxoDeCaixa[[#This Row],[Categoria]], " ", "_")),TabelaFluxoDeCaixa[[#This Row],[Sub Categoria]]),0)</f>
        <v>1</v>
      </c>
      <c r="G444" s="429">
        <f>DATE(YEAR(TabelaFluxoDeCaixa[[#This Row],[Data de Efetivação]]),MONTH(TabelaFluxoDeCaixa[[#This Row],[Data de Efetivação]]),1)</f>
        <v>45627</v>
      </c>
      <c r="H444" s="428">
        <v>45559</v>
      </c>
      <c r="I444" s="428">
        <v>45633</v>
      </c>
      <c r="J444" s="411" t="s">
        <v>725</v>
      </c>
      <c r="K444" s="411" t="s">
        <v>806</v>
      </c>
      <c r="L444" s="411" t="s">
        <v>58</v>
      </c>
      <c r="M444" s="412" t="s">
        <v>906</v>
      </c>
      <c r="N444" s="413" t="s">
        <v>1078</v>
      </c>
      <c r="O444" s="414">
        <v>99.01</v>
      </c>
      <c r="P444" s="415" t="s">
        <v>134</v>
      </c>
    </row>
    <row r="445" spans="3:16" ht="16" x14ac:dyDescent="0.2">
      <c r="C445" s="410"/>
      <c r="D445" s="410"/>
      <c r="E445" s="410">
        <f>COUNTIF(CFCategoriasBD,TabelaFluxoDeCaixa[[#This Row],[Categoria]])</f>
        <v>1</v>
      </c>
      <c r="F445" s="389">
        <f ca="1">IFERROR(COUNTIF(INDIRECT("BDNameToFC" &amp; SUBSTITUTE(TabelaFluxoDeCaixa[[#This Row],[Categoria]], " ", "_")),TabelaFluxoDeCaixa[[#This Row],[Sub Categoria]]),0)</f>
        <v>1</v>
      </c>
      <c r="G445" s="429">
        <f>DATE(YEAR(TabelaFluxoDeCaixa[[#This Row],[Data de Efetivação]]),MONTH(TabelaFluxoDeCaixa[[#This Row],[Data de Efetivação]]),1)</f>
        <v>45627</v>
      </c>
      <c r="H445" s="428">
        <v>45308</v>
      </c>
      <c r="I445" s="428">
        <v>45633</v>
      </c>
      <c r="J445" s="411" t="s">
        <v>725</v>
      </c>
      <c r="K445" s="411" t="s">
        <v>806</v>
      </c>
      <c r="L445" s="411" t="s">
        <v>58</v>
      </c>
      <c r="M445" s="412" t="s">
        <v>801</v>
      </c>
      <c r="N445" s="413" t="s">
        <v>1113</v>
      </c>
      <c r="O445" s="414">
        <v>99.7</v>
      </c>
      <c r="P445" s="415" t="s">
        <v>134</v>
      </c>
    </row>
    <row r="446" spans="3:16" ht="16" x14ac:dyDescent="0.2">
      <c r="C446" s="410"/>
      <c r="D446" s="410"/>
      <c r="E446" s="410">
        <f>COUNTIF(CFCategoriasBD,TabelaFluxoDeCaixa[[#This Row],[Categoria]])</f>
        <v>1</v>
      </c>
      <c r="F446" s="389">
        <f ca="1">IFERROR(COUNTIF(INDIRECT("BDNameToFC" &amp; SUBSTITUTE(TabelaFluxoDeCaixa[[#This Row],[Categoria]], " ", "_")),TabelaFluxoDeCaixa[[#This Row],[Sub Categoria]]),0)</f>
        <v>1</v>
      </c>
      <c r="G446" s="429">
        <f>DATE(YEAR(TabelaFluxoDeCaixa[[#This Row],[Data de Efetivação]]),MONTH(TabelaFluxoDeCaixa[[#This Row],[Data de Efetivação]]),1)</f>
        <v>45627</v>
      </c>
      <c r="H446" s="428">
        <v>45602</v>
      </c>
      <c r="I446" s="428">
        <v>45633</v>
      </c>
      <c r="J446" s="411" t="s">
        <v>725</v>
      </c>
      <c r="K446" s="411" t="s">
        <v>806</v>
      </c>
      <c r="L446" s="411" t="s">
        <v>814</v>
      </c>
      <c r="M446" s="412" t="s">
        <v>257</v>
      </c>
      <c r="N446" s="413" t="s">
        <v>1094</v>
      </c>
      <c r="O446" s="414">
        <v>100</v>
      </c>
      <c r="P446" s="415" t="s">
        <v>134</v>
      </c>
    </row>
    <row r="447" spans="3:16" ht="16" x14ac:dyDescent="0.2">
      <c r="C447" s="410"/>
      <c r="D447" s="410"/>
      <c r="E447" s="410">
        <f>COUNTIF(CFCategoriasBD,TabelaFluxoDeCaixa[[#This Row],[Categoria]])</f>
        <v>1</v>
      </c>
      <c r="F447" s="389">
        <f ca="1">IFERROR(COUNTIF(INDIRECT("BDNameToFC" &amp; SUBSTITUTE(TabelaFluxoDeCaixa[[#This Row],[Categoria]], " ", "_")),TabelaFluxoDeCaixa[[#This Row],[Sub Categoria]]),0)</f>
        <v>1</v>
      </c>
      <c r="G447" s="429">
        <f>DATE(YEAR(TabelaFluxoDeCaixa[[#This Row],[Data de Efetivação]]),MONTH(TabelaFluxoDeCaixa[[#This Row],[Data de Efetivação]]),1)</f>
        <v>45627</v>
      </c>
      <c r="H447" s="428">
        <v>45397</v>
      </c>
      <c r="I447" s="428">
        <v>45633</v>
      </c>
      <c r="J447" s="411" t="s">
        <v>725</v>
      </c>
      <c r="K447" s="411" t="s">
        <v>806</v>
      </c>
      <c r="L447" s="411" t="s">
        <v>899</v>
      </c>
      <c r="M447" s="412" t="s">
        <v>902</v>
      </c>
      <c r="N447" s="413" t="s">
        <v>1090</v>
      </c>
      <c r="O447" s="414">
        <v>109.48</v>
      </c>
      <c r="P447" s="415" t="s">
        <v>134</v>
      </c>
    </row>
    <row r="448" spans="3:16" ht="16" x14ac:dyDescent="0.2">
      <c r="C448" s="410"/>
      <c r="D448" s="410"/>
      <c r="E448" s="410">
        <f>COUNTIF(CFCategoriasBD,TabelaFluxoDeCaixa[[#This Row],[Categoria]])</f>
        <v>1</v>
      </c>
      <c r="F448" s="389">
        <f ca="1">IFERROR(COUNTIF(INDIRECT("BDNameToFC" &amp; SUBSTITUTE(TabelaFluxoDeCaixa[[#This Row],[Categoria]], " ", "_")),TabelaFluxoDeCaixa[[#This Row],[Sub Categoria]]),0)</f>
        <v>1</v>
      </c>
      <c r="G448" s="429">
        <f>DATE(YEAR(TabelaFluxoDeCaixa[[#This Row],[Data de Efetivação]]),MONTH(TabelaFluxoDeCaixa[[#This Row],[Data de Efetivação]]),1)</f>
        <v>45627</v>
      </c>
      <c r="H448" s="428">
        <v>45597</v>
      </c>
      <c r="I448" s="428">
        <v>45633</v>
      </c>
      <c r="J448" s="411" t="s">
        <v>725</v>
      </c>
      <c r="K448" s="411" t="s">
        <v>806</v>
      </c>
      <c r="L448" s="411" t="s">
        <v>52</v>
      </c>
      <c r="M448" s="412" t="s">
        <v>800</v>
      </c>
      <c r="N448" s="413" t="s">
        <v>1056</v>
      </c>
      <c r="O448" s="414">
        <v>110.68</v>
      </c>
      <c r="P448" s="415" t="s">
        <v>134</v>
      </c>
    </row>
    <row r="449" spans="3:16" ht="16" x14ac:dyDescent="0.2">
      <c r="C449" s="410"/>
      <c r="D449" s="410"/>
      <c r="E449" s="410">
        <f>COUNTIF(CFCategoriasBD,TabelaFluxoDeCaixa[[#This Row],[Categoria]])</f>
        <v>1</v>
      </c>
      <c r="F449" s="389">
        <f ca="1">IFERROR(COUNTIF(INDIRECT("BDNameToFC" &amp; SUBSTITUTE(TabelaFluxoDeCaixa[[#This Row],[Categoria]], " ", "_")),TabelaFluxoDeCaixa[[#This Row],[Sub Categoria]]),0)</f>
        <v>1</v>
      </c>
      <c r="G449" s="429">
        <f>DATE(YEAR(TabelaFluxoDeCaixa[[#This Row],[Data de Efetivação]]),MONTH(TabelaFluxoDeCaixa[[#This Row],[Data de Efetivação]]),1)</f>
        <v>45627</v>
      </c>
      <c r="H449" s="428">
        <v>45614</v>
      </c>
      <c r="I449" s="428">
        <v>45633</v>
      </c>
      <c r="J449" s="411" t="s">
        <v>725</v>
      </c>
      <c r="K449" s="411" t="s">
        <v>806</v>
      </c>
      <c r="L449" s="411" t="s">
        <v>803</v>
      </c>
      <c r="M449" s="412" t="s">
        <v>48</v>
      </c>
      <c r="N449" s="413" t="s">
        <v>1055</v>
      </c>
      <c r="O449" s="414">
        <v>111</v>
      </c>
      <c r="P449" s="415" t="s">
        <v>134</v>
      </c>
    </row>
    <row r="450" spans="3:16" ht="16" x14ac:dyDescent="0.2">
      <c r="C450" s="410"/>
      <c r="D450" s="410"/>
      <c r="E450" s="410">
        <f>COUNTIF(CFCategoriasBD,TabelaFluxoDeCaixa[[#This Row],[Categoria]])</f>
        <v>1</v>
      </c>
      <c r="F450" s="389">
        <f ca="1">IFERROR(COUNTIF(INDIRECT("BDNameToFC" &amp; SUBSTITUTE(TabelaFluxoDeCaixa[[#This Row],[Categoria]], " ", "_")),TabelaFluxoDeCaixa[[#This Row],[Sub Categoria]]),0)</f>
        <v>1</v>
      </c>
      <c r="G450" s="429">
        <f>DATE(YEAR(TabelaFluxoDeCaixa[[#This Row],[Data de Efetivação]]),MONTH(TabelaFluxoDeCaixa[[#This Row],[Data de Efetivação]]),1)</f>
        <v>45627</v>
      </c>
      <c r="H450" s="428">
        <v>45612</v>
      </c>
      <c r="I450" s="428">
        <v>45633</v>
      </c>
      <c r="J450" s="411" t="s">
        <v>725</v>
      </c>
      <c r="K450" s="411" t="s">
        <v>806</v>
      </c>
      <c r="L450" s="411" t="s">
        <v>803</v>
      </c>
      <c r="M450" s="412" t="s">
        <v>48</v>
      </c>
      <c r="N450" s="413" t="s">
        <v>1055</v>
      </c>
      <c r="O450" s="414">
        <v>130.5</v>
      </c>
      <c r="P450" s="415" t="s">
        <v>134</v>
      </c>
    </row>
    <row r="451" spans="3:16" ht="16" x14ac:dyDescent="0.2">
      <c r="C451" s="410"/>
      <c r="D451" s="410"/>
      <c r="E451" s="410">
        <f>COUNTIF(CFCategoriasBD,TabelaFluxoDeCaixa[[#This Row],[Categoria]])</f>
        <v>1</v>
      </c>
      <c r="F451" s="389">
        <f ca="1">IFERROR(COUNTIF(INDIRECT("BDNameToFC" &amp; SUBSTITUTE(TabelaFluxoDeCaixa[[#This Row],[Categoria]], " ", "_")),TabelaFluxoDeCaixa[[#This Row],[Sub Categoria]]),0)</f>
        <v>1</v>
      </c>
      <c r="G451" s="429">
        <f>DATE(YEAR(TabelaFluxoDeCaixa[[#This Row],[Data de Efetivação]]),MONTH(TabelaFluxoDeCaixa[[#This Row],[Data de Efetivação]]),1)</f>
        <v>45627</v>
      </c>
      <c r="H451" s="428">
        <v>45615</v>
      </c>
      <c r="I451" s="428">
        <v>45633</v>
      </c>
      <c r="J451" s="411" t="s">
        <v>725</v>
      </c>
      <c r="K451" s="411" t="s">
        <v>806</v>
      </c>
      <c r="L451" s="411" t="s">
        <v>49</v>
      </c>
      <c r="M451" s="412" t="s">
        <v>807</v>
      </c>
      <c r="N451" s="413" t="s">
        <v>1115</v>
      </c>
      <c r="O451" s="414">
        <v>135</v>
      </c>
      <c r="P451" s="415" t="s">
        <v>134</v>
      </c>
    </row>
    <row r="452" spans="3:16" ht="16" x14ac:dyDescent="0.2">
      <c r="C452" s="410"/>
      <c r="D452" s="410"/>
      <c r="E452" s="410">
        <f>COUNTIF(CFCategoriasBD,TabelaFluxoDeCaixa[[#This Row],[Categoria]])</f>
        <v>1</v>
      </c>
      <c r="F452" s="389">
        <f ca="1">IFERROR(COUNTIF(INDIRECT("BDNameToFC" &amp; SUBSTITUTE(TabelaFluxoDeCaixa[[#This Row],[Categoria]], " ", "_")),TabelaFluxoDeCaixa[[#This Row],[Sub Categoria]]),0)</f>
        <v>1</v>
      </c>
      <c r="G452" s="429">
        <f>DATE(YEAR(TabelaFluxoDeCaixa[[#This Row],[Data de Efetivação]]),MONTH(TabelaFluxoDeCaixa[[#This Row],[Data de Efetivação]]),1)</f>
        <v>45627</v>
      </c>
      <c r="H452" s="428">
        <v>45591</v>
      </c>
      <c r="I452" s="428">
        <v>45633</v>
      </c>
      <c r="J452" s="411" t="s">
        <v>725</v>
      </c>
      <c r="K452" s="411" t="s">
        <v>806</v>
      </c>
      <c r="L452" s="411" t="s">
        <v>803</v>
      </c>
      <c r="M452" s="412" t="s">
        <v>48</v>
      </c>
      <c r="N452" s="413" t="s">
        <v>1069</v>
      </c>
      <c r="O452" s="414">
        <v>135.69999999999999</v>
      </c>
      <c r="P452" s="415" t="s">
        <v>134</v>
      </c>
    </row>
    <row r="453" spans="3:16" ht="16" x14ac:dyDescent="0.2">
      <c r="C453" s="410"/>
      <c r="D453" s="410"/>
      <c r="E453" s="410">
        <f>COUNTIF(CFCategoriasBD,TabelaFluxoDeCaixa[[#This Row],[Categoria]])</f>
        <v>1</v>
      </c>
      <c r="F453" s="389">
        <f ca="1">IFERROR(COUNTIF(INDIRECT("BDNameToFC" &amp; SUBSTITUTE(TabelaFluxoDeCaixa[[#This Row],[Categoria]], " ", "_")),TabelaFluxoDeCaixa[[#This Row],[Sub Categoria]]),0)</f>
        <v>1</v>
      </c>
      <c r="G453" s="429">
        <f>DATE(YEAR(TabelaFluxoDeCaixa[[#This Row],[Data de Efetivação]]),MONTH(TabelaFluxoDeCaixa[[#This Row],[Data de Efetivação]]),1)</f>
        <v>45627</v>
      </c>
      <c r="H453" s="428">
        <v>45616</v>
      </c>
      <c r="I453" s="428">
        <v>45633</v>
      </c>
      <c r="J453" s="411" t="s">
        <v>725</v>
      </c>
      <c r="K453" s="411" t="s">
        <v>806</v>
      </c>
      <c r="L453" s="411" t="s">
        <v>52</v>
      </c>
      <c r="M453" s="412" t="s">
        <v>800</v>
      </c>
      <c r="N453" s="413" t="s">
        <v>1075</v>
      </c>
      <c r="O453" s="414">
        <v>182.94</v>
      </c>
      <c r="P453" s="415" t="s">
        <v>134</v>
      </c>
    </row>
    <row r="454" spans="3:16" ht="16" x14ac:dyDescent="0.2">
      <c r="C454" s="410"/>
      <c r="D454" s="410"/>
      <c r="E454" s="410">
        <f>COUNTIF(CFCategoriasBD,TabelaFluxoDeCaixa[[#This Row],[Categoria]])</f>
        <v>1</v>
      </c>
      <c r="F454" s="389">
        <f ca="1">IFERROR(COUNTIF(INDIRECT("BDNameToFC" &amp; SUBSTITUTE(TabelaFluxoDeCaixa[[#This Row],[Categoria]], " ", "_")),TabelaFluxoDeCaixa[[#This Row],[Sub Categoria]]),0)</f>
        <v>1</v>
      </c>
      <c r="G454" s="429">
        <f>DATE(YEAR(TabelaFluxoDeCaixa[[#This Row],[Data de Efetivação]]),MONTH(TabelaFluxoDeCaixa[[#This Row],[Data de Efetivação]]),1)</f>
        <v>45627</v>
      </c>
      <c r="H454" s="428">
        <v>45523</v>
      </c>
      <c r="I454" s="428">
        <v>45633</v>
      </c>
      <c r="J454" s="411" t="s">
        <v>725</v>
      </c>
      <c r="K454" s="411" t="s">
        <v>806</v>
      </c>
      <c r="L454" s="411" t="s">
        <v>49</v>
      </c>
      <c r="M454" s="412" t="s">
        <v>904</v>
      </c>
      <c r="N454" s="413" t="s">
        <v>1117</v>
      </c>
      <c r="O454" s="414">
        <v>215.81</v>
      </c>
      <c r="P454" s="415" t="s">
        <v>134</v>
      </c>
    </row>
    <row r="455" spans="3:16" ht="16" x14ac:dyDescent="0.2">
      <c r="C455" s="410"/>
      <c r="D455" s="410"/>
      <c r="E455" s="410">
        <f>COUNTIF(CFCategoriasBD,TabelaFluxoDeCaixa[[#This Row],[Categoria]])</f>
        <v>1</v>
      </c>
      <c r="F455" s="389">
        <f ca="1">IFERROR(COUNTIF(INDIRECT("BDNameToFC" &amp; SUBSTITUTE(TabelaFluxoDeCaixa[[#This Row],[Categoria]], " ", "_")),TabelaFluxoDeCaixa[[#This Row],[Sub Categoria]]),0)</f>
        <v>1</v>
      </c>
      <c r="G455" s="429">
        <f>DATE(YEAR(TabelaFluxoDeCaixa[[#This Row],[Data de Efetivação]]),MONTH(TabelaFluxoDeCaixa[[#This Row],[Data de Efetivação]]),1)</f>
        <v>45627</v>
      </c>
      <c r="H455" s="428">
        <v>45609</v>
      </c>
      <c r="I455" s="428">
        <v>45633</v>
      </c>
      <c r="J455" s="411" t="s">
        <v>725</v>
      </c>
      <c r="K455" s="411" t="s">
        <v>806</v>
      </c>
      <c r="L455" s="411" t="s">
        <v>803</v>
      </c>
      <c r="M455" s="412" t="s">
        <v>48</v>
      </c>
      <c r="N455" s="413" t="s">
        <v>1069</v>
      </c>
      <c r="O455" s="414">
        <v>222.33</v>
      </c>
      <c r="P455" s="415" t="s">
        <v>134</v>
      </c>
    </row>
    <row r="456" spans="3:16" ht="16" x14ac:dyDescent="0.2">
      <c r="C456" s="410"/>
      <c r="D456" s="410"/>
      <c r="E456" s="410">
        <f>COUNTIF(CFCategoriasBD,TabelaFluxoDeCaixa[[#This Row],[Categoria]])</f>
        <v>1</v>
      </c>
      <c r="F456" s="389">
        <f ca="1">IFERROR(COUNTIF(INDIRECT("BDNameToFC" &amp; SUBSTITUTE(TabelaFluxoDeCaixa[[#This Row],[Categoria]], " ", "_")),TabelaFluxoDeCaixa[[#This Row],[Sub Categoria]]),0)</f>
        <v>1</v>
      </c>
      <c r="G456" s="429">
        <f>DATE(YEAR(TabelaFluxoDeCaixa[[#This Row],[Data de Efetivação]]),MONTH(TabelaFluxoDeCaixa[[#This Row],[Data de Efetivação]]),1)</f>
        <v>45627</v>
      </c>
      <c r="H456" s="428">
        <v>45596</v>
      </c>
      <c r="I456" s="428">
        <v>45633</v>
      </c>
      <c r="J456" s="411" t="s">
        <v>725</v>
      </c>
      <c r="K456" s="411" t="s">
        <v>806</v>
      </c>
      <c r="L456" s="411" t="s">
        <v>52</v>
      </c>
      <c r="M456" s="412" t="s">
        <v>800</v>
      </c>
      <c r="N456" s="413" t="s">
        <v>1056</v>
      </c>
      <c r="O456" s="414">
        <v>256.33</v>
      </c>
      <c r="P456" s="415" t="s">
        <v>134</v>
      </c>
    </row>
    <row r="457" spans="3:16" ht="16" x14ac:dyDescent="0.2">
      <c r="C457" s="410"/>
      <c r="D457" s="410"/>
      <c r="E457" s="410">
        <f>COUNTIF(CFCategoriasBD,TabelaFluxoDeCaixa[[#This Row],[Categoria]])</f>
        <v>1</v>
      </c>
      <c r="F457" s="389">
        <f ca="1">IFERROR(COUNTIF(INDIRECT("BDNameToFC" &amp; SUBSTITUTE(TabelaFluxoDeCaixa[[#This Row],[Categoria]], " ", "_")),TabelaFluxoDeCaixa[[#This Row],[Sub Categoria]]),0)</f>
        <v>1</v>
      </c>
      <c r="G457" s="429">
        <f>DATE(YEAR(TabelaFluxoDeCaixa[[#This Row],[Data de Efetivação]]),MONTH(TabelaFluxoDeCaixa[[#This Row],[Data de Efetivação]]),1)</f>
        <v>45627</v>
      </c>
      <c r="H457" s="428">
        <v>45601</v>
      </c>
      <c r="I457" s="428">
        <v>45633</v>
      </c>
      <c r="J457" s="411" t="s">
        <v>725</v>
      </c>
      <c r="K457" s="411" t="s">
        <v>806</v>
      </c>
      <c r="L457" s="411" t="s">
        <v>803</v>
      </c>
      <c r="M457" s="412" t="s">
        <v>48</v>
      </c>
      <c r="N457" s="413" t="s">
        <v>1055</v>
      </c>
      <c r="O457" s="414">
        <v>264.08</v>
      </c>
      <c r="P457" s="415" t="s">
        <v>134</v>
      </c>
    </row>
    <row r="458" spans="3:16" ht="16" x14ac:dyDescent="0.2">
      <c r="C458" s="410"/>
      <c r="D458" s="410"/>
      <c r="E458" s="410">
        <f>COUNTIF(CFCategoriasBD,TabelaFluxoDeCaixa[[#This Row],[Categoria]])</f>
        <v>1</v>
      </c>
      <c r="F458" s="389">
        <f ca="1">IFERROR(COUNTIF(INDIRECT("BDNameToFC" &amp; SUBSTITUTE(TabelaFluxoDeCaixa[[#This Row],[Categoria]], " ", "_")),TabelaFluxoDeCaixa[[#This Row],[Sub Categoria]]),0)</f>
        <v>1</v>
      </c>
      <c r="G458" s="429">
        <f>DATE(YEAR(TabelaFluxoDeCaixa[[#This Row],[Data de Efetivação]]),MONTH(TabelaFluxoDeCaixa[[#This Row],[Data de Efetivação]]),1)</f>
        <v>45627</v>
      </c>
      <c r="H458" s="428">
        <v>45558</v>
      </c>
      <c r="I458" s="428">
        <v>45633</v>
      </c>
      <c r="J458" s="411" t="s">
        <v>725</v>
      </c>
      <c r="K458" s="411" t="s">
        <v>806</v>
      </c>
      <c r="L458" s="411" t="s">
        <v>899</v>
      </c>
      <c r="M458" s="412" t="s">
        <v>902</v>
      </c>
      <c r="N458" s="413" t="s">
        <v>1077</v>
      </c>
      <c r="O458" s="414">
        <v>300</v>
      </c>
      <c r="P458" s="415" t="s">
        <v>134</v>
      </c>
    </row>
    <row r="459" spans="3:16" ht="16" x14ac:dyDescent="0.2">
      <c r="C459" s="410"/>
      <c r="D459" s="410"/>
      <c r="E459" s="410">
        <f>COUNTIF(CFCategoriasBD,TabelaFluxoDeCaixa[[#This Row],[Categoria]])</f>
        <v>1</v>
      </c>
      <c r="F459" s="389">
        <f ca="1">IFERROR(COUNTIF(INDIRECT("BDNameToFC" &amp; SUBSTITUTE(TabelaFluxoDeCaixa[[#This Row],[Categoria]], " ", "_")),TabelaFluxoDeCaixa[[#This Row],[Sub Categoria]]),0)</f>
        <v>1</v>
      </c>
      <c r="G459" s="429">
        <f>DATE(YEAR(TabelaFluxoDeCaixa[[#This Row],[Data de Efetivação]]),MONTH(TabelaFluxoDeCaixa[[#This Row],[Data de Efetivação]]),1)</f>
        <v>45627</v>
      </c>
      <c r="H459" s="428">
        <v>45604</v>
      </c>
      <c r="I459" s="428">
        <v>45633</v>
      </c>
      <c r="J459" s="411" t="s">
        <v>725</v>
      </c>
      <c r="K459" s="411" t="s">
        <v>806</v>
      </c>
      <c r="L459" s="411" t="s">
        <v>49</v>
      </c>
      <c r="M459" s="412" t="s">
        <v>51</v>
      </c>
      <c r="N459" s="413" t="s">
        <v>1070</v>
      </c>
      <c r="O459" s="414">
        <v>318.25</v>
      </c>
      <c r="P459" s="415" t="s">
        <v>134</v>
      </c>
    </row>
    <row r="460" spans="3:16" ht="16" x14ac:dyDescent="0.2">
      <c r="C460" s="410"/>
      <c r="D460" s="410"/>
      <c r="E460" s="410">
        <f>COUNTIF(CFCategoriasBD,TabelaFluxoDeCaixa[[#This Row],[Categoria]])</f>
        <v>1</v>
      </c>
      <c r="F460" s="389">
        <f ca="1">IFERROR(COUNTIF(INDIRECT("BDNameToFC" &amp; SUBSTITUTE(TabelaFluxoDeCaixa[[#This Row],[Categoria]], " ", "_")),TabelaFluxoDeCaixa[[#This Row],[Sub Categoria]]),0)</f>
        <v>1</v>
      </c>
      <c r="G460" s="429">
        <f>DATE(YEAR(TabelaFluxoDeCaixa[[#This Row],[Data de Efetivação]]),MONTH(TabelaFluxoDeCaixa[[#This Row],[Data de Efetivação]]),1)</f>
        <v>45627</v>
      </c>
      <c r="H460" s="428">
        <v>45595</v>
      </c>
      <c r="I460" s="428">
        <v>45633</v>
      </c>
      <c r="J460" s="411" t="s">
        <v>725</v>
      </c>
      <c r="K460" s="411" t="s">
        <v>806</v>
      </c>
      <c r="L460" s="411" t="s">
        <v>49</v>
      </c>
      <c r="M460" s="412" t="s">
        <v>51</v>
      </c>
      <c r="N460" s="413" t="s">
        <v>1063</v>
      </c>
      <c r="O460" s="414">
        <v>322.98</v>
      </c>
      <c r="P460" s="415" t="s">
        <v>134</v>
      </c>
    </row>
    <row r="461" spans="3:16" ht="16" x14ac:dyDescent="0.2">
      <c r="C461" s="410"/>
      <c r="D461" s="410"/>
      <c r="E461" s="410">
        <f>COUNTIF(CFCategoriasBD,TabelaFluxoDeCaixa[[#This Row],[Categoria]])</f>
        <v>1</v>
      </c>
      <c r="F461" s="389">
        <f ca="1">IFERROR(COUNTIF(INDIRECT("BDNameToFC" &amp; SUBSTITUTE(TabelaFluxoDeCaixa[[#This Row],[Categoria]], " ", "_")),TabelaFluxoDeCaixa[[#This Row],[Sub Categoria]]),0)</f>
        <v>1</v>
      </c>
      <c r="G461" s="429">
        <f>DATE(YEAR(TabelaFluxoDeCaixa[[#This Row],[Data de Efetivação]]),MONTH(TabelaFluxoDeCaixa[[#This Row],[Data de Efetivação]]),1)</f>
        <v>45627</v>
      </c>
      <c r="H461" s="428">
        <v>45595</v>
      </c>
      <c r="I461" s="428">
        <v>45633</v>
      </c>
      <c r="J461" s="411" t="s">
        <v>725</v>
      </c>
      <c r="K461" s="411" t="s">
        <v>806</v>
      </c>
      <c r="L461" s="411" t="s">
        <v>803</v>
      </c>
      <c r="M461" s="412" t="s">
        <v>48</v>
      </c>
      <c r="N461" s="413" t="s">
        <v>1062</v>
      </c>
      <c r="O461" s="414">
        <v>391.01</v>
      </c>
      <c r="P461" s="415" t="s">
        <v>134</v>
      </c>
    </row>
    <row r="462" spans="3:16" ht="16" x14ac:dyDescent="0.2">
      <c r="C462" s="410"/>
      <c r="D462" s="410"/>
      <c r="E462" s="410">
        <f>COUNTIF(CFCategoriasBD,TabelaFluxoDeCaixa[[#This Row],[Categoria]])</f>
        <v>1</v>
      </c>
      <c r="F462" s="389">
        <f ca="1">IFERROR(COUNTIF(INDIRECT("BDNameToFC" &amp; SUBSTITUTE(TabelaFluxoDeCaixa[[#This Row],[Categoria]], " ", "_")),TabelaFluxoDeCaixa[[#This Row],[Sub Categoria]]),0)</f>
        <v>1</v>
      </c>
      <c r="G462" s="429">
        <f>DATE(YEAR(TabelaFluxoDeCaixa[[#This Row],[Data de Efetivação]]),MONTH(TabelaFluxoDeCaixa[[#This Row],[Data de Efetivação]]),1)</f>
        <v>45627</v>
      </c>
      <c r="H462" s="428">
        <v>45592</v>
      </c>
      <c r="I462" s="428">
        <v>45633</v>
      </c>
      <c r="J462" s="411" t="s">
        <v>725</v>
      </c>
      <c r="K462" s="411" t="s">
        <v>806</v>
      </c>
      <c r="L462" s="411" t="s">
        <v>49</v>
      </c>
      <c r="M462" s="412" t="s">
        <v>809</v>
      </c>
      <c r="N462" s="413" t="s">
        <v>1093</v>
      </c>
      <c r="O462" s="414">
        <v>661.92</v>
      </c>
      <c r="P462" s="415" t="s">
        <v>134</v>
      </c>
    </row>
    <row r="463" spans="3:16" ht="16" x14ac:dyDescent="0.2">
      <c r="C463" s="410"/>
      <c r="D463" s="410"/>
      <c r="E463" s="410">
        <f>COUNTIF(CFCategoriasBD,TabelaFluxoDeCaixa[[#This Row],[Categoria]])</f>
        <v>1</v>
      </c>
      <c r="F463" s="389">
        <f ca="1">IFERROR(COUNTIF(INDIRECT("BDNameToFC" &amp; SUBSTITUTE(TabelaFluxoDeCaixa[[#This Row],[Categoria]], " ", "_")),TabelaFluxoDeCaixa[[#This Row],[Sub Categoria]]),0)</f>
        <v>1</v>
      </c>
      <c r="G463" s="429">
        <f>DATE(YEAR(TabelaFluxoDeCaixa[[#This Row],[Data de Efetivação]]),MONTH(TabelaFluxoDeCaixa[[#This Row],[Data de Efetivação]]),1)</f>
        <v>45627</v>
      </c>
      <c r="H463" s="428">
        <v>45533</v>
      </c>
      <c r="I463" s="428">
        <v>45633</v>
      </c>
      <c r="J463" s="411" t="s">
        <v>725</v>
      </c>
      <c r="K463" s="411" t="s">
        <v>806</v>
      </c>
      <c r="L463" s="411" t="s">
        <v>49</v>
      </c>
      <c r="M463" s="412" t="s">
        <v>807</v>
      </c>
      <c r="N463" s="413" t="s">
        <v>1104</v>
      </c>
      <c r="O463" s="414">
        <v>982.66</v>
      </c>
      <c r="P463" s="415" t="s">
        <v>134</v>
      </c>
    </row>
    <row r="464" spans="3:16" ht="16" x14ac:dyDescent="0.2">
      <c r="C464" s="410"/>
      <c r="D464" s="410"/>
      <c r="E464" s="410">
        <f>COUNTIF(CFCategoriasBD,TabelaFluxoDeCaixa[[#This Row],[Categoria]])</f>
        <v>1</v>
      </c>
      <c r="F464" s="389">
        <f ca="1">IFERROR(COUNTIF(INDIRECT("BDNameToFC" &amp; SUBSTITUTE(TabelaFluxoDeCaixa[[#This Row],[Categoria]], " ", "_")),TabelaFluxoDeCaixa[[#This Row],[Sub Categoria]]),0)</f>
        <v>1</v>
      </c>
      <c r="G464" s="429">
        <f>DATE(YEAR(TabelaFluxoDeCaixa[[#This Row],[Data de Efetivação]]),MONTH(TabelaFluxoDeCaixa[[#This Row],[Data de Efetivação]]),1)</f>
        <v>45627</v>
      </c>
      <c r="H464" s="428">
        <v>45635</v>
      </c>
      <c r="I464" s="428">
        <v>45635</v>
      </c>
      <c r="J464" s="411" t="s">
        <v>725</v>
      </c>
      <c r="K464" s="411"/>
      <c r="L464" s="411" t="s">
        <v>55</v>
      </c>
      <c r="M464" s="412" t="s">
        <v>56</v>
      </c>
      <c r="N464" s="413" t="s">
        <v>1167</v>
      </c>
      <c r="O464" s="414">
        <v>16.72</v>
      </c>
      <c r="P464" s="415" t="s">
        <v>134</v>
      </c>
    </row>
    <row r="465" spans="3:16" ht="32" x14ac:dyDescent="0.2">
      <c r="C465" s="410"/>
      <c r="D465" s="410"/>
      <c r="E465" s="410">
        <f>COUNTIF(CFCategoriasBD,TabelaFluxoDeCaixa[[#This Row],[Categoria]])</f>
        <v>1</v>
      </c>
      <c r="F465" s="389">
        <f ca="1">IFERROR(COUNTIF(INDIRECT("BDNameToFC" &amp; SUBSTITUTE(TabelaFluxoDeCaixa[[#This Row],[Categoria]], " ", "_")),TabelaFluxoDeCaixa[[#This Row],[Sub Categoria]]),0)</f>
        <v>1</v>
      </c>
      <c r="G465" s="429">
        <f>DATE(YEAR(TabelaFluxoDeCaixa[[#This Row],[Data de Efetivação]]),MONTH(TabelaFluxoDeCaixa[[#This Row],[Data de Efetivação]]),1)</f>
        <v>45627</v>
      </c>
      <c r="H465" s="428">
        <v>45635</v>
      </c>
      <c r="I465" s="428">
        <v>45635</v>
      </c>
      <c r="J465" s="411" t="s">
        <v>725</v>
      </c>
      <c r="K465" s="411"/>
      <c r="L465" s="411" t="s">
        <v>55</v>
      </c>
      <c r="M465" s="412" t="s">
        <v>56</v>
      </c>
      <c r="N465" s="413" t="s">
        <v>1168</v>
      </c>
      <c r="O465" s="414">
        <v>36</v>
      </c>
      <c r="P465" s="415" t="s">
        <v>134</v>
      </c>
    </row>
    <row r="466" spans="3:16" ht="16" x14ac:dyDescent="0.2">
      <c r="C466" s="410"/>
      <c r="D466" s="410"/>
      <c r="E466" s="410">
        <f>COUNTIF(CFCategoriasBD,TabelaFluxoDeCaixa[[#This Row],[Categoria]])</f>
        <v>1</v>
      </c>
      <c r="F466" s="389">
        <f ca="1">IFERROR(COUNTIF(INDIRECT("BDNameToFC" &amp; SUBSTITUTE(TabelaFluxoDeCaixa[[#This Row],[Categoria]], " ", "_")),TabelaFluxoDeCaixa[[#This Row],[Sub Categoria]]),0)</f>
        <v>1</v>
      </c>
      <c r="G466" s="429">
        <f>DATE(YEAR(TabelaFluxoDeCaixa[[#This Row],[Data de Efetivação]]),MONTH(TabelaFluxoDeCaixa[[#This Row],[Data de Efetivação]]),1)</f>
        <v>45627</v>
      </c>
      <c r="H466" s="428">
        <v>45635</v>
      </c>
      <c r="I466" s="428">
        <v>45635</v>
      </c>
      <c r="J466" s="411" t="s">
        <v>725</v>
      </c>
      <c r="K466" s="411"/>
      <c r="L466" s="411" t="s">
        <v>814</v>
      </c>
      <c r="M466" s="412" t="s">
        <v>257</v>
      </c>
      <c r="N466" s="413" t="s">
        <v>1170</v>
      </c>
      <c r="O466" s="414">
        <v>50</v>
      </c>
      <c r="P466" s="415" t="s">
        <v>134</v>
      </c>
    </row>
    <row r="467" spans="3:16" ht="16" x14ac:dyDescent="0.2">
      <c r="C467" s="410"/>
      <c r="D467" s="410"/>
      <c r="E467" s="410">
        <f>COUNTIF(CFCategoriasBD,TabelaFluxoDeCaixa[[#This Row],[Categoria]])</f>
        <v>1</v>
      </c>
      <c r="F467" s="389">
        <f ca="1">IFERROR(COUNTIF(INDIRECT("BDNameToFC" &amp; SUBSTITUTE(TabelaFluxoDeCaixa[[#This Row],[Categoria]], " ", "_")),TabelaFluxoDeCaixa[[#This Row],[Sub Categoria]]),0)</f>
        <v>1</v>
      </c>
      <c r="G467" s="429">
        <f>DATE(YEAR(TabelaFluxoDeCaixa[[#This Row],[Data de Efetivação]]),MONTH(TabelaFluxoDeCaixa[[#This Row],[Data de Efetivação]]),1)</f>
        <v>45627</v>
      </c>
      <c r="H467" s="428">
        <v>45635</v>
      </c>
      <c r="I467" s="428">
        <v>45635</v>
      </c>
      <c r="J467" s="411" t="s">
        <v>725</v>
      </c>
      <c r="K467" s="411"/>
      <c r="L467" s="411" t="s">
        <v>816</v>
      </c>
      <c r="M467" s="412" t="s">
        <v>965</v>
      </c>
      <c r="N467" s="413" t="s">
        <v>1171</v>
      </c>
      <c r="O467" s="414">
        <v>75</v>
      </c>
      <c r="P467" s="415" t="s">
        <v>134</v>
      </c>
    </row>
    <row r="468" spans="3:16" ht="16" x14ac:dyDescent="0.2">
      <c r="C468" s="410"/>
      <c r="D468" s="410"/>
      <c r="E468" s="410">
        <f>COUNTIF(CFCategoriasBD,TabelaFluxoDeCaixa[[#This Row],[Categoria]])</f>
        <v>1</v>
      </c>
      <c r="F468" s="389">
        <f ca="1">IFERROR(COUNTIF(INDIRECT("BDNameToFC" &amp; SUBSTITUTE(TabelaFluxoDeCaixa[[#This Row],[Categoria]], " ", "_")),TabelaFluxoDeCaixa[[#This Row],[Sub Categoria]]),0)</f>
        <v>1</v>
      </c>
      <c r="G468" s="429">
        <f>DATE(YEAR(TabelaFluxoDeCaixa[[#This Row],[Data de Efetivação]]),MONTH(TabelaFluxoDeCaixa[[#This Row],[Data de Efetivação]]),1)</f>
        <v>45627</v>
      </c>
      <c r="H468" s="428">
        <v>45635</v>
      </c>
      <c r="I468" s="428">
        <v>45635</v>
      </c>
      <c r="J468" s="411" t="s">
        <v>725</v>
      </c>
      <c r="K468" s="411"/>
      <c r="L468" s="411" t="s">
        <v>52</v>
      </c>
      <c r="M468" s="412" t="s">
        <v>821</v>
      </c>
      <c r="N468" s="413" t="s">
        <v>1172</v>
      </c>
      <c r="O468" s="414">
        <v>200</v>
      </c>
      <c r="P468" s="415" t="s">
        <v>134</v>
      </c>
    </row>
    <row r="469" spans="3:16" ht="32" x14ac:dyDescent="0.2">
      <c r="C469" s="410"/>
      <c r="D469" s="410"/>
      <c r="E469" s="410">
        <f>COUNTIF(CFCategoriasBD,TabelaFluxoDeCaixa[[#This Row],[Categoria]])</f>
        <v>1</v>
      </c>
      <c r="F469" s="389">
        <f ca="1">IFERROR(COUNTIF(INDIRECT("BDNameToFC" &amp; SUBSTITUTE(TabelaFluxoDeCaixa[[#This Row],[Categoria]], " ", "_")),TabelaFluxoDeCaixa[[#This Row],[Sub Categoria]]),0)</f>
        <v>1</v>
      </c>
      <c r="G469" s="429">
        <f>DATE(YEAR(TabelaFluxoDeCaixa[[#This Row],[Data de Efetivação]]),MONTH(TabelaFluxoDeCaixa[[#This Row],[Data de Efetivação]]),1)</f>
        <v>45627</v>
      </c>
      <c r="H469" s="428">
        <v>45635</v>
      </c>
      <c r="I469" s="428">
        <v>45635</v>
      </c>
      <c r="J469" s="411" t="s">
        <v>725</v>
      </c>
      <c r="K469" s="411"/>
      <c r="L469" s="411" t="s">
        <v>40</v>
      </c>
      <c r="M469" s="412" t="s">
        <v>949</v>
      </c>
      <c r="N469" s="413" t="s">
        <v>1166</v>
      </c>
      <c r="O469" s="414">
        <v>200</v>
      </c>
      <c r="P469" s="415" t="s">
        <v>134</v>
      </c>
    </row>
    <row r="470" spans="3:16" ht="16" x14ac:dyDescent="0.2">
      <c r="C470" s="410"/>
      <c r="D470" s="410"/>
      <c r="E470" s="410">
        <f>COUNTIF(CFCategoriasBD,TabelaFluxoDeCaixa[[#This Row],[Categoria]])</f>
        <v>1</v>
      </c>
      <c r="F470" s="389">
        <f ca="1">IFERROR(COUNTIF(INDIRECT("BDNameToFC" &amp; SUBSTITUTE(TabelaFluxoDeCaixa[[#This Row],[Categoria]], " ", "_")),TabelaFluxoDeCaixa[[#This Row],[Sub Categoria]]),0)</f>
        <v>1</v>
      </c>
      <c r="G470" s="429">
        <f>DATE(YEAR(TabelaFluxoDeCaixa[[#This Row],[Data de Efetivação]]),MONTH(TabelaFluxoDeCaixa[[#This Row],[Data de Efetivação]]),1)</f>
        <v>45627</v>
      </c>
      <c r="H470" s="428">
        <v>45635</v>
      </c>
      <c r="I470" s="428">
        <v>45635</v>
      </c>
      <c r="J470" s="411" t="s">
        <v>725</v>
      </c>
      <c r="K470" s="411"/>
      <c r="L470" s="411" t="s">
        <v>52</v>
      </c>
      <c r="M470" s="412" t="s">
        <v>811</v>
      </c>
      <c r="N470" s="413" t="s">
        <v>1169</v>
      </c>
      <c r="O470" s="414">
        <v>390</v>
      </c>
      <c r="P470" s="415" t="s">
        <v>134</v>
      </c>
    </row>
    <row r="471" spans="3:16" ht="16" x14ac:dyDescent="0.2">
      <c r="C471" s="410"/>
      <c r="D471" s="410"/>
      <c r="E471" s="410">
        <f>COUNTIF(CFCategoriasBD,TabelaFluxoDeCaixa[[#This Row],[Categoria]])</f>
        <v>1</v>
      </c>
      <c r="F471" s="389">
        <f ca="1">IFERROR(COUNTIF(INDIRECT("BDNameToFC" &amp; SUBSTITUTE(TabelaFluxoDeCaixa[[#This Row],[Categoria]], " ", "_")),TabelaFluxoDeCaixa[[#This Row],[Sub Categoria]]),0)</f>
        <v>1</v>
      </c>
      <c r="G471" s="429">
        <f>DATE(YEAR(TabelaFluxoDeCaixa[[#This Row],[Data de Efetivação]]),MONTH(TabelaFluxoDeCaixa[[#This Row],[Data de Efetivação]]),1)</f>
        <v>45627</v>
      </c>
      <c r="H471" s="428">
        <v>45635</v>
      </c>
      <c r="I471" s="428">
        <v>45635</v>
      </c>
      <c r="J471" s="411" t="s">
        <v>725</v>
      </c>
      <c r="K471" s="411"/>
      <c r="L471" s="411" t="s">
        <v>130</v>
      </c>
      <c r="M471" s="412" t="s">
        <v>132</v>
      </c>
      <c r="N471" s="413" t="s">
        <v>1128</v>
      </c>
      <c r="O471" s="414">
        <v>8334.2000000000007</v>
      </c>
      <c r="P471" s="415" t="s">
        <v>134</v>
      </c>
    </row>
    <row r="472" spans="3:16" ht="16" x14ac:dyDescent="0.2">
      <c r="C472" s="410"/>
      <c r="D472" s="410"/>
      <c r="E472" s="410">
        <f>COUNTIF(CFCategoriasBD,TabelaFluxoDeCaixa[[#This Row],[Categoria]])</f>
        <v>1</v>
      </c>
      <c r="F472" s="389">
        <f ca="1">IFERROR(COUNTIF(INDIRECT("BDNameToFC" &amp; SUBSTITUTE(TabelaFluxoDeCaixa[[#This Row],[Categoria]], " ", "_")),TabelaFluxoDeCaixa[[#This Row],[Sub Categoria]]),0)</f>
        <v>1</v>
      </c>
      <c r="G472" s="429">
        <f>DATE(YEAR(TabelaFluxoDeCaixa[[#This Row],[Data de Efetivação]]),MONTH(TabelaFluxoDeCaixa[[#This Row],[Data de Efetivação]]),1)</f>
        <v>45627</v>
      </c>
      <c r="H472" s="428">
        <v>45636</v>
      </c>
      <c r="I472" s="428">
        <v>45636</v>
      </c>
      <c r="J472" s="411" t="s">
        <v>725</v>
      </c>
      <c r="K472" s="411"/>
      <c r="L472" s="411" t="s">
        <v>808</v>
      </c>
      <c r="M472" s="412" t="s">
        <v>257</v>
      </c>
      <c r="N472" s="413" t="s">
        <v>763</v>
      </c>
      <c r="O472" s="414">
        <v>1.94</v>
      </c>
      <c r="P472" s="415" t="s">
        <v>134</v>
      </c>
    </row>
    <row r="473" spans="3:16" ht="32" x14ac:dyDescent="0.2">
      <c r="C473" s="410"/>
      <c r="D473" s="410"/>
      <c r="E473" s="410">
        <f>COUNTIF(CFCategoriasBD,TabelaFluxoDeCaixa[[#This Row],[Categoria]])</f>
        <v>1</v>
      </c>
      <c r="F473" s="389">
        <f ca="1">IFERROR(COUNTIF(INDIRECT("BDNameToFC" &amp; SUBSTITUTE(TabelaFluxoDeCaixa[[#This Row],[Categoria]], " ", "_")),TabelaFluxoDeCaixa[[#This Row],[Sub Categoria]]),0)</f>
        <v>1</v>
      </c>
      <c r="G473" s="429">
        <f>DATE(YEAR(TabelaFluxoDeCaixa[[#This Row],[Data de Efetivação]]),MONTH(TabelaFluxoDeCaixa[[#This Row],[Data de Efetivação]]),1)</f>
        <v>45627</v>
      </c>
      <c r="H473" s="428">
        <v>45636</v>
      </c>
      <c r="I473" s="428">
        <v>45636</v>
      </c>
      <c r="J473" s="411" t="s">
        <v>725</v>
      </c>
      <c r="K473" s="411"/>
      <c r="L473" s="411" t="s">
        <v>816</v>
      </c>
      <c r="M473" s="412" t="s">
        <v>964</v>
      </c>
      <c r="N473" s="413" t="s">
        <v>1174</v>
      </c>
      <c r="O473" s="414">
        <v>22.92</v>
      </c>
      <c r="P473" s="415" t="s">
        <v>134</v>
      </c>
    </row>
    <row r="474" spans="3:16" ht="16" x14ac:dyDescent="0.2">
      <c r="C474" s="410"/>
      <c r="D474" s="410"/>
      <c r="E474" s="410">
        <f>COUNTIF(CFCategoriasBD,TabelaFluxoDeCaixa[[#This Row],[Categoria]])</f>
        <v>1</v>
      </c>
      <c r="F474" s="389">
        <f ca="1">IFERROR(COUNTIF(INDIRECT("BDNameToFC" &amp; SUBSTITUTE(TabelaFluxoDeCaixa[[#This Row],[Categoria]], " ", "_")),TabelaFluxoDeCaixa[[#This Row],[Sub Categoria]]),0)</f>
        <v>1</v>
      </c>
      <c r="G474" s="429">
        <f>DATE(YEAR(TabelaFluxoDeCaixa[[#This Row],[Data de Efetivação]]),MONTH(TabelaFluxoDeCaixa[[#This Row],[Data de Efetivação]]),1)</f>
        <v>45627</v>
      </c>
      <c r="H474" s="428">
        <v>45636</v>
      </c>
      <c r="I474" s="428">
        <v>45636</v>
      </c>
      <c r="J474" s="411" t="s">
        <v>725</v>
      </c>
      <c r="K474" s="411"/>
      <c r="L474" s="411" t="s">
        <v>49</v>
      </c>
      <c r="M474" s="412" t="s">
        <v>901</v>
      </c>
      <c r="N474" s="413" t="s">
        <v>762</v>
      </c>
      <c r="O474" s="414">
        <v>29.1</v>
      </c>
      <c r="P474" s="415" t="s">
        <v>134</v>
      </c>
    </row>
    <row r="475" spans="3:16" ht="32" x14ac:dyDescent="0.2">
      <c r="C475" s="410"/>
      <c r="D475" s="410"/>
      <c r="E475" s="410">
        <f>COUNTIF(CFCategoriasBD,TabelaFluxoDeCaixa[[#This Row],[Categoria]])</f>
        <v>1</v>
      </c>
      <c r="F475" s="389">
        <f ca="1">IFERROR(COUNTIF(INDIRECT("BDNameToFC" &amp; SUBSTITUTE(TabelaFluxoDeCaixa[[#This Row],[Categoria]], " ", "_")),TabelaFluxoDeCaixa[[#This Row],[Sub Categoria]]),0)</f>
        <v>1</v>
      </c>
      <c r="G475" s="429">
        <f>DATE(YEAR(TabelaFluxoDeCaixa[[#This Row],[Data de Efetivação]]),MONTH(TabelaFluxoDeCaixa[[#This Row],[Data de Efetivação]]),1)</f>
        <v>45627</v>
      </c>
      <c r="H475" s="428">
        <v>45636</v>
      </c>
      <c r="I475" s="428">
        <v>45636</v>
      </c>
      <c r="J475" s="411" t="s">
        <v>725</v>
      </c>
      <c r="K475" s="411"/>
      <c r="L475" s="411" t="s">
        <v>816</v>
      </c>
      <c r="M475" s="412" t="s">
        <v>964</v>
      </c>
      <c r="N475" s="413" t="s">
        <v>959</v>
      </c>
      <c r="O475" s="414">
        <v>62.97</v>
      </c>
      <c r="P475" s="415" t="s">
        <v>134</v>
      </c>
    </row>
    <row r="476" spans="3:16" ht="16" x14ac:dyDescent="0.2">
      <c r="C476" s="410"/>
      <c r="D476" s="410"/>
      <c r="E476" s="410">
        <f>COUNTIF(CFCategoriasBD,TabelaFluxoDeCaixa[[#This Row],[Categoria]])</f>
        <v>1</v>
      </c>
      <c r="F476" s="389">
        <f ca="1">IFERROR(COUNTIF(INDIRECT("BDNameToFC" &amp; SUBSTITUTE(TabelaFluxoDeCaixa[[#This Row],[Categoria]], " ", "_")),TabelaFluxoDeCaixa[[#This Row],[Sub Categoria]]),0)</f>
        <v>1</v>
      </c>
      <c r="G476" s="429">
        <f>DATE(YEAR(TabelaFluxoDeCaixa[[#This Row],[Data de Efetivação]]),MONTH(TabelaFluxoDeCaixa[[#This Row],[Data de Efetivação]]),1)</f>
        <v>45627</v>
      </c>
      <c r="H476" s="428">
        <v>45636</v>
      </c>
      <c r="I476" s="428">
        <v>45636</v>
      </c>
      <c r="J476" s="411" t="s">
        <v>725</v>
      </c>
      <c r="K476" s="411"/>
      <c r="L476" s="411" t="s">
        <v>814</v>
      </c>
      <c r="M476" s="412" t="s">
        <v>257</v>
      </c>
      <c r="N476" s="413" t="s">
        <v>761</v>
      </c>
      <c r="O476" s="414">
        <v>120</v>
      </c>
      <c r="P476" s="415" t="s">
        <v>134</v>
      </c>
    </row>
    <row r="477" spans="3:16" ht="32" x14ac:dyDescent="0.2">
      <c r="C477" s="410"/>
      <c r="D477" s="410"/>
      <c r="E477" s="410">
        <f>COUNTIF(CFCategoriasBD,TabelaFluxoDeCaixa[[#This Row],[Categoria]])</f>
        <v>1</v>
      </c>
      <c r="F477" s="389">
        <f ca="1">IFERROR(COUNTIF(INDIRECT("BDNameToFC" &amp; SUBSTITUTE(TabelaFluxoDeCaixa[[#This Row],[Categoria]], " ", "_")),TabelaFluxoDeCaixa[[#This Row],[Sub Categoria]]),0)</f>
        <v>1</v>
      </c>
      <c r="G477" s="429">
        <f>DATE(YEAR(TabelaFluxoDeCaixa[[#This Row],[Data de Efetivação]]),MONTH(TabelaFluxoDeCaixa[[#This Row],[Data de Efetivação]]),1)</f>
        <v>45627</v>
      </c>
      <c r="H477" s="428">
        <v>45636</v>
      </c>
      <c r="I477" s="428">
        <v>45636</v>
      </c>
      <c r="J477" s="411" t="s">
        <v>725</v>
      </c>
      <c r="K477" s="411"/>
      <c r="L477" s="411" t="s">
        <v>43</v>
      </c>
      <c r="M477" s="412" t="s">
        <v>44</v>
      </c>
      <c r="N477" s="413" t="s">
        <v>760</v>
      </c>
      <c r="O477" s="414">
        <v>214.5</v>
      </c>
      <c r="P477" s="415" t="s">
        <v>134</v>
      </c>
    </row>
    <row r="478" spans="3:16" ht="16" x14ac:dyDescent="0.2">
      <c r="C478" s="410"/>
      <c r="D478" s="410"/>
      <c r="E478" s="410">
        <f>COUNTIF(CFCategoriasBD,TabelaFluxoDeCaixa[[#This Row],[Categoria]])</f>
        <v>1</v>
      </c>
      <c r="F478" s="389">
        <f ca="1">IFERROR(COUNTIF(INDIRECT("BDNameToFC" &amp; SUBSTITUTE(TabelaFluxoDeCaixa[[#This Row],[Categoria]], " ", "_")),TabelaFluxoDeCaixa[[#This Row],[Sub Categoria]]),0)</f>
        <v>1</v>
      </c>
      <c r="G478" s="429">
        <f>DATE(YEAR(TabelaFluxoDeCaixa[[#This Row],[Data de Efetivação]]),MONTH(TabelaFluxoDeCaixa[[#This Row],[Data de Efetivação]]),1)</f>
        <v>45627</v>
      </c>
      <c r="H478" s="428">
        <v>45636</v>
      </c>
      <c r="I478" s="428">
        <v>45636</v>
      </c>
      <c r="J478" s="411" t="s">
        <v>725</v>
      </c>
      <c r="K478" s="411"/>
      <c r="L478" s="411" t="s">
        <v>58</v>
      </c>
      <c r="M478" s="412" t="s">
        <v>801</v>
      </c>
      <c r="N478" s="413" t="s">
        <v>1173</v>
      </c>
      <c r="O478" s="414">
        <v>240</v>
      </c>
      <c r="P478" s="415" t="s">
        <v>134</v>
      </c>
    </row>
    <row r="479" spans="3:16" ht="32" x14ac:dyDescent="0.2">
      <c r="C479" s="410"/>
      <c r="D479" s="410"/>
      <c r="E479" s="410">
        <f>COUNTIF(CFCategoriasBD,TabelaFluxoDeCaixa[[#This Row],[Categoria]])</f>
        <v>1</v>
      </c>
      <c r="F479" s="389">
        <f ca="1">IFERROR(COUNTIF(INDIRECT("BDNameToFC" &amp; SUBSTITUTE(TabelaFluxoDeCaixa[[#This Row],[Categoria]], " ", "_")),TabelaFluxoDeCaixa[[#This Row],[Sub Categoria]]),0)</f>
        <v>1</v>
      </c>
      <c r="G479" s="429">
        <f>DATE(YEAR(TabelaFluxoDeCaixa[[#This Row],[Data de Efetivação]]),MONTH(TabelaFluxoDeCaixa[[#This Row],[Data de Efetivação]]),1)</f>
        <v>45627</v>
      </c>
      <c r="H479" s="428">
        <v>45636</v>
      </c>
      <c r="I479" s="428">
        <v>45636</v>
      </c>
      <c r="J479" s="411" t="s">
        <v>725</v>
      </c>
      <c r="K479" s="411"/>
      <c r="L479" s="411" t="s">
        <v>899</v>
      </c>
      <c r="M479" s="412" t="s">
        <v>1762</v>
      </c>
      <c r="N479" s="413" t="s">
        <v>962</v>
      </c>
      <c r="O479" s="414">
        <v>330</v>
      </c>
      <c r="P479" s="415" t="s">
        <v>134</v>
      </c>
    </row>
    <row r="480" spans="3:16" ht="16" x14ac:dyDescent="0.2">
      <c r="C480" s="410"/>
      <c r="D480" s="410"/>
      <c r="E480" s="410">
        <f>COUNTIF(CFCategoriasBD,TabelaFluxoDeCaixa[[#This Row],[Categoria]])</f>
        <v>1</v>
      </c>
      <c r="F480" s="389">
        <f ca="1">IFERROR(COUNTIF(INDIRECT("BDNameToFC" &amp; SUBSTITUTE(TabelaFluxoDeCaixa[[#This Row],[Categoria]], " ", "_")),TabelaFluxoDeCaixa[[#This Row],[Sub Categoria]]),0)</f>
        <v>1</v>
      </c>
      <c r="G480" s="429">
        <f>DATE(YEAR(TabelaFluxoDeCaixa[[#This Row],[Data de Efetivação]]),MONTH(TabelaFluxoDeCaixa[[#This Row],[Data de Efetivação]]),1)</f>
        <v>45627</v>
      </c>
      <c r="H480" s="428">
        <v>45636</v>
      </c>
      <c r="I480" s="428">
        <v>45636</v>
      </c>
      <c r="J480" s="411" t="s">
        <v>725</v>
      </c>
      <c r="K480" s="411"/>
      <c r="L480" s="411" t="s">
        <v>679</v>
      </c>
      <c r="M480" s="412" t="s">
        <v>1137</v>
      </c>
      <c r="N480" s="413" t="s">
        <v>1130</v>
      </c>
      <c r="O480" s="414">
        <v>497.07</v>
      </c>
      <c r="P480" s="415" t="s">
        <v>134</v>
      </c>
    </row>
    <row r="481" spans="3:16" ht="16" x14ac:dyDescent="0.2">
      <c r="C481" s="410"/>
      <c r="D481" s="410"/>
      <c r="E481" s="410">
        <f>COUNTIF(CFCategoriasBD,TabelaFluxoDeCaixa[[#This Row],[Categoria]])</f>
        <v>1</v>
      </c>
      <c r="F481" s="389">
        <f ca="1">IFERROR(COUNTIF(INDIRECT("BDNameToFC" &amp; SUBSTITUTE(TabelaFluxoDeCaixa[[#This Row],[Categoria]], " ", "_")),TabelaFluxoDeCaixa[[#This Row],[Sub Categoria]]),0)</f>
        <v>1</v>
      </c>
      <c r="G481" s="429">
        <f>DATE(YEAR(TabelaFluxoDeCaixa[[#This Row],[Data de Efetivação]]),MONTH(TabelaFluxoDeCaixa[[#This Row],[Data de Efetivação]]),1)</f>
        <v>45627</v>
      </c>
      <c r="H481" s="428">
        <v>45637</v>
      </c>
      <c r="I481" s="428">
        <v>45637</v>
      </c>
      <c r="J481" s="411" t="s">
        <v>725</v>
      </c>
      <c r="K481" s="411"/>
      <c r="L481" s="411" t="s">
        <v>816</v>
      </c>
      <c r="M481" s="412" t="s">
        <v>964</v>
      </c>
      <c r="N481" s="413" t="s">
        <v>1176</v>
      </c>
      <c r="O481" s="414">
        <v>56.97</v>
      </c>
      <c r="P481" s="415" t="s">
        <v>134</v>
      </c>
    </row>
    <row r="482" spans="3:16" ht="16" x14ac:dyDescent="0.2">
      <c r="C482" s="410"/>
      <c r="D482" s="410"/>
      <c r="E482" s="410">
        <f>COUNTIF(CFCategoriasBD,TabelaFluxoDeCaixa[[#This Row],[Categoria]])</f>
        <v>1</v>
      </c>
      <c r="F482" s="389">
        <f ca="1">IFERROR(COUNTIF(INDIRECT("BDNameToFC" &amp; SUBSTITUTE(TabelaFluxoDeCaixa[[#This Row],[Categoria]], " ", "_")),TabelaFluxoDeCaixa[[#This Row],[Sub Categoria]]),0)</f>
        <v>1</v>
      </c>
      <c r="G482" s="429">
        <f>DATE(YEAR(TabelaFluxoDeCaixa[[#This Row],[Data de Efetivação]]),MONTH(TabelaFluxoDeCaixa[[#This Row],[Data de Efetivação]]),1)</f>
        <v>45627</v>
      </c>
      <c r="H482" s="428">
        <v>45637</v>
      </c>
      <c r="I482" s="428">
        <v>45637</v>
      </c>
      <c r="J482" s="411" t="s">
        <v>725</v>
      </c>
      <c r="K482" s="411"/>
      <c r="L482" s="411" t="s">
        <v>816</v>
      </c>
      <c r="M482" s="412" t="s">
        <v>965</v>
      </c>
      <c r="N482" s="413" t="s">
        <v>1177</v>
      </c>
      <c r="O482" s="414">
        <v>75</v>
      </c>
      <c r="P482" s="415" t="s">
        <v>134</v>
      </c>
    </row>
    <row r="483" spans="3:16" ht="16" x14ac:dyDescent="0.2">
      <c r="C483" s="410"/>
      <c r="D483" s="410"/>
      <c r="E483" s="410">
        <f>COUNTIF(CFCategoriasBD,TabelaFluxoDeCaixa[[#This Row],[Categoria]])</f>
        <v>1</v>
      </c>
      <c r="F483" s="389">
        <f ca="1">IFERROR(COUNTIF(INDIRECT("BDNameToFC" &amp; SUBSTITUTE(TabelaFluxoDeCaixa[[#This Row],[Categoria]], " ", "_")),TabelaFluxoDeCaixa[[#This Row],[Sub Categoria]]),0)</f>
        <v>1</v>
      </c>
      <c r="G483" s="429">
        <f>DATE(YEAR(TabelaFluxoDeCaixa[[#This Row],[Data de Efetivação]]),MONTH(TabelaFluxoDeCaixa[[#This Row],[Data de Efetivação]]),1)</f>
        <v>45627</v>
      </c>
      <c r="H483" s="428">
        <v>45637</v>
      </c>
      <c r="I483" s="428">
        <v>45637</v>
      </c>
      <c r="J483" s="411" t="s">
        <v>725</v>
      </c>
      <c r="K483" s="411"/>
      <c r="L483" s="411" t="s">
        <v>43</v>
      </c>
      <c r="M483" s="412" t="s">
        <v>46</v>
      </c>
      <c r="N483" s="413" t="s">
        <v>766</v>
      </c>
      <c r="O483" s="414">
        <v>244.24</v>
      </c>
      <c r="P483" s="415" t="s">
        <v>134</v>
      </c>
    </row>
    <row r="484" spans="3:16" ht="32" x14ac:dyDescent="0.2">
      <c r="C484" s="410"/>
      <c r="D484" s="410"/>
      <c r="E484" s="410">
        <f>COUNTIF(CFCategoriasBD,TabelaFluxoDeCaixa[[#This Row],[Categoria]])</f>
        <v>1</v>
      </c>
      <c r="F484" s="389">
        <f ca="1">IFERROR(COUNTIF(INDIRECT("BDNameToFC" &amp; SUBSTITUTE(TabelaFluxoDeCaixa[[#This Row],[Categoria]], " ", "_")),TabelaFluxoDeCaixa[[#This Row],[Sub Categoria]]),0)</f>
        <v>1</v>
      </c>
      <c r="G484" s="429">
        <f>DATE(YEAR(TabelaFluxoDeCaixa[[#This Row],[Data de Efetivação]]),MONTH(TabelaFluxoDeCaixa[[#This Row],[Data de Efetivação]]),1)</f>
        <v>45627</v>
      </c>
      <c r="H484" s="428">
        <v>45637</v>
      </c>
      <c r="I484" s="428">
        <v>45637</v>
      </c>
      <c r="J484" s="411" t="s">
        <v>725</v>
      </c>
      <c r="K484" s="411"/>
      <c r="L484" s="411" t="s">
        <v>816</v>
      </c>
      <c r="M484" s="412" t="s">
        <v>915</v>
      </c>
      <c r="N484" s="413" t="s">
        <v>746</v>
      </c>
      <c r="O484" s="414">
        <v>911.61</v>
      </c>
      <c r="P484" s="415" t="s">
        <v>134</v>
      </c>
    </row>
    <row r="485" spans="3:16" ht="32" x14ac:dyDescent="0.2">
      <c r="C485" s="410"/>
      <c r="D485" s="410"/>
      <c r="E485" s="410">
        <f>COUNTIF(CFCategoriasBD,TabelaFluxoDeCaixa[[#This Row],[Categoria]])</f>
        <v>1</v>
      </c>
      <c r="F485" s="389">
        <f ca="1">IFERROR(COUNTIF(INDIRECT("BDNameToFC" &amp; SUBSTITUTE(TabelaFluxoDeCaixa[[#This Row],[Categoria]], " ", "_")),TabelaFluxoDeCaixa[[#This Row],[Sub Categoria]]),0)</f>
        <v>1</v>
      </c>
      <c r="G485" s="429">
        <f>DATE(YEAR(TabelaFluxoDeCaixa[[#This Row],[Data de Efetivação]]),MONTH(TabelaFluxoDeCaixa[[#This Row],[Data de Efetivação]]),1)</f>
        <v>45627</v>
      </c>
      <c r="H485" s="428">
        <v>45637</v>
      </c>
      <c r="I485" s="428">
        <v>45637</v>
      </c>
      <c r="J485" s="411" t="s">
        <v>725</v>
      </c>
      <c r="K485" s="411"/>
      <c r="L485" s="411" t="s">
        <v>58</v>
      </c>
      <c r="M485" s="412" t="s">
        <v>802</v>
      </c>
      <c r="N485" s="413" t="s">
        <v>785</v>
      </c>
      <c r="O485" s="414">
        <v>1734.56</v>
      </c>
      <c r="P485" s="415" t="s">
        <v>134</v>
      </c>
    </row>
    <row r="486" spans="3:16" ht="32" x14ac:dyDescent="0.2">
      <c r="C486" s="410"/>
      <c r="D486" s="410"/>
      <c r="E486" s="410">
        <f>COUNTIF(CFCategoriasBD,TabelaFluxoDeCaixa[[#This Row],[Categoria]])</f>
        <v>1</v>
      </c>
      <c r="F486" s="389">
        <f ca="1">IFERROR(COUNTIF(INDIRECT("BDNameToFC" &amp; SUBSTITUTE(TabelaFluxoDeCaixa[[#This Row],[Categoria]], " ", "_")),TabelaFluxoDeCaixa[[#This Row],[Sub Categoria]]),0)</f>
        <v>1</v>
      </c>
      <c r="G486" s="429">
        <f>DATE(YEAR(TabelaFluxoDeCaixa[[#This Row],[Data de Efetivação]]),MONTH(TabelaFluxoDeCaixa[[#This Row],[Data de Efetivação]]),1)</f>
        <v>45627</v>
      </c>
      <c r="H486" s="428">
        <v>45637</v>
      </c>
      <c r="I486" s="428">
        <v>45637</v>
      </c>
      <c r="J486" s="411" t="s">
        <v>725</v>
      </c>
      <c r="K486" s="411"/>
      <c r="L486" s="411" t="s">
        <v>58</v>
      </c>
      <c r="M486" s="412" t="s">
        <v>802</v>
      </c>
      <c r="N486" s="413" t="s">
        <v>785</v>
      </c>
      <c r="O486" s="414">
        <v>1734.56</v>
      </c>
      <c r="P486" s="415" t="s">
        <v>134</v>
      </c>
    </row>
    <row r="487" spans="3:16" ht="32" x14ac:dyDescent="0.2">
      <c r="C487" s="410"/>
      <c r="D487" s="410"/>
      <c r="E487" s="410">
        <f>COUNTIF(CFCategoriasBD,TabelaFluxoDeCaixa[[#This Row],[Categoria]])</f>
        <v>1</v>
      </c>
      <c r="F487" s="389">
        <f ca="1">IFERROR(COUNTIF(INDIRECT("BDNameToFC" &amp; SUBSTITUTE(TabelaFluxoDeCaixa[[#This Row],[Categoria]], " ", "_")),TabelaFluxoDeCaixa[[#This Row],[Sub Categoria]]),0)</f>
        <v>1</v>
      </c>
      <c r="G487" s="429">
        <f>DATE(YEAR(TabelaFluxoDeCaixa[[#This Row],[Data de Efetivação]]),MONTH(TabelaFluxoDeCaixa[[#This Row],[Data de Efetivação]]),1)</f>
        <v>45627</v>
      </c>
      <c r="H487" s="428">
        <v>45637</v>
      </c>
      <c r="I487" s="428">
        <v>45637</v>
      </c>
      <c r="J487" s="411" t="s">
        <v>725</v>
      </c>
      <c r="K487" s="411"/>
      <c r="L487" s="411" t="s">
        <v>40</v>
      </c>
      <c r="M487" s="412" t="s">
        <v>949</v>
      </c>
      <c r="N487" s="413" t="s">
        <v>1175</v>
      </c>
      <c r="O487" s="414">
        <v>3884.43</v>
      </c>
      <c r="P487" s="415" t="s">
        <v>134</v>
      </c>
    </row>
    <row r="488" spans="3:16" ht="16" x14ac:dyDescent="0.2">
      <c r="C488" s="410"/>
      <c r="D488" s="410"/>
      <c r="E488" s="410">
        <f>COUNTIF(CFCategoriasBD,TabelaFluxoDeCaixa[[#This Row],[Categoria]])</f>
        <v>1</v>
      </c>
      <c r="F488" s="389">
        <f ca="1">IFERROR(COUNTIF(INDIRECT("BDNameToFC" &amp; SUBSTITUTE(TabelaFluxoDeCaixa[[#This Row],[Categoria]], " ", "_")),TabelaFluxoDeCaixa[[#This Row],[Sub Categoria]]),0)</f>
        <v>1</v>
      </c>
      <c r="G488" s="429">
        <f>DATE(YEAR(TabelaFluxoDeCaixa[[#This Row],[Data de Efetivação]]),MONTH(TabelaFluxoDeCaixa[[#This Row],[Data de Efetivação]]),1)</f>
        <v>45627</v>
      </c>
      <c r="H488" s="428">
        <v>45638</v>
      </c>
      <c r="I488" s="428">
        <v>45638</v>
      </c>
      <c r="J488" s="411" t="s">
        <v>725</v>
      </c>
      <c r="K488" s="411"/>
      <c r="L488" s="411" t="s">
        <v>49</v>
      </c>
      <c r="M488" s="412" t="s">
        <v>1379</v>
      </c>
      <c r="N488" s="413" t="s">
        <v>1180</v>
      </c>
      <c r="O488" s="414">
        <v>70</v>
      </c>
      <c r="P488" s="415" t="s">
        <v>134</v>
      </c>
    </row>
    <row r="489" spans="3:16" ht="32" x14ac:dyDescent="0.2">
      <c r="C489" s="410"/>
      <c r="D489" s="410"/>
      <c r="E489" s="410">
        <f>COUNTIF(CFCategoriasBD,TabelaFluxoDeCaixa[[#This Row],[Categoria]])</f>
        <v>1</v>
      </c>
      <c r="F489" s="389">
        <f ca="1">IFERROR(COUNTIF(INDIRECT("BDNameToFC" &amp; SUBSTITUTE(TabelaFluxoDeCaixa[[#This Row],[Categoria]], " ", "_")),TabelaFluxoDeCaixa[[#This Row],[Sub Categoria]]),0)</f>
        <v>1</v>
      </c>
      <c r="G489" s="429">
        <f>DATE(YEAR(TabelaFluxoDeCaixa[[#This Row],[Data de Efetivação]]),MONTH(TabelaFluxoDeCaixa[[#This Row],[Data de Efetivação]]),1)</f>
        <v>45627</v>
      </c>
      <c r="H489" s="428">
        <v>45638</v>
      </c>
      <c r="I489" s="428">
        <v>45638</v>
      </c>
      <c r="J489" s="411" t="s">
        <v>725</v>
      </c>
      <c r="K489" s="411"/>
      <c r="L489" s="411" t="s">
        <v>41</v>
      </c>
      <c r="M489" s="412" t="s">
        <v>798</v>
      </c>
      <c r="N489" s="413" t="s">
        <v>1179</v>
      </c>
      <c r="O489" s="414">
        <v>127.8</v>
      </c>
      <c r="P489" s="415" t="s">
        <v>134</v>
      </c>
    </row>
    <row r="490" spans="3:16" ht="32" x14ac:dyDescent="0.2">
      <c r="C490" s="410"/>
      <c r="D490" s="410"/>
      <c r="E490" s="410">
        <f>COUNTIF(CFCategoriasBD,TabelaFluxoDeCaixa[[#This Row],[Categoria]])</f>
        <v>1</v>
      </c>
      <c r="F490" s="389">
        <f ca="1">IFERROR(COUNTIF(INDIRECT("BDNameToFC" &amp; SUBSTITUTE(TabelaFluxoDeCaixa[[#This Row],[Categoria]], " ", "_")),TabelaFluxoDeCaixa[[#This Row],[Sub Categoria]]),0)</f>
        <v>1</v>
      </c>
      <c r="G490" s="429">
        <f>DATE(YEAR(TabelaFluxoDeCaixa[[#This Row],[Data de Efetivação]]),MONTH(TabelaFluxoDeCaixa[[#This Row],[Data de Efetivação]]),1)</f>
        <v>45627</v>
      </c>
      <c r="H490" s="428">
        <v>45638</v>
      </c>
      <c r="I490" s="428">
        <v>45638</v>
      </c>
      <c r="J490" s="411" t="s">
        <v>725</v>
      </c>
      <c r="K490" s="411"/>
      <c r="L490" s="411" t="s">
        <v>41</v>
      </c>
      <c r="M490" s="412" t="s">
        <v>798</v>
      </c>
      <c r="N490" s="413" t="s">
        <v>1178</v>
      </c>
      <c r="O490" s="414">
        <v>137.55000000000001</v>
      </c>
      <c r="P490" s="415" t="s">
        <v>134</v>
      </c>
    </row>
    <row r="491" spans="3:16" ht="16" x14ac:dyDescent="0.2">
      <c r="C491" s="410"/>
      <c r="D491" s="410"/>
      <c r="E491" s="410">
        <f>COUNTIF(CFCategoriasBD,TabelaFluxoDeCaixa[[#This Row],[Categoria]])</f>
        <v>1</v>
      </c>
      <c r="F491" s="389">
        <f ca="1">IFERROR(COUNTIF(INDIRECT("BDNameToFC" &amp; SUBSTITUTE(TabelaFluxoDeCaixa[[#This Row],[Categoria]], " ", "_")),TabelaFluxoDeCaixa[[#This Row],[Sub Categoria]]),0)</f>
        <v>1</v>
      </c>
      <c r="G491" s="429">
        <f>DATE(YEAR(TabelaFluxoDeCaixa[[#This Row],[Data de Efetivação]]),MONTH(TabelaFluxoDeCaixa[[#This Row],[Data de Efetivação]]),1)</f>
        <v>45627</v>
      </c>
      <c r="H491" s="428">
        <v>45639</v>
      </c>
      <c r="I491" s="428">
        <v>45639</v>
      </c>
      <c r="J491" s="411" t="s">
        <v>725</v>
      </c>
      <c r="K491" s="411"/>
      <c r="L491" s="411" t="s">
        <v>808</v>
      </c>
      <c r="M491" s="412" t="s">
        <v>257</v>
      </c>
      <c r="N491" s="413" t="s">
        <v>789</v>
      </c>
      <c r="O491" s="414">
        <v>0.19</v>
      </c>
      <c r="P491" s="415" t="s">
        <v>134</v>
      </c>
    </row>
    <row r="492" spans="3:16" ht="16" x14ac:dyDescent="0.2">
      <c r="C492" s="410"/>
      <c r="D492" s="410"/>
      <c r="E492" s="410">
        <f>COUNTIF(CFCategoriasBD,TabelaFluxoDeCaixa[[#This Row],[Categoria]])</f>
        <v>1</v>
      </c>
      <c r="F492" s="389">
        <f ca="1">IFERROR(COUNTIF(INDIRECT("BDNameToFC" &amp; SUBSTITUTE(TabelaFluxoDeCaixa[[#This Row],[Categoria]], " ", "_")),TabelaFluxoDeCaixa[[#This Row],[Sub Categoria]]),0)</f>
        <v>1</v>
      </c>
      <c r="G492" s="429">
        <f>DATE(YEAR(TabelaFluxoDeCaixa[[#This Row],[Data de Efetivação]]),MONTH(TabelaFluxoDeCaixa[[#This Row],[Data de Efetivação]]),1)</f>
        <v>45627</v>
      </c>
      <c r="H492" s="428">
        <v>45639</v>
      </c>
      <c r="I492" s="428">
        <v>45639</v>
      </c>
      <c r="J492" s="411" t="s">
        <v>725</v>
      </c>
      <c r="K492" s="411"/>
      <c r="L492" s="411" t="s">
        <v>808</v>
      </c>
      <c r="M492" s="412" t="s">
        <v>257</v>
      </c>
      <c r="N492" s="413" t="s">
        <v>789</v>
      </c>
      <c r="O492" s="414">
        <v>0.95</v>
      </c>
      <c r="P492" s="415" t="s">
        <v>134</v>
      </c>
    </row>
    <row r="493" spans="3:16" ht="32" x14ac:dyDescent="0.2">
      <c r="C493" s="410"/>
      <c r="D493" s="410"/>
      <c r="E493" s="410">
        <f>COUNTIF(CFCategoriasBD,TabelaFluxoDeCaixa[[#This Row],[Categoria]])</f>
        <v>1</v>
      </c>
      <c r="F493" s="389">
        <f ca="1">IFERROR(COUNTIF(INDIRECT("BDNameToFC" &amp; SUBSTITUTE(TabelaFluxoDeCaixa[[#This Row],[Categoria]], " ", "_")),TabelaFluxoDeCaixa[[#This Row],[Sub Categoria]]),0)</f>
        <v>1</v>
      </c>
      <c r="G493" s="429">
        <f>DATE(YEAR(TabelaFluxoDeCaixa[[#This Row],[Data de Efetivação]]),MONTH(TabelaFluxoDeCaixa[[#This Row],[Data de Efetivação]]),1)</f>
        <v>45627</v>
      </c>
      <c r="H493" s="428">
        <v>45639</v>
      </c>
      <c r="I493" s="428">
        <v>45639</v>
      </c>
      <c r="J493" s="411" t="s">
        <v>725</v>
      </c>
      <c r="K493" s="411"/>
      <c r="L493" s="411" t="s">
        <v>41</v>
      </c>
      <c r="M493" s="412" t="s">
        <v>798</v>
      </c>
      <c r="N493" s="413" t="s">
        <v>1184</v>
      </c>
      <c r="O493" s="414">
        <v>2</v>
      </c>
      <c r="P493" s="415" t="s">
        <v>134</v>
      </c>
    </row>
    <row r="494" spans="3:16" ht="32" x14ac:dyDescent="0.2">
      <c r="C494" s="410"/>
      <c r="D494" s="410"/>
      <c r="E494" s="410">
        <f>COUNTIF(CFCategoriasBD,TabelaFluxoDeCaixa[[#This Row],[Categoria]])</f>
        <v>1</v>
      </c>
      <c r="F494" s="389">
        <f ca="1">IFERROR(COUNTIF(INDIRECT("BDNameToFC" &amp; SUBSTITUTE(TabelaFluxoDeCaixa[[#This Row],[Categoria]], " ", "_")),TabelaFluxoDeCaixa[[#This Row],[Sub Categoria]]),0)</f>
        <v>1</v>
      </c>
      <c r="G494" s="429">
        <f>DATE(YEAR(TabelaFluxoDeCaixa[[#This Row],[Data de Efetivação]]),MONTH(TabelaFluxoDeCaixa[[#This Row],[Data de Efetivação]]),1)</f>
        <v>45627</v>
      </c>
      <c r="H494" s="428">
        <v>45639</v>
      </c>
      <c r="I494" s="428">
        <v>45639</v>
      </c>
      <c r="J494" s="411" t="s">
        <v>725</v>
      </c>
      <c r="K494" s="411"/>
      <c r="L494" s="411" t="s">
        <v>41</v>
      </c>
      <c r="M494" s="412" t="s">
        <v>798</v>
      </c>
      <c r="N494" s="413" t="s">
        <v>1181</v>
      </c>
      <c r="O494" s="414">
        <v>2.2000000000000002</v>
      </c>
      <c r="P494" s="415" t="s">
        <v>134</v>
      </c>
    </row>
    <row r="495" spans="3:16" ht="32" x14ac:dyDescent="0.2">
      <c r="C495" s="410"/>
      <c r="D495" s="410"/>
      <c r="E495" s="410">
        <f>COUNTIF(CFCategoriasBD,TabelaFluxoDeCaixa[[#This Row],[Categoria]])</f>
        <v>1</v>
      </c>
      <c r="F495" s="389">
        <f ca="1">IFERROR(COUNTIF(INDIRECT("BDNameToFC" &amp; SUBSTITUTE(TabelaFluxoDeCaixa[[#This Row],[Categoria]], " ", "_")),TabelaFluxoDeCaixa[[#This Row],[Sub Categoria]]),0)</f>
        <v>1</v>
      </c>
      <c r="G495" s="429">
        <f>DATE(YEAR(TabelaFluxoDeCaixa[[#This Row],[Data de Efetivação]]),MONTH(TabelaFluxoDeCaixa[[#This Row],[Data de Efetivação]]),1)</f>
        <v>45627</v>
      </c>
      <c r="H495" s="428">
        <v>45639</v>
      </c>
      <c r="I495" s="428">
        <v>45639</v>
      </c>
      <c r="J495" s="411" t="s">
        <v>725</v>
      </c>
      <c r="K495" s="411"/>
      <c r="L495" s="411" t="s">
        <v>41</v>
      </c>
      <c r="M495" s="412" t="s">
        <v>798</v>
      </c>
      <c r="N495" s="413" t="s">
        <v>1187</v>
      </c>
      <c r="O495" s="414">
        <v>2.34</v>
      </c>
      <c r="P495" s="415" t="s">
        <v>134</v>
      </c>
    </row>
    <row r="496" spans="3:16" ht="32" x14ac:dyDescent="0.2">
      <c r="C496" s="410"/>
      <c r="D496" s="410"/>
      <c r="E496" s="410">
        <f>COUNTIF(CFCategoriasBD,TabelaFluxoDeCaixa[[#This Row],[Categoria]])</f>
        <v>1</v>
      </c>
      <c r="F496" s="389">
        <f ca="1">IFERROR(COUNTIF(INDIRECT("BDNameToFC" &amp; SUBSTITUTE(TabelaFluxoDeCaixa[[#This Row],[Categoria]], " ", "_")),TabelaFluxoDeCaixa[[#This Row],[Sub Categoria]]),0)</f>
        <v>1</v>
      </c>
      <c r="G496" s="429">
        <f>DATE(YEAR(TabelaFluxoDeCaixa[[#This Row],[Data de Efetivação]]),MONTH(TabelaFluxoDeCaixa[[#This Row],[Data de Efetivação]]),1)</f>
        <v>45627</v>
      </c>
      <c r="H496" s="428">
        <v>45639</v>
      </c>
      <c r="I496" s="428">
        <v>45639</v>
      </c>
      <c r="J496" s="411" t="s">
        <v>725</v>
      </c>
      <c r="K496" s="411"/>
      <c r="L496" s="411" t="s">
        <v>41</v>
      </c>
      <c r="M496" s="412" t="s">
        <v>798</v>
      </c>
      <c r="N496" s="413" t="s">
        <v>1182</v>
      </c>
      <c r="O496" s="414">
        <v>6.24</v>
      </c>
      <c r="P496" s="415" t="s">
        <v>134</v>
      </c>
    </row>
    <row r="497" spans="3:16" ht="32" x14ac:dyDescent="0.2">
      <c r="C497" s="410"/>
      <c r="D497" s="410"/>
      <c r="E497" s="410">
        <f>COUNTIF(CFCategoriasBD,TabelaFluxoDeCaixa[[#This Row],[Categoria]])</f>
        <v>1</v>
      </c>
      <c r="F497" s="389">
        <f ca="1">IFERROR(COUNTIF(INDIRECT("BDNameToFC" &amp; SUBSTITUTE(TabelaFluxoDeCaixa[[#This Row],[Categoria]], " ", "_")),TabelaFluxoDeCaixa[[#This Row],[Sub Categoria]]),0)</f>
        <v>1</v>
      </c>
      <c r="G497" s="429">
        <f>DATE(YEAR(TabelaFluxoDeCaixa[[#This Row],[Data de Efetivação]]),MONTH(TabelaFluxoDeCaixa[[#This Row],[Data de Efetivação]]),1)</f>
        <v>45627</v>
      </c>
      <c r="H497" s="428">
        <v>45639</v>
      </c>
      <c r="I497" s="428">
        <v>45639</v>
      </c>
      <c r="J497" s="411" t="s">
        <v>725</v>
      </c>
      <c r="K497" s="411"/>
      <c r="L497" s="411" t="s">
        <v>41</v>
      </c>
      <c r="M497" s="412" t="s">
        <v>798</v>
      </c>
      <c r="N497" s="413" t="s">
        <v>1186</v>
      </c>
      <c r="O497" s="414">
        <v>8</v>
      </c>
      <c r="P497" s="415" t="s">
        <v>134</v>
      </c>
    </row>
    <row r="498" spans="3:16" ht="32" x14ac:dyDescent="0.2">
      <c r="C498" s="410"/>
      <c r="D498" s="410"/>
      <c r="E498" s="410">
        <f>COUNTIF(CFCategoriasBD,TabelaFluxoDeCaixa[[#This Row],[Categoria]])</f>
        <v>1</v>
      </c>
      <c r="F498" s="389">
        <f ca="1">IFERROR(COUNTIF(INDIRECT("BDNameToFC" &amp; SUBSTITUTE(TabelaFluxoDeCaixa[[#This Row],[Categoria]], " ", "_")),TabelaFluxoDeCaixa[[#This Row],[Sub Categoria]]),0)</f>
        <v>1</v>
      </c>
      <c r="G498" s="429">
        <f>DATE(YEAR(TabelaFluxoDeCaixa[[#This Row],[Data de Efetivação]]),MONTH(TabelaFluxoDeCaixa[[#This Row],[Data de Efetivação]]),1)</f>
        <v>45627</v>
      </c>
      <c r="H498" s="428">
        <v>45639</v>
      </c>
      <c r="I498" s="428">
        <v>45639</v>
      </c>
      <c r="J498" s="411" t="s">
        <v>725</v>
      </c>
      <c r="K498" s="411"/>
      <c r="L498" s="411" t="s">
        <v>41</v>
      </c>
      <c r="M498" s="412" t="s">
        <v>798</v>
      </c>
      <c r="N498" s="413" t="s">
        <v>1183</v>
      </c>
      <c r="O498" s="414">
        <v>22.5</v>
      </c>
      <c r="P498" s="415" t="s">
        <v>134</v>
      </c>
    </row>
    <row r="499" spans="3:16" ht="32" x14ac:dyDescent="0.2">
      <c r="C499" s="410"/>
      <c r="D499" s="410"/>
      <c r="E499" s="410">
        <f>COUNTIF(CFCategoriasBD,TabelaFluxoDeCaixa[[#This Row],[Categoria]])</f>
        <v>1</v>
      </c>
      <c r="F499" s="389">
        <f ca="1">IFERROR(COUNTIF(INDIRECT("BDNameToFC" &amp; SUBSTITUTE(TabelaFluxoDeCaixa[[#This Row],[Categoria]], " ", "_")),TabelaFluxoDeCaixa[[#This Row],[Sub Categoria]]),0)</f>
        <v>1</v>
      </c>
      <c r="G499" s="429">
        <f>DATE(YEAR(TabelaFluxoDeCaixa[[#This Row],[Data de Efetivação]]),MONTH(TabelaFluxoDeCaixa[[#This Row],[Data de Efetivação]]),1)</f>
        <v>45627</v>
      </c>
      <c r="H499" s="428">
        <v>45639</v>
      </c>
      <c r="I499" s="428">
        <v>45639</v>
      </c>
      <c r="J499" s="411" t="s">
        <v>725</v>
      </c>
      <c r="K499" s="411"/>
      <c r="L499" s="411" t="s">
        <v>41</v>
      </c>
      <c r="M499" s="412" t="s">
        <v>798</v>
      </c>
      <c r="N499" s="413" t="s">
        <v>1185</v>
      </c>
      <c r="O499" s="414">
        <v>31.32</v>
      </c>
      <c r="P499" s="415" t="s">
        <v>134</v>
      </c>
    </row>
    <row r="500" spans="3:16" ht="16" x14ac:dyDescent="0.2">
      <c r="C500" s="410"/>
      <c r="D500" s="410"/>
      <c r="E500" s="410">
        <f>COUNTIF(CFCategoriasBD,TabelaFluxoDeCaixa[[#This Row],[Categoria]])</f>
        <v>1</v>
      </c>
      <c r="F500" s="389">
        <f ca="1">IFERROR(COUNTIF(INDIRECT("BDNameToFC" &amp; SUBSTITUTE(TabelaFluxoDeCaixa[[#This Row],[Categoria]], " ", "_")),TabelaFluxoDeCaixa[[#This Row],[Sub Categoria]]),0)</f>
        <v>1</v>
      </c>
      <c r="G500" s="429">
        <f>DATE(YEAR(TabelaFluxoDeCaixa[[#This Row],[Data de Efetivação]]),MONTH(TabelaFluxoDeCaixa[[#This Row],[Data de Efetivação]]),1)</f>
        <v>45627</v>
      </c>
      <c r="H500" s="428">
        <v>45639</v>
      </c>
      <c r="I500" s="428">
        <v>45639</v>
      </c>
      <c r="J500" s="411" t="s">
        <v>725</v>
      </c>
      <c r="K500" s="411"/>
      <c r="L500" s="411" t="s">
        <v>825</v>
      </c>
      <c r="M500" s="412" t="s">
        <v>257</v>
      </c>
      <c r="N500" s="413" t="s">
        <v>788</v>
      </c>
      <c r="O500" s="414">
        <v>3814.62</v>
      </c>
      <c r="P500" s="415" t="s">
        <v>134</v>
      </c>
    </row>
    <row r="501" spans="3:16" ht="32" x14ac:dyDescent="0.2">
      <c r="C501" s="410"/>
      <c r="D501" s="410"/>
      <c r="E501" s="410">
        <f>COUNTIF(CFCategoriasBD,TabelaFluxoDeCaixa[[#This Row],[Categoria]])</f>
        <v>1</v>
      </c>
      <c r="F501" s="389">
        <f ca="1">IFERROR(COUNTIF(INDIRECT("BDNameToFC" &amp; SUBSTITUTE(TabelaFluxoDeCaixa[[#This Row],[Categoria]], " ", "_")),TabelaFluxoDeCaixa[[#This Row],[Sub Categoria]]),0)</f>
        <v>1</v>
      </c>
      <c r="G501" s="429">
        <f>DATE(YEAR(TabelaFluxoDeCaixa[[#This Row],[Data de Efetivação]]),MONTH(TabelaFluxoDeCaixa[[#This Row],[Data de Efetivação]]),1)</f>
        <v>45627</v>
      </c>
      <c r="H501" s="428">
        <v>45642</v>
      </c>
      <c r="I501" s="428">
        <v>45642</v>
      </c>
      <c r="J501" s="411" t="s">
        <v>725</v>
      </c>
      <c r="K501" s="411"/>
      <c r="L501" s="411" t="s">
        <v>899</v>
      </c>
      <c r="M501" s="412" t="s">
        <v>902</v>
      </c>
      <c r="N501" s="413" t="s">
        <v>1192</v>
      </c>
      <c r="O501" s="414">
        <v>103.99</v>
      </c>
      <c r="P501" s="415" t="s">
        <v>134</v>
      </c>
    </row>
    <row r="502" spans="3:16" ht="32" x14ac:dyDescent="0.2">
      <c r="C502" s="410"/>
      <c r="D502" s="410"/>
      <c r="E502" s="410">
        <f>COUNTIF(CFCategoriasBD,TabelaFluxoDeCaixa[[#This Row],[Categoria]])</f>
        <v>1</v>
      </c>
      <c r="F502" s="389">
        <f ca="1">IFERROR(COUNTIF(INDIRECT("BDNameToFC" &amp; SUBSTITUTE(TabelaFluxoDeCaixa[[#This Row],[Categoria]], " ", "_")),TabelaFluxoDeCaixa[[#This Row],[Sub Categoria]]),0)</f>
        <v>1</v>
      </c>
      <c r="G502" s="429">
        <f>DATE(YEAR(TabelaFluxoDeCaixa[[#This Row],[Data de Efetivação]]),MONTH(TabelaFluxoDeCaixa[[#This Row],[Data de Efetivação]]),1)</f>
        <v>45627</v>
      </c>
      <c r="H502" s="428">
        <v>45642</v>
      </c>
      <c r="I502" s="428">
        <v>45642</v>
      </c>
      <c r="J502" s="411" t="s">
        <v>725</v>
      </c>
      <c r="K502" s="411"/>
      <c r="L502" s="411" t="s">
        <v>49</v>
      </c>
      <c r="M502" s="412" t="s">
        <v>905</v>
      </c>
      <c r="N502" s="413" t="s">
        <v>1188</v>
      </c>
      <c r="O502" s="414">
        <v>200</v>
      </c>
      <c r="P502" s="415" t="s">
        <v>134</v>
      </c>
    </row>
    <row r="503" spans="3:16" ht="16" x14ac:dyDescent="0.2">
      <c r="C503" s="410"/>
      <c r="D503" s="410"/>
      <c r="E503" s="410">
        <f>COUNTIF(CFCategoriasBD,TabelaFluxoDeCaixa[[#This Row],[Categoria]])</f>
        <v>1</v>
      </c>
      <c r="F503" s="389">
        <f ca="1">IFERROR(COUNTIF(INDIRECT("BDNameToFC" &amp; SUBSTITUTE(TabelaFluxoDeCaixa[[#This Row],[Categoria]], " ", "_")),TabelaFluxoDeCaixa[[#This Row],[Sub Categoria]]),0)</f>
        <v>1</v>
      </c>
      <c r="G503" s="429">
        <f>DATE(YEAR(TabelaFluxoDeCaixa[[#This Row],[Data de Efetivação]]),MONTH(TabelaFluxoDeCaixa[[#This Row],[Data de Efetivação]]),1)</f>
        <v>45627</v>
      </c>
      <c r="H503" s="428">
        <v>45642</v>
      </c>
      <c r="I503" s="428">
        <v>45642</v>
      </c>
      <c r="J503" s="411" t="s">
        <v>725</v>
      </c>
      <c r="K503" s="411"/>
      <c r="L503" s="411" t="s">
        <v>52</v>
      </c>
      <c r="M503" s="412" t="s">
        <v>53</v>
      </c>
      <c r="N503" s="413" t="s">
        <v>1191</v>
      </c>
      <c r="O503" s="414">
        <v>304</v>
      </c>
      <c r="P503" s="415" t="s">
        <v>134</v>
      </c>
    </row>
    <row r="504" spans="3:16" ht="16" x14ac:dyDescent="0.2">
      <c r="C504" s="410"/>
      <c r="D504" s="410"/>
      <c r="E504" s="410">
        <f>COUNTIF(CFCategoriasBD,TabelaFluxoDeCaixa[[#This Row],[Categoria]])</f>
        <v>1</v>
      </c>
      <c r="F504" s="389">
        <f ca="1">IFERROR(COUNTIF(INDIRECT("BDNameToFC" &amp; SUBSTITUTE(TabelaFluxoDeCaixa[[#This Row],[Categoria]], " ", "_")),TabelaFluxoDeCaixa[[#This Row],[Sub Categoria]]),0)</f>
        <v>1</v>
      </c>
      <c r="G504" s="429">
        <f>DATE(YEAR(TabelaFluxoDeCaixa[[#This Row],[Data de Efetivação]]),MONTH(TabelaFluxoDeCaixa[[#This Row],[Data de Efetivação]]),1)</f>
        <v>45627</v>
      </c>
      <c r="H504" s="428">
        <v>45642</v>
      </c>
      <c r="I504" s="428">
        <v>45642</v>
      </c>
      <c r="J504" s="411" t="s">
        <v>725</v>
      </c>
      <c r="K504" s="411"/>
      <c r="L504" s="411" t="s">
        <v>808</v>
      </c>
      <c r="M504" s="412" t="s">
        <v>257</v>
      </c>
      <c r="N504" s="413" t="s">
        <v>790</v>
      </c>
      <c r="O504" s="414">
        <v>316.08</v>
      </c>
      <c r="P504" s="415" t="s">
        <v>134</v>
      </c>
    </row>
    <row r="505" spans="3:16" ht="32" x14ac:dyDescent="0.2">
      <c r="C505" s="410"/>
      <c r="D505" s="410"/>
      <c r="E505" s="410">
        <f>COUNTIF(CFCategoriasBD,TabelaFluxoDeCaixa[[#This Row],[Categoria]])</f>
        <v>1</v>
      </c>
      <c r="F505" s="389">
        <f ca="1">IFERROR(COUNTIF(INDIRECT("BDNameToFC" &amp; SUBSTITUTE(TabelaFluxoDeCaixa[[#This Row],[Categoria]], " ", "_")),TabelaFluxoDeCaixa[[#This Row],[Sub Categoria]]),0)</f>
        <v>1</v>
      </c>
      <c r="G505" s="429">
        <f>DATE(YEAR(TabelaFluxoDeCaixa[[#This Row],[Data de Efetivação]]),MONTH(TabelaFluxoDeCaixa[[#This Row],[Data de Efetivação]]),1)</f>
        <v>45627</v>
      </c>
      <c r="H505" s="428">
        <v>45642</v>
      </c>
      <c r="I505" s="428">
        <v>45642</v>
      </c>
      <c r="J505" s="411" t="s">
        <v>725</v>
      </c>
      <c r="K505" s="411"/>
      <c r="L505" s="411" t="s">
        <v>816</v>
      </c>
      <c r="M505" s="412" t="s">
        <v>914</v>
      </c>
      <c r="N505" s="413" t="s">
        <v>777</v>
      </c>
      <c r="O505" s="414">
        <v>785</v>
      </c>
      <c r="P505" s="415" t="s">
        <v>134</v>
      </c>
    </row>
    <row r="506" spans="3:16" ht="32" x14ac:dyDescent="0.2">
      <c r="C506" s="410"/>
      <c r="D506" s="410"/>
      <c r="E506" s="410">
        <f>COUNTIF(CFCategoriasBD,TabelaFluxoDeCaixa[[#This Row],[Categoria]])</f>
        <v>1</v>
      </c>
      <c r="F506" s="389">
        <f ca="1">IFERROR(COUNTIF(INDIRECT("BDNameToFC" &amp; SUBSTITUTE(TabelaFluxoDeCaixa[[#This Row],[Categoria]], " ", "_")),TabelaFluxoDeCaixa[[#This Row],[Sub Categoria]]),0)</f>
        <v>1</v>
      </c>
      <c r="G506" s="429">
        <f>DATE(YEAR(TabelaFluxoDeCaixa[[#This Row],[Data de Efetivação]]),MONTH(TabelaFluxoDeCaixa[[#This Row],[Data de Efetivação]]),1)</f>
        <v>45627</v>
      </c>
      <c r="H506" s="428">
        <v>45642</v>
      </c>
      <c r="I506" s="428">
        <v>45642</v>
      </c>
      <c r="J506" s="411" t="s">
        <v>725</v>
      </c>
      <c r="K506" s="411"/>
      <c r="L506" s="411" t="s">
        <v>40</v>
      </c>
      <c r="M506" s="412" t="s">
        <v>949</v>
      </c>
      <c r="N506" s="413" t="s">
        <v>1189</v>
      </c>
      <c r="O506" s="414">
        <v>900.77</v>
      </c>
      <c r="P506" s="415" t="s">
        <v>134</v>
      </c>
    </row>
    <row r="507" spans="3:16" ht="16" x14ac:dyDescent="0.2">
      <c r="C507" s="410"/>
      <c r="D507" s="410"/>
      <c r="E507" s="410">
        <f>COUNTIF(CFCategoriasBD,TabelaFluxoDeCaixa[[#This Row],[Categoria]])</f>
        <v>1</v>
      </c>
      <c r="F507" s="389">
        <f ca="1">IFERROR(COUNTIF(INDIRECT("BDNameToFC" &amp; SUBSTITUTE(TabelaFluxoDeCaixa[[#This Row],[Categoria]], " ", "_")),TabelaFluxoDeCaixa[[#This Row],[Sub Categoria]]),0)</f>
        <v>1</v>
      </c>
      <c r="G507" s="429">
        <f>DATE(YEAR(TabelaFluxoDeCaixa[[#This Row],[Data de Efetivação]]),MONTH(TabelaFluxoDeCaixa[[#This Row],[Data de Efetivação]]),1)</f>
        <v>45627</v>
      </c>
      <c r="H507" s="428">
        <v>45642</v>
      </c>
      <c r="I507" s="428">
        <v>45642</v>
      </c>
      <c r="J507" s="411" t="s">
        <v>725</v>
      </c>
      <c r="K507" s="411"/>
      <c r="L507" s="411" t="s">
        <v>49</v>
      </c>
      <c r="M507" s="412" t="s">
        <v>905</v>
      </c>
      <c r="N507" s="413" t="s">
        <v>1190</v>
      </c>
      <c r="O507" s="414">
        <v>1200</v>
      </c>
      <c r="P507" s="415" t="s">
        <v>134</v>
      </c>
    </row>
    <row r="508" spans="3:16" ht="16" x14ac:dyDescent="0.2">
      <c r="C508" s="410"/>
      <c r="D508" s="410"/>
      <c r="E508" s="410">
        <f>COUNTIF(CFCategoriasBD,TabelaFluxoDeCaixa[[#This Row],[Categoria]])</f>
        <v>1</v>
      </c>
      <c r="F508" s="389">
        <f ca="1">IFERROR(COUNTIF(INDIRECT("BDNameToFC" &amp; SUBSTITUTE(TabelaFluxoDeCaixa[[#This Row],[Categoria]], " ", "_")),TabelaFluxoDeCaixa[[#This Row],[Sub Categoria]]),0)</f>
        <v>1</v>
      </c>
      <c r="G508" s="429">
        <f>DATE(YEAR(TabelaFluxoDeCaixa[[#This Row],[Data de Efetivação]]),MONTH(TabelaFluxoDeCaixa[[#This Row],[Data de Efetivação]]),1)</f>
        <v>45627</v>
      </c>
      <c r="H508" s="428">
        <v>45643</v>
      </c>
      <c r="I508" s="428">
        <v>45643</v>
      </c>
      <c r="J508" s="411" t="s">
        <v>725</v>
      </c>
      <c r="K508" s="411"/>
      <c r="L508" s="411" t="s">
        <v>41</v>
      </c>
      <c r="M508" s="412" t="s">
        <v>798</v>
      </c>
      <c r="N508" s="413" t="s">
        <v>1193</v>
      </c>
      <c r="O508" s="414">
        <v>1.41</v>
      </c>
      <c r="P508" s="415" t="s">
        <v>134</v>
      </c>
    </row>
    <row r="509" spans="3:16" ht="16" x14ac:dyDescent="0.2">
      <c r="C509" s="410"/>
      <c r="D509" s="410"/>
      <c r="E509" s="410">
        <f>COUNTIF(CFCategoriasBD,TabelaFluxoDeCaixa[[#This Row],[Categoria]])</f>
        <v>1</v>
      </c>
      <c r="F509" s="389">
        <f ca="1">IFERROR(COUNTIF(INDIRECT("BDNameToFC" &amp; SUBSTITUTE(TabelaFluxoDeCaixa[[#This Row],[Categoria]], " ", "_")),TabelaFluxoDeCaixa[[#This Row],[Sub Categoria]]),0)</f>
        <v>1</v>
      </c>
      <c r="G509" s="429">
        <f>DATE(YEAR(TabelaFluxoDeCaixa[[#This Row],[Data de Efetivação]]),MONTH(TabelaFluxoDeCaixa[[#This Row],[Data de Efetivação]]),1)</f>
        <v>45627</v>
      </c>
      <c r="H509" s="428">
        <v>45643</v>
      </c>
      <c r="I509" s="428">
        <v>45643</v>
      </c>
      <c r="J509" s="411" t="s">
        <v>725</v>
      </c>
      <c r="K509" s="411"/>
      <c r="L509" s="411" t="s">
        <v>809</v>
      </c>
      <c r="M509" s="412" t="s">
        <v>823</v>
      </c>
      <c r="N509" s="413" t="s">
        <v>786</v>
      </c>
      <c r="O509" s="414">
        <v>103.04</v>
      </c>
      <c r="P509" s="415" t="s">
        <v>134</v>
      </c>
    </row>
    <row r="510" spans="3:16" ht="16" x14ac:dyDescent="0.2">
      <c r="C510" s="410"/>
      <c r="D510" s="410"/>
      <c r="E510" s="410">
        <f>COUNTIF(CFCategoriasBD,TabelaFluxoDeCaixa[[#This Row],[Categoria]])</f>
        <v>1</v>
      </c>
      <c r="F510" s="389">
        <f ca="1">IFERROR(COUNTIF(INDIRECT("BDNameToFC" &amp; SUBSTITUTE(TabelaFluxoDeCaixa[[#This Row],[Categoria]], " ", "_")),TabelaFluxoDeCaixa[[#This Row],[Sub Categoria]]),0)</f>
        <v>1</v>
      </c>
      <c r="G510" s="429">
        <f>DATE(YEAR(TabelaFluxoDeCaixa[[#This Row],[Data de Efetivação]]),MONTH(TabelaFluxoDeCaixa[[#This Row],[Data de Efetivação]]),1)</f>
        <v>45627</v>
      </c>
      <c r="H510" s="428">
        <v>45643</v>
      </c>
      <c r="I510" s="428">
        <v>45643</v>
      </c>
      <c r="J510" s="411" t="s">
        <v>725</v>
      </c>
      <c r="K510" s="411"/>
      <c r="L510" s="411" t="s">
        <v>809</v>
      </c>
      <c r="M510" s="412" t="s">
        <v>823</v>
      </c>
      <c r="N510" s="413" t="s">
        <v>786</v>
      </c>
      <c r="O510" s="414">
        <v>159.55000000000001</v>
      </c>
      <c r="P510" s="415" t="s">
        <v>134</v>
      </c>
    </row>
    <row r="511" spans="3:16" ht="16" x14ac:dyDescent="0.2">
      <c r="C511" s="410"/>
      <c r="D511" s="410"/>
      <c r="E511" s="410">
        <f>COUNTIF(CFCategoriasBD,TabelaFluxoDeCaixa[[#This Row],[Categoria]])</f>
        <v>1</v>
      </c>
      <c r="F511" s="389">
        <f ca="1">IFERROR(COUNTIF(INDIRECT("BDNameToFC" &amp; SUBSTITUTE(TabelaFluxoDeCaixa[[#This Row],[Categoria]], " ", "_")),TabelaFluxoDeCaixa[[#This Row],[Sub Categoria]]),0)</f>
        <v>1</v>
      </c>
      <c r="G511" s="429">
        <f>DATE(YEAR(TabelaFluxoDeCaixa[[#This Row],[Data de Efetivação]]),MONTH(TabelaFluxoDeCaixa[[#This Row],[Data de Efetivação]]),1)</f>
        <v>45627</v>
      </c>
      <c r="H511" s="428">
        <v>45643</v>
      </c>
      <c r="I511" s="428">
        <v>45643</v>
      </c>
      <c r="J511" s="411" t="s">
        <v>725</v>
      </c>
      <c r="K511" s="411"/>
      <c r="L511" s="411" t="s">
        <v>809</v>
      </c>
      <c r="M511" s="412" t="s">
        <v>823</v>
      </c>
      <c r="N511" s="413" t="s">
        <v>786</v>
      </c>
      <c r="O511" s="414">
        <v>223.89</v>
      </c>
      <c r="P511" s="415" t="s">
        <v>134</v>
      </c>
    </row>
    <row r="512" spans="3:16" ht="16" x14ac:dyDescent="0.2">
      <c r="C512" s="410"/>
      <c r="D512" s="410"/>
      <c r="E512" s="410">
        <f>COUNTIF(CFCategoriasBD,TabelaFluxoDeCaixa[[#This Row],[Categoria]])</f>
        <v>1</v>
      </c>
      <c r="F512" s="389">
        <f ca="1">IFERROR(COUNTIF(INDIRECT("BDNameToFC" &amp; SUBSTITUTE(TabelaFluxoDeCaixa[[#This Row],[Categoria]], " ", "_")),TabelaFluxoDeCaixa[[#This Row],[Sub Categoria]]),0)</f>
        <v>1</v>
      </c>
      <c r="G512" s="429">
        <f>DATE(YEAR(TabelaFluxoDeCaixa[[#This Row],[Data de Efetivação]]),MONTH(TabelaFluxoDeCaixa[[#This Row],[Data de Efetivação]]),1)</f>
        <v>45627</v>
      </c>
      <c r="H512" s="428">
        <v>45643</v>
      </c>
      <c r="I512" s="428">
        <v>45643</v>
      </c>
      <c r="J512" s="411" t="s">
        <v>725</v>
      </c>
      <c r="K512" s="411"/>
      <c r="L512" s="411" t="s">
        <v>809</v>
      </c>
      <c r="M512" s="412" t="s">
        <v>823</v>
      </c>
      <c r="N512" s="413" t="s">
        <v>786</v>
      </c>
      <c r="O512" s="414">
        <v>226.12</v>
      </c>
      <c r="P512" s="415" t="s">
        <v>134</v>
      </c>
    </row>
    <row r="513" spans="3:16" ht="16" x14ac:dyDescent="0.2">
      <c r="C513" s="410"/>
      <c r="D513" s="410"/>
      <c r="E513" s="410">
        <f>COUNTIF(CFCategoriasBD,TabelaFluxoDeCaixa[[#This Row],[Categoria]])</f>
        <v>1</v>
      </c>
      <c r="F513" s="389">
        <f ca="1">IFERROR(COUNTIF(INDIRECT("BDNameToFC" &amp; SUBSTITUTE(TabelaFluxoDeCaixa[[#This Row],[Categoria]], " ", "_")),TabelaFluxoDeCaixa[[#This Row],[Sub Categoria]]),0)</f>
        <v>1</v>
      </c>
      <c r="G513" s="429">
        <f>DATE(YEAR(TabelaFluxoDeCaixa[[#This Row],[Data de Efetivação]]),MONTH(TabelaFluxoDeCaixa[[#This Row],[Data de Efetivação]]),1)</f>
        <v>45627</v>
      </c>
      <c r="H513" s="428">
        <v>45643</v>
      </c>
      <c r="I513" s="428">
        <v>45643</v>
      </c>
      <c r="J513" s="411" t="s">
        <v>725</v>
      </c>
      <c r="K513" s="411"/>
      <c r="L513" s="411" t="s">
        <v>809</v>
      </c>
      <c r="M513" s="412" t="s">
        <v>823</v>
      </c>
      <c r="N513" s="413" t="s">
        <v>786</v>
      </c>
      <c r="O513" s="414">
        <v>320.72000000000003</v>
      </c>
      <c r="P513" s="415" t="s">
        <v>134</v>
      </c>
    </row>
    <row r="514" spans="3:16" ht="32" x14ac:dyDescent="0.2">
      <c r="C514" s="410"/>
      <c r="D514" s="410"/>
      <c r="E514" s="410">
        <f>COUNTIF(CFCategoriasBD,TabelaFluxoDeCaixa[[#This Row],[Categoria]])</f>
        <v>1</v>
      </c>
      <c r="F514" s="389">
        <f ca="1">IFERROR(COUNTIF(INDIRECT("BDNameToFC" &amp; SUBSTITUTE(TabelaFluxoDeCaixa[[#This Row],[Categoria]], " ", "_")),TabelaFluxoDeCaixa[[#This Row],[Sub Categoria]]),0)</f>
        <v>1</v>
      </c>
      <c r="G514" s="429">
        <f>DATE(YEAR(TabelaFluxoDeCaixa[[#This Row],[Data de Efetivação]]),MONTH(TabelaFluxoDeCaixa[[#This Row],[Data de Efetivação]]),1)</f>
        <v>45627</v>
      </c>
      <c r="H514" s="428">
        <v>45644</v>
      </c>
      <c r="I514" s="428">
        <v>45644</v>
      </c>
      <c r="J514" s="411" t="s">
        <v>725</v>
      </c>
      <c r="K514" s="411"/>
      <c r="L514" s="411" t="s">
        <v>41</v>
      </c>
      <c r="M514" s="412" t="s">
        <v>798</v>
      </c>
      <c r="N514" s="413" t="s">
        <v>1194</v>
      </c>
      <c r="O514" s="414">
        <v>28.7</v>
      </c>
      <c r="P514" s="415" t="s">
        <v>134</v>
      </c>
    </row>
    <row r="515" spans="3:16" ht="32" x14ac:dyDescent="0.2">
      <c r="C515" s="410"/>
      <c r="D515" s="410"/>
      <c r="E515" s="410">
        <f>COUNTIF(CFCategoriasBD,TabelaFluxoDeCaixa[[#This Row],[Categoria]])</f>
        <v>1</v>
      </c>
      <c r="F515" s="389">
        <f ca="1">IFERROR(COUNTIF(INDIRECT("BDNameToFC" &amp; SUBSTITUTE(TabelaFluxoDeCaixa[[#This Row],[Categoria]], " ", "_")),TabelaFluxoDeCaixa[[#This Row],[Sub Categoria]]),0)</f>
        <v>1</v>
      </c>
      <c r="G515" s="429">
        <f>DATE(YEAR(TabelaFluxoDeCaixa[[#This Row],[Data de Efetivação]]),MONTH(TabelaFluxoDeCaixa[[#This Row],[Data de Efetivação]]),1)</f>
        <v>45627</v>
      </c>
      <c r="H515" s="428">
        <v>45645</v>
      </c>
      <c r="I515" s="428">
        <v>45645</v>
      </c>
      <c r="J515" s="411" t="s">
        <v>725</v>
      </c>
      <c r="K515" s="411"/>
      <c r="L515" s="411" t="s">
        <v>41</v>
      </c>
      <c r="M515" s="412" t="s">
        <v>798</v>
      </c>
      <c r="N515" s="413" t="s">
        <v>1195</v>
      </c>
      <c r="O515" s="414">
        <v>2.5299999999999998</v>
      </c>
      <c r="P515" s="415" t="s">
        <v>134</v>
      </c>
    </row>
    <row r="516" spans="3:16" ht="16" x14ac:dyDescent="0.2">
      <c r="C516" s="410"/>
      <c r="D516" s="410"/>
      <c r="E516" s="410">
        <f>COUNTIF(CFCategoriasBD,TabelaFluxoDeCaixa[[#This Row],[Categoria]])</f>
        <v>1</v>
      </c>
      <c r="F516" s="389">
        <f ca="1">IFERROR(COUNTIF(INDIRECT("BDNameToFC" &amp; SUBSTITUTE(TabelaFluxoDeCaixa[[#This Row],[Categoria]], " ", "_")),TabelaFluxoDeCaixa[[#This Row],[Sub Categoria]]),0)</f>
        <v>1</v>
      </c>
      <c r="G516" s="429">
        <f>DATE(YEAR(TabelaFluxoDeCaixa[[#This Row],[Data de Efetivação]]),MONTH(TabelaFluxoDeCaixa[[#This Row],[Data de Efetivação]]),1)</f>
        <v>45627</v>
      </c>
      <c r="H516" s="428">
        <v>45645</v>
      </c>
      <c r="I516" s="428">
        <v>45645</v>
      </c>
      <c r="J516" s="411" t="s">
        <v>725</v>
      </c>
      <c r="K516" s="411"/>
      <c r="L516" s="411" t="s">
        <v>43</v>
      </c>
      <c r="M516" s="412" t="s">
        <v>817</v>
      </c>
      <c r="N516" s="413" t="s">
        <v>1198</v>
      </c>
      <c r="O516" s="414">
        <v>200</v>
      </c>
      <c r="P516" s="415" t="s">
        <v>134</v>
      </c>
    </row>
    <row r="517" spans="3:16" ht="32" x14ac:dyDescent="0.2">
      <c r="C517" s="410"/>
      <c r="D517" s="410"/>
      <c r="E517" s="410">
        <f>COUNTIF(CFCategoriasBD,TabelaFluxoDeCaixa[[#This Row],[Categoria]])</f>
        <v>1</v>
      </c>
      <c r="F517" s="389">
        <f ca="1">IFERROR(COUNTIF(INDIRECT("BDNameToFC" &amp; SUBSTITUTE(TabelaFluxoDeCaixa[[#This Row],[Categoria]], " ", "_")),TabelaFluxoDeCaixa[[#This Row],[Sub Categoria]]),0)</f>
        <v>1</v>
      </c>
      <c r="G517" s="429">
        <f>DATE(YEAR(TabelaFluxoDeCaixa[[#This Row],[Data de Efetivação]]),MONTH(TabelaFluxoDeCaixa[[#This Row],[Data de Efetivação]]),1)</f>
        <v>45627</v>
      </c>
      <c r="H517" s="428">
        <v>45645</v>
      </c>
      <c r="I517" s="428">
        <v>45645</v>
      </c>
      <c r="J517" s="411" t="s">
        <v>725</v>
      </c>
      <c r="K517" s="411"/>
      <c r="L517" s="411" t="s">
        <v>40</v>
      </c>
      <c r="M517" s="412" t="s">
        <v>949</v>
      </c>
      <c r="N517" s="413" t="s">
        <v>1196</v>
      </c>
      <c r="O517" s="414">
        <v>400</v>
      </c>
      <c r="P517" s="415" t="s">
        <v>134</v>
      </c>
    </row>
    <row r="518" spans="3:16" ht="16" x14ac:dyDescent="0.2">
      <c r="C518" s="410"/>
      <c r="D518" s="410"/>
      <c r="E518" s="410">
        <f>COUNTIF(CFCategoriasBD,TabelaFluxoDeCaixa[[#This Row],[Categoria]])</f>
        <v>1</v>
      </c>
      <c r="F518" s="389">
        <f ca="1">IFERROR(COUNTIF(INDIRECT("BDNameToFC" &amp; SUBSTITUTE(TabelaFluxoDeCaixa[[#This Row],[Categoria]], " ", "_")),TabelaFluxoDeCaixa[[#This Row],[Sub Categoria]]),0)</f>
        <v>1</v>
      </c>
      <c r="G518" s="429">
        <f>DATE(YEAR(TabelaFluxoDeCaixa[[#This Row],[Data de Efetivação]]),MONTH(TabelaFluxoDeCaixa[[#This Row],[Data de Efetivação]]),1)</f>
        <v>45627</v>
      </c>
      <c r="H518" s="428">
        <v>45645</v>
      </c>
      <c r="I518" s="428">
        <v>45645</v>
      </c>
      <c r="J518" s="411" t="s">
        <v>725</v>
      </c>
      <c r="K518" s="411"/>
      <c r="L518" s="411" t="s">
        <v>52</v>
      </c>
      <c r="M518" s="412" t="s">
        <v>54</v>
      </c>
      <c r="N518" s="413" t="s">
        <v>1200</v>
      </c>
      <c r="O518" s="414">
        <v>1186.29</v>
      </c>
      <c r="P518" s="415" t="s">
        <v>134</v>
      </c>
    </row>
    <row r="519" spans="3:16" ht="16" x14ac:dyDescent="0.2">
      <c r="C519" s="410"/>
      <c r="D519" s="410"/>
      <c r="E519" s="410">
        <f>COUNTIF(CFCategoriasBD,TabelaFluxoDeCaixa[[#This Row],[Categoria]])</f>
        <v>1</v>
      </c>
      <c r="F519" s="389">
        <f ca="1">IFERROR(COUNTIF(INDIRECT("BDNameToFC" &amp; SUBSTITUTE(TabelaFluxoDeCaixa[[#This Row],[Categoria]], " ", "_")),TabelaFluxoDeCaixa[[#This Row],[Sub Categoria]]),0)</f>
        <v>1</v>
      </c>
      <c r="G519" s="429">
        <f>DATE(YEAR(TabelaFluxoDeCaixa[[#This Row],[Data de Efetivação]]),MONTH(TabelaFluxoDeCaixa[[#This Row],[Data de Efetivação]]),1)</f>
        <v>45627</v>
      </c>
      <c r="H519" s="428">
        <v>45645</v>
      </c>
      <c r="I519" s="428">
        <v>45645</v>
      </c>
      <c r="J519" s="411" t="s">
        <v>725</v>
      </c>
      <c r="K519" s="411"/>
      <c r="L519" s="411" t="s">
        <v>52</v>
      </c>
      <c r="M519" s="412" t="s">
        <v>54</v>
      </c>
      <c r="N519" s="413" t="s">
        <v>1199</v>
      </c>
      <c r="O519" s="414">
        <v>2360.9699999999998</v>
      </c>
      <c r="P519" s="415" t="s">
        <v>134</v>
      </c>
    </row>
    <row r="520" spans="3:16" ht="32" x14ac:dyDescent="0.2">
      <c r="C520" s="410"/>
      <c r="D520" s="410"/>
      <c r="E520" s="410">
        <f>COUNTIF(CFCategoriasBD,TabelaFluxoDeCaixa[[#This Row],[Categoria]])</f>
        <v>1</v>
      </c>
      <c r="F520" s="389">
        <f ca="1">IFERROR(COUNTIF(INDIRECT("BDNameToFC" &amp; SUBSTITUTE(TabelaFluxoDeCaixa[[#This Row],[Categoria]], " ", "_")),TabelaFluxoDeCaixa[[#This Row],[Sub Categoria]]),0)</f>
        <v>1</v>
      </c>
      <c r="G520" s="429">
        <f>DATE(YEAR(TabelaFluxoDeCaixa[[#This Row],[Data de Efetivação]]),MONTH(TabelaFluxoDeCaixa[[#This Row],[Data de Efetivação]]),1)</f>
        <v>45627</v>
      </c>
      <c r="H520" s="428">
        <v>45645</v>
      </c>
      <c r="I520" s="428">
        <v>45645</v>
      </c>
      <c r="J520" s="411" t="s">
        <v>725</v>
      </c>
      <c r="K520" s="411"/>
      <c r="L520" s="411" t="s">
        <v>40</v>
      </c>
      <c r="M520" s="412" t="s">
        <v>949</v>
      </c>
      <c r="N520" s="413" t="s">
        <v>1197</v>
      </c>
      <c r="O520" s="414">
        <v>2500</v>
      </c>
      <c r="P520" s="415" t="s">
        <v>134</v>
      </c>
    </row>
    <row r="521" spans="3:16" ht="32" x14ac:dyDescent="0.2">
      <c r="C521" s="410"/>
      <c r="D521" s="410"/>
      <c r="E521" s="410">
        <f>COUNTIF(CFCategoriasBD,TabelaFluxoDeCaixa[[#This Row],[Categoria]])</f>
        <v>1</v>
      </c>
      <c r="F521" s="389">
        <f ca="1">IFERROR(COUNTIF(INDIRECT("BDNameToFC" &amp; SUBSTITUTE(TabelaFluxoDeCaixa[[#This Row],[Categoria]], " ", "_")),TabelaFluxoDeCaixa[[#This Row],[Sub Categoria]]),0)</f>
        <v>1</v>
      </c>
      <c r="G521" s="429">
        <f>DATE(YEAR(TabelaFluxoDeCaixa[[#This Row],[Data de Efetivação]]),MONTH(TabelaFluxoDeCaixa[[#This Row],[Data de Efetivação]]),1)</f>
        <v>45627</v>
      </c>
      <c r="H521" s="428">
        <v>45646</v>
      </c>
      <c r="I521" s="428">
        <v>45646</v>
      </c>
      <c r="J521" s="411" t="s">
        <v>725</v>
      </c>
      <c r="K521" s="411"/>
      <c r="L521" s="411" t="s">
        <v>899</v>
      </c>
      <c r="M521" s="412" t="s">
        <v>1762</v>
      </c>
      <c r="N521" s="413" t="s">
        <v>962</v>
      </c>
      <c r="O521" s="414">
        <v>165</v>
      </c>
      <c r="P521" s="415" t="s">
        <v>134</v>
      </c>
    </row>
    <row r="522" spans="3:16" ht="16" x14ac:dyDescent="0.2">
      <c r="C522" s="410"/>
      <c r="D522" s="410"/>
      <c r="E522" s="410">
        <f>COUNTIF(CFCategoriasBD,TabelaFluxoDeCaixa[[#This Row],[Categoria]])</f>
        <v>1</v>
      </c>
      <c r="F522" s="389">
        <f ca="1">IFERROR(COUNTIF(INDIRECT("BDNameToFC" &amp; SUBSTITUTE(TabelaFluxoDeCaixa[[#This Row],[Categoria]], " ", "_")),TabelaFluxoDeCaixa[[#This Row],[Sub Categoria]]),0)</f>
        <v>1</v>
      </c>
      <c r="G522" s="429">
        <f>DATE(YEAR(TabelaFluxoDeCaixa[[#This Row],[Data de Efetivação]]),MONTH(TabelaFluxoDeCaixa[[#This Row],[Data de Efetivação]]),1)</f>
        <v>45627</v>
      </c>
      <c r="H522" s="428">
        <v>45646</v>
      </c>
      <c r="I522" s="428">
        <v>45646</v>
      </c>
      <c r="J522" s="411" t="s">
        <v>725</v>
      </c>
      <c r="K522" s="411"/>
      <c r="L522" s="411" t="s">
        <v>814</v>
      </c>
      <c r="M522" s="412" t="s">
        <v>257</v>
      </c>
      <c r="N522" s="413" t="s">
        <v>787</v>
      </c>
      <c r="O522" s="414">
        <v>356.74</v>
      </c>
      <c r="P522" s="415" t="s">
        <v>134</v>
      </c>
    </row>
    <row r="523" spans="3:16" ht="16" x14ac:dyDescent="0.2">
      <c r="C523" s="410"/>
      <c r="D523" s="410"/>
      <c r="E523" s="410">
        <f>COUNTIF(CFCategoriasBD,TabelaFluxoDeCaixa[[#This Row],[Categoria]])</f>
        <v>1</v>
      </c>
      <c r="F523" s="389">
        <f ca="1">IFERROR(COUNTIF(INDIRECT("BDNameToFC" &amp; SUBSTITUTE(TabelaFluxoDeCaixa[[#This Row],[Categoria]], " ", "_")),TabelaFluxoDeCaixa[[#This Row],[Sub Categoria]]),0)</f>
        <v>1</v>
      </c>
      <c r="G523" s="429">
        <f>DATE(YEAR(TabelaFluxoDeCaixa[[#This Row],[Data de Efetivação]]),MONTH(TabelaFluxoDeCaixa[[#This Row],[Data de Efetivação]]),1)</f>
        <v>45627</v>
      </c>
      <c r="H523" s="428">
        <v>45649</v>
      </c>
      <c r="I523" s="428">
        <v>45649</v>
      </c>
      <c r="J523" s="411" t="s">
        <v>725</v>
      </c>
      <c r="K523" s="411"/>
      <c r="L523" s="411" t="s">
        <v>814</v>
      </c>
      <c r="M523" s="412" t="s">
        <v>257</v>
      </c>
      <c r="N523" s="413" t="s">
        <v>1210</v>
      </c>
      <c r="O523" s="414">
        <v>5</v>
      </c>
      <c r="P523" s="415" t="s">
        <v>134</v>
      </c>
    </row>
    <row r="524" spans="3:16" ht="16" x14ac:dyDescent="0.2">
      <c r="C524" s="410"/>
      <c r="D524" s="410"/>
      <c r="E524" s="410">
        <f>COUNTIF(CFCategoriasBD,TabelaFluxoDeCaixa[[#This Row],[Categoria]])</f>
        <v>1</v>
      </c>
      <c r="F524" s="389">
        <f ca="1">IFERROR(COUNTIF(INDIRECT("BDNameToFC" &amp; SUBSTITUTE(TabelaFluxoDeCaixa[[#This Row],[Categoria]], " ", "_")),TabelaFluxoDeCaixa[[#This Row],[Sub Categoria]]),0)</f>
        <v>1</v>
      </c>
      <c r="G524" s="429">
        <f>DATE(YEAR(TabelaFluxoDeCaixa[[#This Row],[Data de Efetivação]]),MONTH(TabelaFluxoDeCaixa[[#This Row],[Data de Efetivação]]),1)</f>
        <v>45627</v>
      </c>
      <c r="H524" s="428">
        <v>45649</v>
      </c>
      <c r="I524" s="428">
        <v>45649</v>
      </c>
      <c r="J524" s="411" t="s">
        <v>725</v>
      </c>
      <c r="K524" s="411"/>
      <c r="L524" s="411" t="s">
        <v>41</v>
      </c>
      <c r="M524" s="412" t="s">
        <v>798</v>
      </c>
      <c r="N524" s="413" t="s">
        <v>1201</v>
      </c>
      <c r="O524" s="414">
        <v>53.82</v>
      </c>
      <c r="P524" s="415" t="s">
        <v>134</v>
      </c>
    </row>
    <row r="525" spans="3:16" ht="32" x14ac:dyDescent="0.2">
      <c r="C525" s="410"/>
      <c r="D525" s="410"/>
      <c r="E525" s="410">
        <f>COUNTIF(CFCategoriasBD,TabelaFluxoDeCaixa[[#This Row],[Categoria]])</f>
        <v>1</v>
      </c>
      <c r="F525" s="389">
        <f ca="1">IFERROR(COUNTIF(INDIRECT("BDNameToFC" &amp; SUBSTITUTE(TabelaFluxoDeCaixa[[#This Row],[Categoria]], " ", "_")),TabelaFluxoDeCaixa[[#This Row],[Sub Categoria]]),0)</f>
        <v>1</v>
      </c>
      <c r="G525" s="429">
        <f>DATE(YEAR(TabelaFluxoDeCaixa[[#This Row],[Data de Efetivação]]),MONTH(TabelaFluxoDeCaixa[[#This Row],[Data de Efetivação]]),1)</f>
        <v>45627</v>
      </c>
      <c r="H525" s="428">
        <v>45649</v>
      </c>
      <c r="I525" s="428">
        <v>45649</v>
      </c>
      <c r="J525" s="411" t="s">
        <v>725</v>
      </c>
      <c r="K525" s="411"/>
      <c r="L525" s="411" t="s">
        <v>58</v>
      </c>
      <c r="M525" s="412" t="s">
        <v>802</v>
      </c>
      <c r="N525" s="413" t="s">
        <v>1209</v>
      </c>
      <c r="O525" s="414">
        <v>221.15</v>
      </c>
      <c r="P525" s="415" t="s">
        <v>134</v>
      </c>
    </row>
    <row r="526" spans="3:16" ht="32" x14ac:dyDescent="0.2">
      <c r="C526" s="410"/>
      <c r="D526" s="410"/>
      <c r="E526" s="410">
        <f>COUNTIF(CFCategoriasBD,TabelaFluxoDeCaixa[[#This Row],[Categoria]])</f>
        <v>1</v>
      </c>
      <c r="F526" s="389">
        <f ca="1">IFERROR(COUNTIF(INDIRECT("BDNameToFC" &amp; SUBSTITUTE(TabelaFluxoDeCaixa[[#This Row],[Categoria]], " ", "_")),TabelaFluxoDeCaixa[[#This Row],[Sub Categoria]]),0)</f>
        <v>1</v>
      </c>
      <c r="G526" s="429">
        <f>DATE(YEAR(TabelaFluxoDeCaixa[[#This Row],[Data de Efetivação]]),MONTH(TabelaFluxoDeCaixa[[#This Row],[Data de Efetivação]]),1)</f>
        <v>45627</v>
      </c>
      <c r="H526" s="428">
        <v>45649</v>
      </c>
      <c r="I526" s="428">
        <v>45649</v>
      </c>
      <c r="J526" s="411" t="s">
        <v>725</v>
      </c>
      <c r="K526" s="411"/>
      <c r="L526" s="411" t="s">
        <v>58</v>
      </c>
      <c r="M526" s="412" t="s">
        <v>802</v>
      </c>
      <c r="N526" s="413" t="s">
        <v>1209</v>
      </c>
      <c r="O526" s="414">
        <v>313.92</v>
      </c>
      <c r="P526" s="415" t="s">
        <v>134</v>
      </c>
    </row>
    <row r="527" spans="3:16" ht="16" x14ac:dyDescent="0.2">
      <c r="C527" s="410"/>
      <c r="D527" s="410"/>
      <c r="E527" s="410">
        <f>COUNTIF(CFCategoriasBD,TabelaFluxoDeCaixa[[#This Row],[Categoria]])</f>
        <v>1</v>
      </c>
      <c r="F527" s="389">
        <f ca="1">IFERROR(COUNTIF(INDIRECT("BDNameToFC" &amp; SUBSTITUTE(TabelaFluxoDeCaixa[[#This Row],[Categoria]], " ", "_")),TabelaFluxoDeCaixa[[#This Row],[Sub Categoria]]),0)</f>
        <v>1</v>
      </c>
      <c r="G527" s="429">
        <f>DATE(YEAR(TabelaFluxoDeCaixa[[#This Row],[Data de Efetivação]]),MONTH(TabelaFluxoDeCaixa[[#This Row],[Data de Efetivação]]),1)</f>
        <v>45627</v>
      </c>
      <c r="H527" s="428">
        <v>45650</v>
      </c>
      <c r="I527" s="428">
        <v>45650</v>
      </c>
      <c r="J527" s="411" t="s">
        <v>725</v>
      </c>
      <c r="K527" s="411"/>
      <c r="L527" s="411" t="s">
        <v>43</v>
      </c>
      <c r="M527" s="412" t="s">
        <v>813</v>
      </c>
      <c r="N527" s="413" t="s">
        <v>737</v>
      </c>
      <c r="O527" s="414">
        <v>166.85</v>
      </c>
      <c r="P527" s="415" t="s">
        <v>134</v>
      </c>
    </row>
    <row r="528" spans="3:16" ht="16" x14ac:dyDescent="0.2">
      <c r="C528" s="410"/>
      <c r="D528" s="410"/>
      <c r="E528" s="410">
        <f>COUNTIF(CFCategoriasBD,TabelaFluxoDeCaixa[[#This Row],[Categoria]])</f>
        <v>1</v>
      </c>
      <c r="F528" s="389">
        <f ca="1">IFERROR(COUNTIF(INDIRECT("BDNameToFC" &amp; SUBSTITUTE(TabelaFluxoDeCaixa[[#This Row],[Categoria]], " ", "_")),TabelaFluxoDeCaixa[[#This Row],[Sub Categoria]]),0)</f>
        <v>1</v>
      </c>
      <c r="G528" s="429">
        <f>DATE(YEAR(TabelaFluxoDeCaixa[[#This Row],[Data de Efetivação]]),MONTH(TabelaFluxoDeCaixa[[#This Row],[Data de Efetivação]]),1)</f>
        <v>45627</v>
      </c>
      <c r="H528" s="428">
        <v>45652</v>
      </c>
      <c r="I528" s="428">
        <v>45652</v>
      </c>
      <c r="J528" s="411" t="s">
        <v>725</v>
      </c>
      <c r="K528" s="411"/>
      <c r="L528" s="411" t="s">
        <v>43</v>
      </c>
      <c r="M528" s="412" t="s">
        <v>815</v>
      </c>
      <c r="N528" s="413" t="s">
        <v>795</v>
      </c>
      <c r="O528" s="414">
        <v>39.99</v>
      </c>
      <c r="P528" s="415" t="s">
        <v>134</v>
      </c>
    </row>
    <row r="529" spans="3:16" ht="32" x14ac:dyDescent="0.2">
      <c r="C529" s="410"/>
      <c r="D529" s="410"/>
      <c r="E529" s="410">
        <f>COUNTIF(CFCategoriasBD,TabelaFluxoDeCaixa[[#This Row],[Categoria]])</f>
        <v>1</v>
      </c>
      <c r="F529" s="389">
        <f ca="1">IFERROR(COUNTIF(INDIRECT("BDNameToFC" &amp; SUBSTITUTE(TabelaFluxoDeCaixa[[#This Row],[Categoria]], " ", "_")),TabelaFluxoDeCaixa[[#This Row],[Sub Categoria]]),0)</f>
        <v>1</v>
      </c>
      <c r="G529" s="429">
        <f>DATE(YEAR(TabelaFluxoDeCaixa[[#This Row],[Data de Efetivação]]),MONTH(TabelaFluxoDeCaixa[[#This Row],[Data de Efetivação]]),1)</f>
        <v>45627</v>
      </c>
      <c r="H529" s="428">
        <v>45652</v>
      </c>
      <c r="I529" s="428">
        <v>45652</v>
      </c>
      <c r="J529" s="411" t="s">
        <v>725</v>
      </c>
      <c r="K529" s="411"/>
      <c r="L529" s="411" t="s">
        <v>41</v>
      </c>
      <c r="M529" s="412" t="s">
        <v>798</v>
      </c>
      <c r="N529" s="413" t="s">
        <v>1211</v>
      </c>
      <c r="O529" s="414">
        <v>82.17</v>
      </c>
      <c r="P529" s="415" t="s">
        <v>134</v>
      </c>
    </row>
    <row r="530" spans="3:16" ht="16" x14ac:dyDescent="0.2">
      <c r="C530" s="410"/>
      <c r="D530" s="410"/>
      <c r="E530" s="410">
        <f>COUNTIF(CFCategoriasBD,TabelaFluxoDeCaixa[[#This Row],[Categoria]])</f>
        <v>1</v>
      </c>
      <c r="F530" s="389">
        <f ca="1">IFERROR(COUNTIF(INDIRECT("BDNameToFC" &amp; SUBSTITUTE(TabelaFluxoDeCaixa[[#This Row],[Categoria]], " ", "_")),TabelaFluxoDeCaixa[[#This Row],[Sub Categoria]]),0)</f>
        <v>1</v>
      </c>
      <c r="G530" s="429">
        <f>DATE(YEAR(TabelaFluxoDeCaixa[[#This Row],[Data de Efetivação]]),MONTH(TabelaFluxoDeCaixa[[#This Row],[Data de Efetivação]]),1)</f>
        <v>45627</v>
      </c>
      <c r="H530" s="428">
        <v>45652</v>
      </c>
      <c r="I530" s="428">
        <v>45652</v>
      </c>
      <c r="J530" s="411" t="s">
        <v>725</v>
      </c>
      <c r="K530" s="411"/>
      <c r="L530" s="411" t="s">
        <v>43</v>
      </c>
      <c r="M530" s="412" t="s">
        <v>815</v>
      </c>
      <c r="N530" s="413" t="s">
        <v>795</v>
      </c>
      <c r="O530" s="414">
        <v>159.25</v>
      </c>
      <c r="P530" s="415" t="s">
        <v>134</v>
      </c>
    </row>
    <row r="531" spans="3:16" ht="32" x14ac:dyDescent="0.2">
      <c r="C531" s="410"/>
      <c r="D531" s="410"/>
      <c r="E531" s="410">
        <f>COUNTIF(CFCategoriasBD,TabelaFluxoDeCaixa[[#This Row],[Categoria]])</f>
        <v>1</v>
      </c>
      <c r="F531" s="389">
        <f ca="1">IFERROR(COUNTIF(INDIRECT("BDNameToFC" &amp; SUBSTITUTE(TabelaFluxoDeCaixa[[#This Row],[Categoria]], " ", "_")),TabelaFluxoDeCaixa[[#This Row],[Sub Categoria]]),0)</f>
        <v>1</v>
      </c>
      <c r="G531" s="429">
        <f>DATE(YEAR(TabelaFluxoDeCaixa[[#This Row],[Data de Efetivação]]),MONTH(TabelaFluxoDeCaixa[[#This Row],[Data de Efetivação]]),1)</f>
        <v>45627</v>
      </c>
      <c r="H531" s="428">
        <v>45653</v>
      </c>
      <c r="I531" s="428">
        <v>45653</v>
      </c>
      <c r="J531" s="411" t="s">
        <v>725</v>
      </c>
      <c r="K531" s="411"/>
      <c r="L531" s="411" t="s">
        <v>41</v>
      </c>
      <c r="M531" s="412" t="s">
        <v>798</v>
      </c>
      <c r="N531" s="413" t="s">
        <v>1213</v>
      </c>
      <c r="O531" s="414">
        <v>2.42</v>
      </c>
      <c r="P531" s="415" t="s">
        <v>134</v>
      </c>
    </row>
    <row r="532" spans="3:16" ht="16" x14ac:dyDescent="0.2">
      <c r="C532" s="410"/>
      <c r="D532" s="410"/>
      <c r="E532" s="410">
        <f>COUNTIF(CFCategoriasBD,TabelaFluxoDeCaixa[[#This Row],[Categoria]])</f>
        <v>1</v>
      </c>
      <c r="F532" s="389">
        <f ca="1">IFERROR(COUNTIF(INDIRECT("BDNameToFC" &amp; SUBSTITUTE(TabelaFluxoDeCaixa[[#This Row],[Categoria]], " ", "_")),TabelaFluxoDeCaixa[[#This Row],[Sub Categoria]]),0)</f>
        <v>1</v>
      </c>
      <c r="G532" s="429">
        <f>DATE(YEAR(TabelaFluxoDeCaixa[[#This Row],[Data de Efetivação]]),MONTH(TabelaFluxoDeCaixa[[#This Row],[Data de Efetivação]]),1)</f>
        <v>45627</v>
      </c>
      <c r="H532" s="428">
        <v>45653</v>
      </c>
      <c r="I532" s="428">
        <v>45653</v>
      </c>
      <c r="J532" s="411" t="s">
        <v>725</v>
      </c>
      <c r="K532" s="411"/>
      <c r="L532" s="411" t="s">
        <v>41</v>
      </c>
      <c r="M532" s="412" t="s">
        <v>798</v>
      </c>
      <c r="N532" s="413" t="s">
        <v>1212</v>
      </c>
      <c r="O532" s="414">
        <v>9.01</v>
      </c>
      <c r="P532" s="415" t="s">
        <v>134</v>
      </c>
    </row>
    <row r="533" spans="3:16" ht="16" x14ac:dyDescent="0.2">
      <c r="C533" s="410"/>
      <c r="D533" s="410"/>
      <c r="E533" s="410">
        <f>COUNTIF(CFCategoriasBD,TabelaFluxoDeCaixa[[#This Row],[Categoria]])</f>
        <v>1</v>
      </c>
      <c r="F533" s="389">
        <f ca="1">IFERROR(COUNTIF(INDIRECT("BDNameToFC" &amp; SUBSTITUTE(TabelaFluxoDeCaixa[[#This Row],[Categoria]], " ", "_")),TabelaFluxoDeCaixa[[#This Row],[Sub Categoria]]),0)</f>
        <v>1</v>
      </c>
      <c r="G533" s="429">
        <f>DATE(YEAR(TabelaFluxoDeCaixa[[#This Row],[Data de Efetivação]]),MONTH(TabelaFluxoDeCaixa[[#This Row],[Data de Efetivação]]),1)</f>
        <v>45658</v>
      </c>
      <c r="H533" s="428">
        <v>45659</v>
      </c>
      <c r="I533" s="428">
        <v>45659</v>
      </c>
      <c r="J533" s="411" t="s">
        <v>725</v>
      </c>
      <c r="K533" s="411"/>
      <c r="L533" s="411" t="s">
        <v>41</v>
      </c>
      <c r="M533" s="412" t="s">
        <v>798</v>
      </c>
      <c r="N533" s="413" t="s">
        <v>1273</v>
      </c>
      <c r="O533" s="414">
        <v>0.39</v>
      </c>
      <c r="P533" s="415" t="s">
        <v>134</v>
      </c>
    </row>
    <row r="534" spans="3:16" ht="16" x14ac:dyDescent="0.2">
      <c r="C534" s="410"/>
      <c r="D534" s="410"/>
      <c r="E534" s="410">
        <f>COUNTIF(CFCategoriasBD,TabelaFluxoDeCaixa[[#This Row],[Categoria]])</f>
        <v>1</v>
      </c>
      <c r="F534" s="389">
        <f ca="1">IFERROR(COUNTIF(INDIRECT("BDNameToFC" &amp; SUBSTITUTE(TabelaFluxoDeCaixa[[#This Row],[Categoria]], " ", "_")),TabelaFluxoDeCaixa[[#This Row],[Sub Categoria]]),0)</f>
        <v>1</v>
      </c>
      <c r="G534" s="429">
        <f>DATE(YEAR(TabelaFluxoDeCaixa[[#This Row],[Data de Efetivação]]),MONTH(TabelaFluxoDeCaixa[[#This Row],[Data de Efetivação]]),1)</f>
        <v>45658</v>
      </c>
      <c r="H534" s="428">
        <v>45659</v>
      </c>
      <c r="I534" s="428">
        <v>45659</v>
      </c>
      <c r="J534" s="411" t="s">
        <v>725</v>
      </c>
      <c r="K534" s="411"/>
      <c r="L534" s="411" t="s">
        <v>808</v>
      </c>
      <c r="M534" s="412" t="s">
        <v>257</v>
      </c>
      <c r="N534" s="413" t="s">
        <v>738</v>
      </c>
      <c r="O534" s="414">
        <v>8.69</v>
      </c>
      <c r="P534" s="415" t="s">
        <v>134</v>
      </c>
    </row>
    <row r="535" spans="3:16" ht="16" x14ac:dyDescent="0.2">
      <c r="C535" s="410"/>
      <c r="D535" s="410"/>
      <c r="E535" s="410">
        <f>COUNTIF(CFCategoriasBD,TabelaFluxoDeCaixa[[#This Row],[Categoria]])</f>
        <v>1</v>
      </c>
      <c r="F535" s="389">
        <f ca="1">IFERROR(COUNTIF(INDIRECT("BDNameToFC" &amp; SUBSTITUTE(TabelaFluxoDeCaixa[[#This Row],[Categoria]], " ", "_")),TabelaFluxoDeCaixa[[#This Row],[Sub Categoria]]),0)</f>
        <v>1</v>
      </c>
      <c r="G535" s="429">
        <f>DATE(YEAR(TabelaFluxoDeCaixa[[#This Row],[Data de Efetivação]]),MONTH(TabelaFluxoDeCaixa[[#This Row],[Data de Efetivação]]),1)</f>
        <v>45658</v>
      </c>
      <c r="H535" s="428">
        <v>45659</v>
      </c>
      <c r="I535" s="428">
        <v>45659</v>
      </c>
      <c r="J535" s="411" t="s">
        <v>725</v>
      </c>
      <c r="K535" s="411"/>
      <c r="L535" s="411" t="s">
        <v>43</v>
      </c>
      <c r="M535" s="412" t="s">
        <v>47</v>
      </c>
      <c r="N535" s="413" t="s">
        <v>1274</v>
      </c>
      <c r="O535" s="414">
        <v>238.41</v>
      </c>
      <c r="P535" s="415" t="s">
        <v>134</v>
      </c>
    </row>
    <row r="536" spans="3:16" ht="16" x14ac:dyDescent="0.2">
      <c r="C536" s="410"/>
      <c r="D536" s="410"/>
      <c r="E536" s="410">
        <f>COUNTIF(CFCategoriasBD,TabelaFluxoDeCaixa[[#This Row],[Categoria]])</f>
        <v>1</v>
      </c>
      <c r="F536" s="389">
        <f ca="1">IFERROR(COUNTIF(INDIRECT("BDNameToFC" &amp; SUBSTITUTE(TabelaFluxoDeCaixa[[#This Row],[Categoria]], " ", "_")),TabelaFluxoDeCaixa[[#This Row],[Sub Categoria]]),0)</f>
        <v>1</v>
      </c>
      <c r="G536" s="429">
        <f>DATE(YEAR(TabelaFluxoDeCaixa[[#This Row],[Data de Efetivação]]),MONTH(TabelaFluxoDeCaixa[[#This Row],[Data de Efetivação]]),1)</f>
        <v>45658</v>
      </c>
      <c r="H536" s="428">
        <v>45660</v>
      </c>
      <c r="I536" s="428">
        <v>45660</v>
      </c>
      <c r="J536" s="411" t="s">
        <v>725</v>
      </c>
      <c r="K536" s="411"/>
      <c r="L536" s="411" t="s">
        <v>816</v>
      </c>
      <c r="M536" s="412" t="s">
        <v>965</v>
      </c>
      <c r="N536" s="413" t="s">
        <v>1468</v>
      </c>
      <c r="O536" s="414">
        <v>250</v>
      </c>
      <c r="P536" s="415" t="s">
        <v>134</v>
      </c>
    </row>
    <row r="537" spans="3:16" ht="32" x14ac:dyDescent="0.2">
      <c r="C537" s="410"/>
      <c r="D537" s="410"/>
      <c r="E537" s="410">
        <f>COUNTIF(CFCategoriasBD,TabelaFluxoDeCaixa[[#This Row],[Categoria]])</f>
        <v>1</v>
      </c>
      <c r="F537" s="389">
        <f ca="1">IFERROR(COUNTIF(INDIRECT("BDNameToFC" &amp; SUBSTITUTE(TabelaFluxoDeCaixa[[#This Row],[Categoria]], " ", "_")),TabelaFluxoDeCaixa[[#This Row],[Sub Categoria]]),0)</f>
        <v>1</v>
      </c>
      <c r="G537" s="429">
        <f>DATE(YEAR(TabelaFluxoDeCaixa[[#This Row],[Data de Efetivação]]),MONTH(TabelaFluxoDeCaixa[[#This Row],[Data de Efetivação]]),1)</f>
        <v>45658</v>
      </c>
      <c r="H537" s="428">
        <v>45663</v>
      </c>
      <c r="I537" s="428">
        <v>45663</v>
      </c>
      <c r="J537" s="411" t="s">
        <v>725</v>
      </c>
      <c r="K537" s="411"/>
      <c r="L537" s="411" t="s">
        <v>40</v>
      </c>
      <c r="M537" s="412" t="s">
        <v>949</v>
      </c>
      <c r="N537" s="413" t="s">
        <v>1275</v>
      </c>
      <c r="O537" s="414">
        <v>400</v>
      </c>
      <c r="P537" s="415" t="s">
        <v>134</v>
      </c>
    </row>
    <row r="538" spans="3:16" ht="32" x14ac:dyDescent="0.2">
      <c r="C538" s="410"/>
      <c r="D538" s="410"/>
      <c r="E538" s="410">
        <f>COUNTIF(CFCategoriasBD,TabelaFluxoDeCaixa[[#This Row],[Categoria]])</f>
        <v>1</v>
      </c>
      <c r="F538" s="389">
        <f ca="1">IFERROR(COUNTIF(INDIRECT("BDNameToFC" &amp; SUBSTITUTE(TabelaFluxoDeCaixa[[#This Row],[Categoria]], " ", "_")),TabelaFluxoDeCaixa[[#This Row],[Sub Categoria]]),0)</f>
        <v>1</v>
      </c>
      <c r="G538" s="429">
        <f>DATE(YEAR(TabelaFluxoDeCaixa[[#This Row],[Data de Efetivação]]),MONTH(TabelaFluxoDeCaixa[[#This Row],[Data de Efetivação]]),1)</f>
        <v>45658</v>
      </c>
      <c r="H538" s="428">
        <v>45663</v>
      </c>
      <c r="I538" s="428">
        <v>45663</v>
      </c>
      <c r="J538" s="411" t="s">
        <v>725</v>
      </c>
      <c r="K538" s="411"/>
      <c r="L538" s="411" t="s">
        <v>816</v>
      </c>
      <c r="M538" s="412" t="s">
        <v>915</v>
      </c>
      <c r="N538" s="413" t="s">
        <v>746</v>
      </c>
      <c r="O538" s="414">
        <v>555.87</v>
      </c>
      <c r="P538" s="415" t="s">
        <v>134</v>
      </c>
    </row>
    <row r="539" spans="3:16" ht="32" x14ac:dyDescent="0.2">
      <c r="C539" s="410"/>
      <c r="D539" s="410"/>
      <c r="E539" s="410">
        <f>COUNTIF(CFCategoriasBD,TabelaFluxoDeCaixa[[#This Row],[Categoria]])</f>
        <v>1</v>
      </c>
      <c r="F539" s="389">
        <f ca="1">IFERROR(COUNTIF(INDIRECT("BDNameToFC" &amp; SUBSTITUTE(TabelaFluxoDeCaixa[[#This Row],[Categoria]], " ", "_")),TabelaFluxoDeCaixa[[#This Row],[Sub Categoria]]),0)</f>
        <v>1</v>
      </c>
      <c r="G539" s="429">
        <f>DATE(YEAR(TabelaFluxoDeCaixa[[#This Row],[Data de Efetivação]]),MONTH(TabelaFluxoDeCaixa[[#This Row],[Data de Efetivação]]),1)</f>
        <v>45658</v>
      </c>
      <c r="H539" s="428">
        <v>45663</v>
      </c>
      <c r="I539" s="428">
        <v>45663</v>
      </c>
      <c r="J539" s="411" t="s">
        <v>725</v>
      </c>
      <c r="K539" s="411"/>
      <c r="L539" s="411" t="s">
        <v>40</v>
      </c>
      <c r="M539" s="412" t="s">
        <v>948</v>
      </c>
      <c r="N539" s="413" t="s">
        <v>1276</v>
      </c>
      <c r="O539" s="414">
        <v>16530.66</v>
      </c>
      <c r="P539" s="415" t="s">
        <v>134</v>
      </c>
    </row>
    <row r="540" spans="3:16" ht="16" x14ac:dyDescent="0.2">
      <c r="C540" s="410"/>
      <c r="D540" s="410"/>
      <c r="E540" s="410">
        <f>COUNTIF(CFCategoriasBD,TabelaFluxoDeCaixa[[#This Row],[Categoria]])</f>
        <v>1</v>
      </c>
      <c r="F540" s="389">
        <f ca="1">IFERROR(COUNTIF(INDIRECT("BDNameToFC" &amp; SUBSTITUTE(TabelaFluxoDeCaixa[[#This Row],[Categoria]], " ", "_")),TabelaFluxoDeCaixa[[#This Row],[Sub Categoria]]),0)</f>
        <v>1</v>
      </c>
      <c r="G540" s="429">
        <f>DATE(YEAR(TabelaFluxoDeCaixa[[#This Row],[Data de Efetivação]]),MONTH(TabelaFluxoDeCaixa[[#This Row],[Data de Efetivação]]),1)</f>
        <v>45658</v>
      </c>
      <c r="H540" s="428">
        <v>45649</v>
      </c>
      <c r="I540" s="428">
        <v>45664</v>
      </c>
      <c r="J540" s="411" t="s">
        <v>725</v>
      </c>
      <c r="K540" s="411" t="s">
        <v>806</v>
      </c>
      <c r="L540" s="411" t="s">
        <v>808</v>
      </c>
      <c r="M540" s="412" t="s">
        <v>257</v>
      </c>
      <c r="N540" s="413" t="s">
        <v>1224</v>
      </c>
      <c r="O540" s="414">
        <v>0.13</v>
      </c>
      <c r="P540" s="415" t="s">
        <v>134</v>
      </c>
    </row>
    <row r="541" spans="3:16" ht="16" x14ac:dyDescent="0.2">
      <c r="C541" s="410"/>
      <c r="D541" s="410"/>
      <c r="E541" s="410">
        <f>COUNTIF(CFCategoriasBD,TabelaFluxoDeCaixa[[#This Row],[Categoria]])</f>
        <v>1</v>
      </c>
      <c r="F541" s="389">
        <f ca="1">IFERROR(COUNTIF(INDIRECT("BDNameToFC" &amp; SUBSTITUTE(TabelaFluxoDeCaixa[[#This Row],[Categoria]], " ", "_")),TabelaFluxoDeCaixa[[#This Row],[Sub Categoria]]),0)</f>
        <v>1</v>
      </c>
      <c r="G541" s="429">
        <f>DATE(YEAR(TabelaFluxoDeCaixa[[#This Row],[Data de Efetivação]]),MONTH(TabelaFluxoDeCaixa[[#This Row],[Data de Efetivação]]),1)</f>
        <v>45658</v>
      </c>
      <c r="H541" s="428">
        <v>45649</v>
      </c>
      <c r="I541" s="428">
        <v>45664</v>
      </c>
      <c r="J541" s="411" t="s">
        <v>725</v>
      </c>
      <c r="K541" s="411" t="s">
        <v>806</v>
      </c>
      <c r="L541" s="411" t="s">
        <v>808</v>
      </c>
      <c r="M541" s="412" t="s">
        <v>257</v>
      </c>
      <c r="N541" s="413" t="s">
        <v>1224</v>
      </c>
      <c r="O541" s="414">
        <v>0.13</v>
      </c>
      <c r="P541" s="415" t="s">
        <v>134</v>
      </c>
    </row>
    <row r="542" spans="3:16" ht="16" x14ac:dyDescent="0.2">
      <c r="C542" s="410"/>
      <c r="D542" s="410"/>
      <c r="E542" s="410">
        <f>COUNTIF(CFCategoriasBD,TabelaFluxoDeCaixa[[#This Row],[Categoria]])</f>
        <v>1</v>
      </c>
      <c r="F542" s="389">
        <f ca="1">IFERROR(COUNTIF(INDIRECT("BDNameToFC" &amp; SUBSTITUTE(TabelaFluxoDeCaixa[[#This Row],[Categoria]], " ", "_")),TabelaFluxoDeCaixa[[#This Row],[Sub Categoria]]),0)</f>
        <v>1</v>
      </c>
      <c r="G542" s="429">
        <f>DATE(YEAR(TabelaFluxoDeCaixa[[#This Row],[Data de Efetivação]]),MONTH(TabelaFluxoDeCaixa[[#This Row],[Data de Efetivação]]),1)</f>
        <v>45658</v>
      </c>
      <c r="H542" s="428">
        <v>45626</v>
      </c>
      <c r="I542" s="428">
        <v>45664</v>
      </c>
      <c r="J542" s="411" t="s">
        <v>725</v>
      </c>
      <c r="K542" s="411" t="s">
        <v>806</v>
      </c>
      <c r="L542" s="411" t="s">
        <v>55</v>
      </c>
      <c r="M542" s="412" t="s">
        <v>810</v>
      </c>
      <c r="N542" s="413" t="s">
        <v>833</v>
      </c>
      <c r="O542" s="414">
        <v>2</v>
      </c>
      <c r="P542" s="415" t="s">
        <v>134</v>
      </c>
    </row>
    <row r="543" spans="3:16" ht="16" x14ac:dyDescent="0.2">
      <c r="C543" s="410"/>
      <c r="D543" s="410"/>
      <c r="E543" s="410">
        <f>COUNTIF(CFCategoriasBD,TabelaFluxoDeCaixa[[#This Row],[Categoria]])</f>
        <v>1</v>
      </c>
      <c r="F543" s="389">
        <f ca="1">IFERROR(COUNTIF(INDIRECT("BDNameToFC" &amp; SUBSTITUTE(TabelaFluxoDeCaixa[[#This Row],[Categoria]], " ", "_")),TabelaFluxoDeCaixa[[#This Row],[Sub Categoria]]),0)</f>
        <v>1</v>
      </c>
      <c r="G543" s="429">
        <f>DATE(YEAR(TabelaFluxoDeCaixa[[#This Row],[Data de Efetivação]]),MONTH(TabelaFluxoDeCaixa[[#This Row],[Data de Efetivação]]),1)</f>
        <v>45658</v>
      </c>
      <c r="H543" s="428">
        <v>45648</v>
      </c>
      <c r="I543" s="428">
        <v>45664</v>
      </c>
      <c r="J543" s="411" t="s">
        <v>725</v>
      </c>
      <c r="K543" s="411" t="s">
        <v>806</v>
      </c>
      <c r="L543" s="411" t="s">
        <v>55</v>
      </c>
      <c r="M543" s="412" t="s">
        <v>56</v>
      </c>
      <c r="N543" s="413" t="s">
        <v>1254</v>
      </c>
      <c r="O543" s="414">
        <v>3.12</v>
      </c>
      <c r="P543" s="415" t="s">
        <v>134</v>
      </c>
    </row>
    <row r="544" spans="3:16" ht="16" x14ac:dyDescent="0.2">
      <c r="C544" s="410"/>
      <c r="D544" s="410"/>
      <c r="E544" s="410">
        <f>COUNTIF(CFCategoriasBD,TabelaFluxoDeCaixa[[#This Row],[Categoria]])</f>
        <v>1</v>
      </c>
      <c r="F544" s="389">
        <f ca="1">IFERROR(COUNTIF(INDIRECT("BDNameToFC" &amp; SUBSTITUTE(TabelaFluxoDeCaixa[[#This Row],[Categoria]], " ", "_")),TabelaFluxoDeCaixa[[#This Row],[Sub Categoria]]),0)</f>
        <v>1</v>
      </c>
      <c r="G544" s="429">
        <f>DATE(YEAR(TabelaFluxoDeCaixa[[#This Row],[Data de Efetivação]]),MONTH(TabelaFluxoDeCaixa[[#This Row],[Data de Efetivação]]),1)</f>
        <v>45658</v>
      </c>
      <c r="H544" s="428">
        <v>45648</v>
      </c>
      <c r="I544" s="428">
        <v>45664</v>
      </c>
      <c r="J544" s="411" t="s">
        <v>725</v>
      </c>
      <c r="K544" s="411" t="s">
        <v>806</v>
      </c>
      <c r="L544" s="411" t="s">
        <v>55</v>
      </c>
      <c r="M544" s="412" t="s">
        <v>56</v>
      </c>
      <c r="N544" s="413" t="s">
        <v>1255</v>
      </c>
      <c r="O544" s="414">
        <v>3.13</v>
      </c>
      <c r="P544" s="415" t="s">
        <v>134</v>
      </c>
    </row>
    <row r="545" spans="3:16" ht="16" x14ac:dyDescent="0.2">
      <c r="C545" s="410"/>
      <c r="D545" s="410"/>
      <c r="E545" s="410">
        <f>COUNTIF(CFCategoriasBD,TabelaFluxoDeCaixa[[#This Row],[Categoria]])</f>
        <v>1</v>
      </c>
      <c r="F545" s="389">
        <f ca="1">IFERROR(COUNTIF(INDIRECT("BDNameToFC" &amp; SUBSTITUTE(TabelaFluxoDeCaixa[[#This Row],[Categoria]], " ", "_")),TabelaFluxoDeCaixa[[#This Row],[Sub Categoria]]),0)</f>
        <v>1</v>
      </c>
      <c r="G545" s="429">
        <f>DATE(YEAR(TabelaFluxoDeCaixa[[#This Row],[Data de Efetivação]]),MONTH(TabelaFluxoDeCaixa[[#This Row],[Data de Efetivação]]),1)</f>
        <v>45658</v>
      </c>
      <c r="H545" s="428">
        <v>45664</v>
      </c>
      <c r="I545" s="428">
        <v>45664</v>
      </c>
      <c r="J545" s="411" t="s">
        <v>725</v>
      </c>
      <c r="K545" s="411"/>
      <c r="L545" s="411" t="s">
        <v>41</v>
      </c>
      <c r="M545" s="412" t="s">
        <v>798</v>
      </c>
      <c r="N545" s="413" t="s">
        <v>1278</v>
      </c>
      <c r="O545" s="414">
        <v>3.98</v>
      </c>
      <c r="P545" s="415" t="s">
        <v>134</v>
      </c>
    </row>
    <row r="546" spans="3:16" ht="16" x14ac:dyDescent="0.2">
      <c r="C546" s="410"/>
      <c r="D546" s="410"/>
      <c r="E546" s="410">
        <f>COUNTIF(CFCategoriasBD,TabelaFluxoDeCaixa[[#This Row],[Categoria]])</f>
        <v>1</v>
      </c>
      <c r="F546" s="389">
        <f ca="1">IFERROR(COUNTIF(INDIRECT("BDNameToFC" &amp; SUBSTITUTE(TabelaFluxoDeCaixa[[#This Row],[Categoria]], " ", "_")),TabelaFluxoDeCaixa[[#This Row],[Sub Categoria]]),0)</f>
        <v>1</v>
      </c>
      <c r="G546" s="429">
        <f>DATE(YEAR(TabelaFluxoDeCaixa[[#This Row],[Data de Efetivação]]),MONTH(TabelaFluxoDeCaixa[[#This Row],[Data de Efetivação]]),1)</f>
        <v>45658</v>
      </c>
      <c r="H546" s="428">
        <v>45639</v>
      </c>
      <c r="I546" s="428">
        <v>45664</v>
      </c>
      <c r="J546" s="411" t="s">
        <v>725</v>
      </c>
      <c r="K546" s="411" t="s">
        <v>806</v>
      </c>
      <c r="L546" s="411" t="s">
        <v>43</v>
      </c>
      <c r="M546" s="412" t="s">
        <v>815</v>
      </c>
      <c r="N546" s="413" t="s">
        <v>836</v>
      </c>
      <c r="O546" s="414">
        <v>4.9000000000000004</v>
      </c>
      <c r="P546" s="415" t="s">
        <v>134</v>
      </c>
    </row>
    <row r="547" spans="3:16" ht="16" x14ac:dyDescent="0.2">
      <c r="C547" s="410"/>
      <c r="D547" s="410"/>
      <c r="E547" s="410">
        <f>COUNTIF(CFCategoriasBD,TabelaFluxoDeCaixa[[#This Row],[Categoria]])</f>
        <v>1</v>
      </c>
      <c r="F547" s="389">
        <f ca="1">IFERROR(COUNTIF(INDIRECT("BDNameToFC" &amp; SUBSTITUTE(TabelaFluxoDeCaixa[[#This Row],[Categoria]], " ", "_")),TabelaFluxoDeCaixa[[#This Row],[Sub Categoria]]),0)</f>
        <v>1</v>
      </c>
      <c r="G547" s="429">
        <f>DATE(YEAR(TabelaFluxoDeCaixa[[#This Row],[Data de Efetivação]]),MONTH(TabelaFluxoDeCaixa[[#This Row],[Data de Efetivação]]),1)</f>
        <v>45658</v>
      </c>
      <c r="H547" s="428">
        <v>45642</v>
      </c>
      <c r="I547" s="428">
        <v>45664</v>
      </c>
      <c r="J547" s="411" t="s">
        <v>725</v>
      </c>
      <c r="K547" s="411" t="s">
        <v>806</v>
      </c>
      <c r="L547" s="411" t="s">
        <v>49</v>
      </c>
      <c r="M547" s="412" t="s">
        <v>1031</v>
      </c>
      <c r="N547" s="413" t="s">
        <v>1252</v>
      </c>
      <c r="O547" s="414">
        <v>4.95</v>
      </c>
      <c r="P547" s="415" t="s">
        <v>134</v>
      </c>
    </row>
    <row r="548" spans="3:16" ht="16" x14ac:dyDescent="0.2">
      <c r="C548" s="410"/>
      <c r="D548" s="410"/>
      <c r="E548" s="410">
        <f>COUNTIF(CFCategoriasBD,TabelaFluxoDeCaixa[[#This Row],[Categoria]])</f>
        <v>1</v>
      </c>
      <c r="F548" s="389">
        <f ca="1">IFERROR(COUNTIF(INDIRECT("BDNameToFC" &amp; SUBSTITUTE(TabelaFluxoDeCaixa[[#This Row],[Categoria]], " ", "_")),TabelaFluxoDeCaixa[[#This Row],[Sub Categoria]]),0)</f>
        <v>1</v>
      </c>
      <c r="G548" s="429">
        <f>DATE(YEAR(TabelaFluxoDeCaixa[[#This Row],[Data de Efetivação]]),MONTH(TabelaFluxoDeCaixa[[#This Row],[Data de Efetivação]]),1)</f>
        <v>45658</v>
      </c>
      <c r="H548" s="428">
        <v>45639</v>
      </c>
      <c r="I548" s="428">
        <v>45664</v>
      </c>
      <c r="J548" s="411" t="s">
        <v>725</v>
      </c>
      <c r="K548" s="411" t="s">
        <v>806</v>
      </c>
      <c r="L548" s="411" t="s">
        <v>55</v>
      </c>
      <c r="M548" s="412" t="s">
        <v>810</v>
      </c>
      <c r="N548" s="413" t="s">
        <v>839</v>
      </c>
      <c r="O548" s="414">
        <v>5.9</v>
      </c>
      <c r="P548" s="415" t="s">
        <v>134</v>
      </c>
    </row>
    <row r="549" spans="3:16" ht="16" x14ac:dyDescent="0.2">
      <c r="C549" s="410"/>
      <c r="D549" s="410"/>
      <c r="E549" s="410">
        <f>COUNTIF(CFCategoriasBD,TabelaFluxoDeCaixa[[#This Row],[Categoria]])</f>
        <v>1</v>
      </c>
      <c r="F549" s="389">
        <f ca="1">IFERROR(COUNTIF(INDIRECT("BDNameToFC" &amp; SUBSTITUTE(TabelaFluxoDeCaixa[[#This Row],[Categoria]], " ", "_")),TabelaFluxoDeCaixa[[#This Row],[Sub Categoria]]),0)</f>
        <v>1</v>
      </c>
      <c r="G549" s="429">
        <f>DATE(YEAR(TabelaFluxoDeCaixa[[#This Row],[Data de Efetivação]]),MONTH(TabelaFluxoDeCaixa[[#This Row],[Data de Efetivação]]),1)</f>
        <v>45658</v>
      </c>
      <c r="H549" s="428">
        <v>45644</v>
      </c>
      <c r="I549" s="428">
        <v>45664</v>
      </c>
      <c r="J549" s="411" t="s">
        <v>725</v>
      </c>
      <c r="K549" s="411" t="s">
        <v>806</v>
      </c>
      <c r="L549" s="411" t="s">
        <v>803</v>
      </c>
      <c r="M549" s="412" t="s">
        <v>799</v>
      </c>
      <c r="N549" s="413" t="s">
        <v>969</v>
      </c>
      <c r="O549" s="414">
        <v>6.04</v>
      </c>
      <c r="P549" s="415" t="s">
        <v>134</v>
      </c>
    </row>
    <row r="550" spans="3:16" ht="16" x14ac:dyDescent="0.2">
      <c r="C550" s="410"/>
      <c r="D550" s="410"/>
      <c r="E550" s="410">
        <f>COUNTIF(CFCategoriasBD,TabelaFluxoDeCaixa[[#This Row],[Categoria]])</f>
        <v>1</v>
      </c>
      <c r="F550" s="389">
        <f ca="1">IFERROR(COUNTIF(INDIRECT("BDNameToFC" &amp; SUBSTITUTE(TabelaFluxoDeCaixa[[#This Row],[Categoria]], " ", "_")),TabelaFluxoDeCaixa[[#This Row],[Sub Categoria]]),0)</f>
        <v>1</v>
      </c>
      <c r="G550" s="429">
        <f>DATE(YEAR(TabelaFluxoDeCaixa[[#This Row],[Data de Efetivação]]),MONTH(TabelaFluxoDeCaixa[[#This Row],[Data de Efetivação]]),1)</f>
        <v>45658</v>
      </c>
      <c r="H550" s="428">
        <v>45303</v>
      </c>
      <c r="I550" s="428">
        <v>45664</v>
      </c>
      <c r="J550" s="411" t="s">
        <v>725</v>
      </c>
      <c r="K550" s="411" t="s">
        <v>806</v>
      </c>
      <c r="L550" s="411" t="s">
        <v>58</v>
      </c>
      <c r="M550" s="412" t="s">
        <v>906</v>
      </c>
      <c r="N550" s="413" t="s">
        <v>1264</v>
      </c>
      <c r="O550" s="414">
        <v>7.92</v>
      </c>
      <c r="P550" s="415" t="s">
        <v>134</v>
      </c>
    </row>
    <row r="551" spans="3:16" ht="16" x14ac:dyDescent="0.2">
      <c r="C551" s="410"/>
      <c r="D551" s="410"/>
      <c r="E551" s="410">
        <f>COUNTIF(CFCategoriasBD,TabelaFluxoDeCaixa[[#This Row],[Categoria]])</f>
        <v>1</v>
      </c>
      <c r="F551" s="389">
        <f ca="1">IFERROR(COUNTIF(INDIRECT("BDNameToFC" &amp; SUBSTITUTE(TabelaFluxoDeCaixa[[#This Row],[Categoria]], " ", "_")),TabelaFluxoDeCaixa[[#This Row],[Sub Categoria]]),0)</f>
        <v>1</v>
      </c>
      <c r="G551" s="429">
        <f>DATE(YEAR(TabelaFluxoDeCaixa[[#This Row],[Data de Efetivação]]),MONTH(TabelaFluxoDeCaixa[[#This Row],[Data de Efetivação]]),1)</f>
        <v>45658</v>
      </c>
      <c r="H551" s="428">
        <v>45647</v>
      </c>
      <c r="I551" s="428">
        <v>45664</v>
      </c>
      <c r="J551" s="411" t="s">
        <v>725</v>
      </c>
      <c r="K551" s="411" t="s">
        <v>806</v>
      </c>
      <c r="L551" s="411" t="s">
        <v>55</v>
      </c>
      <c r="M551" s="412" t="s">
        <v>56</v>
      </c>
      <c r="N551" s="413" t="s">
        <v>1219</v>
      </c>
      <c r="O551" s="414">
        <v>7.98</v>
      </c>
      <c r="P551" s="415" t="s">
        <v>134</v>
      </c>
    </row>
    <row r="552" spans="3:16" ht="16" x14ac:dyDescent="0.2">
      <c r="C552" s="410"/>
      <c r="D552" s="410"/>
      <c r="E552" s="410">
        <f>COUNTIF(CFCategoriasBD,TabelaFluxoDeCaixa[[#This Row],[Categoria]])</f>
        <v>1</v>
      </c>
      <c r="F552" s="389">
        <f ca="1">IFERROR(COUNTIF(INDIRECT("BDNameToFC" &amp; SUBSTITUTE(TabelaFluxoDeCaixa[[#This Row],[Categoria]], " ", "_")),TabelaFluxoDeCaixa[[#This Row],[Sub Categoria]]),0)</f>
        <v>1</v>
      </c>
      <c r="G552" s="429">
        <f>DATE(YEAR(TabelaFluxoDeCaixa[[#This Row],[Data de Efetivação]]),MONTH(TabelaFluxoDeCaixa[[#This Row],[Data de Efetivação]]),1)</f>
        <v>45658</v>
      </c>
      <c r="H552" s="428">
        <v>45639</v>
      </c>
      <c r="I552" s="428">
        <v>45664</v>
      </c>
      <c r="J552" s="411" t="s">
        <v>725</v>
      </c>
      <c r="K552" s="411" t="s">
        <v>806</v>
      </c>
      <c r="L552" s="411" t="s">
        <v>55</v>
      </c>
      <c r="M552" s="412" t="s">
        <v>810</v>
      </c>
      <c r="N552" s="413" t="s">
        <v>839</v>
      </c>
      <c r="O552" s="414">
        <v>9.5</v>
      </c>
      <c r="P552" s="415" t="s">
        <v>134</v>
      </c>
    </row>
    <row r="553" spans="3:16" ht="16" x14ac:dyDescent="0.2">
      <c r="C553" s="410"/>
      <c r="D553" s="410"/>
      <c r="E553" s="410">
        <f>COUNTIF(CFCategoriasBD,TabelaFluxoDeCaixa[[#This Row],[Categoria]])</f>
        <v>1</v>
      </c>
      <c r="F553" s="389">
        <f ca="1">IFERROR(COUNTIF(INDIRECT("BDNameToFC" &amp; SUBSTITUTE(TabelaFluxoDeCaixa[[#This Row],[Categoria]], " ", "_")),TabelaFluxoDeCaixa[[#This Row],[Sub Categoria]]),0)</f>
        <v>1</v>
      </c>
      <c r="G553" s="429">
        <f>DATE(YEAR(TabelaFluxoDeCaixa[[#This Row],[Data de Efetivação]]),MONTH(TabelaFluxoDeCaixa[[#This Row],[Data de Efetivação]]),1)</f>
        <v>45658</v>
      </c>
      <c r="H553" s="428">
        <v>45645</v>
      </c>
      <c r="I553" s="428">
        <v>45664</v>
      </c>
      <c r="J553" s="411" t="s">
        <v>725</v>
      </c>
      <c r="K553" s="411" t="s">
        <v>806</v>
      </c>
      <c r="L553" s="411" t="s">
        <v>55</v>
      </c>
      <c r="M553" s="412" t="s">
        <v>56</v>
      </c>
      <c r="N553" s="413" t="s">
        <v>1214</v>
      </c>
      <c r="O553" s="414">
        <v>10.91</v>
      </c>
      <c r="P553" s="415" t="s">
        <v>134</v>
      </c>
    </row>
    <row r="554" spans="3:16" ht="16" x14ac:dyDescent="0.2">
      <c r="C554" s="410"/>
      <c r="D554" s="410"/>
      <c r="E554" s="410">
        <f>COUNTIF(CFCategoriasBD,TabelaFluxoDeCaixa[[#This Row],[Categoria]])</f>
        <v>1</v>
      </c>
      <c r="F554" s="389">
        <f ca="1">IFERROR(COUNTIF(INDIRECT("BDNameToFC" &amp; SUBSTITUTE(TabelaFluxoDeCaixa[[#This Row],[Categoria]], " ", "_")),TabelaFluxoDeCaixa[[#This Row],[Sub Categoria]]),0)</f>
        <v>1</v>
      </c>
      <c r="G554" s="429">
        <f>DATE(YEAR(TabelaFluxoDeCaixa[[#This Row],[Data de Efetivação]]),MONTH(TabelaFluxoDeCaixa[[#This Row],[Data de Efetivação]]),1)</f>
        <v>45658</v>
      </c>
      <c r="H554" s="428">
        <v>45622</v>
      </c>
      <c r="I554" s="428">
        <v>45664</v>
      </c>
      <c r="J554" s="411" t="s">
        <v>725</v>
      </c>
      <c r="K554" s="411" t="s">
        <v>806</v>
      </c>
      <c r="L554" s="411" t="s">
        <v>803</v>
      </c>
      <c r="M554" s="412" t="s">
        <v>799</v>
      </c>
      <c r="N554" s="413" t="s">
        <v>969</v>
      </c>
      <c r="O554" s="414">
        <v>11.75</v>
      </c>
      <c r="P554" s="415" t="s">
        <v>134</v>
      </c>
    </row>
    <row r="555" spans="3:16" ht="16" x14ac:dyDescent="0.2">
      <c r="C555" s="410"/>
      <c r="D555" s="410"/>
      <c r="E555" s="410">
        <f>COUNTIF(CFCategoriasBD,TabelaFluxoDeCaixa[[#This Row],[Categoria]])</f>
        <v>1</v>
      </c>
      <c r="F555" s="389">
        <f ca="1">IFERROR(COUNTIF(INDIRECT("BDNameToFC" &amp; SUBSTITUTE(TabelaFluxoDeCaixa[[#This Row],[Categoria]], " ", "_")),TabelaFluxoDeCaixa[[#This Row],[Sub Categoria]]),0)</f>
        <v>1</v>
      </c>
      <c r="G555" s="429">
        <f>DATE(YEAR(TabelaFluxoDeCaixa[[#This Row],[Data de Efetivação]]),MONTH(TabelaFluxoDeCaixa[[#This Row],[Data de Efetivação]]),1)</f>
        <v>45658</v>
      </c>
      <c r="H555" s="428">
        <v>45642</v>
      </c>
      <c r="I555" s="428">
        <v>45664</v>
      </c>
      <c r="J555" s="411" t="s">
        <v>725</v>
      </c>
      <c r="K555" s="411" t="s">
        <v>806</v>
      </c>
      <c r="L555" s="411" t="s">
        <v>55</v>
      </c>
      <c r="M555" s="412" t="s">
        <v>56</v>
      </c>
      <c r="N555" s="413" t="s">
        <v>1222</v>
      </c>
      <c r="O555" s="414">
        <v>12.9</v>
      </c>
      <c r="P555" s="415" t="s">
        <v>134</v>
      </c>
    </row>
    <row r="556" spans="3:16" ht="16" x14ac:dyDescent="0.2">
      <c r="C556" s="410"/>
      <c r="D556" s="410"/>
      <c r="E556" s="410">
        <f>COUNTIF(CFCategoriasBD,TabelaFluxoDeCaixa[[#This Row],[Categoria]])</f>
        <v>1</v>
      </c>
      <c r="F556" s="389">
        <f ca="1">IFERROR(COUNTIF(INDIRECT("BDNameToFC" &amp; SUBSTITUTE(TabelaFluxoDeCaixa[[#This Row],[Categoria]], " ", "_")),TabelaFluxoDeCaixa[[#This Row],[Sub Categoria]]),0)</f>
        <v>1</v>
      </c>
      <c r="G556" s="429">
        <f>DATE(YEAR(TabelaFluxoDeCaixa[[#This Row],[Data de Efetivação]]),MONTH(TabelaFluxoDeCaixa[[#This Row],[Data de Efetivação]]),1)</f>
        <v>45658</v>
      </c>
      <c r="H556" s="428">
        <v>45626</v>
      </c>
      <c r="I556" s="428">
        <v>45664</v>
      </c>
      <c r="J556" s="411" t="s">
        <v>725</v>
      </c>
      <c r="K556" s="411" t="s">
        <v>806</v>
      </c>
      <c r="L556" s="411" t="s">
        <v>58</v>
      </c>
      <c r="M556" s="412" t="s">
        <v>906</v>
      </c>
      <c r="N556" s="413" t="s">
        <v>1261</v>
      </c>
      <c r="O556" s="414">
        <v>13.06</v>
      </c>
      <c r="P556" s="415" t="s">
        <v>134</v>
      </c>
    </row>
    <row r="557" spans="3:16" ht="16" x14ac:dyDescent="0.2">
      <c r="C557" s="410"/>
      <c r="D557" s="410"/>
      <c r="E557" s="410">
        <f>COUNTIF(CFCategoriasBD,TabelaFluxoDeCaixa[[#This Row],[Categoria]])</f>
        <v>1</v>
      </c>
      <c r="F557" s="389">
        <f ca="1">IFERROR(COUNTIF(INDIRECT("BDNameToFC" &amp; SUBSTITUTE(TabelaFluxoDeCaixa[[#This Row],[Categoria]], " ", "_")),TabelaFluxoDeCaixa[[#This Row],[Sub Categoria]]),0)</f>
        <v>1</v>
      </c>
      <c r="G557" s="429">
        <f>DATE(YEAR(TabelaFluxoDeCaixa[[#This Row],[Data de Efetivação]]),MONTH(TabelaFluxoDeCaixa[[#This Row],[Data de Efetivação]]),1)</f>
        <v>45658</v>
      </c>
      <c r="H557" s="428">
        <v>45636</v>
      </c>
      <c r="I557" s="428">
        <v>45664</v>
      </c>
      <c r="J557" s="411" t="s">
        <v>725</v>
      </c>
      <c r="K557" s="411" t="s">
        <v>806</v>
      </c>
      <c r="L557" s="411" t="s">
        <v>803</v>
      </c>
      <c r="M557" s="412" t="s">
        <v>799</v>
      </c>
      <c r="N557" s="413" t="s">
        <v>1247</v>
      </c>
      <c r="O557" s="414">
        <v>13.52</v>
      </c>
      <c r="P557" s="415" t="s">
        <v>134</v>
      </c>
    </row>
    <row r="558" spans="3:16" ht="16" x14ac:dyDescent="0.2">
      <c r="C558" s="410"/>
      <c r="D558" s="410"/>
      <c r="E558" s="410">
        <f>COUNTIF(CFCategoriasBD,TabelaFluxoDeCaixa[[#This Row],[Categoria]])</f>
        <v>1</v>
      </c>
      <c r="F558" s="389">
        <f ca="1">IFERROR(COUNTIF(INDIRECT("BDNameToFC" &amp; SUBSTITUTE(TabelaFluxoDeCaixa[[#This Row],[Categoria]], " ", "_")),TabelaFluxoDeCaixa[[#This Row],[Sub Categoria]]),0)</f>
        <v>1</v>
      </c>
      <c r="G558" s="429">
        <f>DATE(YEAR(TabelaFluxoDeCaixa[[#This Row],[Data de Efetivação]]),MONTH(TabelaFluxoDeCaixa[[#This Row],[Data de Efetivação]]),1)</f>
        <v>45658</v>
      </c>
      <c r="H558" s="428">
        <v>45425</v>
      </c>
      <c r="I558" s="428">
        <v>45664</v>
      </c>
      <c r="J558" s="411" t="s">
        <v>725</v>
      </c>
      <c r="K558" s="411" t="s">
        <v>806</v>
      </c>
      <c r="L558" s="411" t="s">
        <v>58</v>
      </c>
      <c r="M558" s="412" t="s">
        <v>906</v>
      </c>
      <c r="N558" s="413" t="s">
        <v>1267</v>
      </c>
      <c r="O558" s="414">
        <v>13.64</v>
      </c>
      <c r="P558" s="415" t="s">
        <v>134</v>
      </c>
    </row>
    <row r="559" spans="3:16" ht="16" x14ac:dyDescent="0.2">
      <c r="C559" s="410"/>
      <c r="D559" s="410"/>
      <c r="E559" s="410">
        <f>COUNTIF(CFCategoriasBD,TabelaFluxoDeCaixa[[#This Row],[Categoria]])</f>
        <v>1</v>
      </c>
      <c r="F559" s="389">
        <f ca="1">IFERROR(COUNTIF(INDIRECT("BDNameToFC" &amp; SUBSTITUTE(TabelaFluxoDeCaixa[[#This Row],[Categoria]], " ", "_")),TabelaFluxoDeCaixa[[#This Row],[Sub Categoria]]),0)</f>
        <v>1</v>
      </c>
      <c r="G559" s="429">
        <f>DATE(YEAR(TabelaFluxoDeCaixa[[#This Row],[Data de Efetivação]]),MONTH(TabelaFluxoDeCaixa[[#This Row],[Data de Efetivação]]),1)</f>
        <v>45658</v>
      </c>
      <c r="H559" s="428">
        <v>45626</v>
      </c>
      <c r="I559" s="428">
        <v>45664</v>
      </c>
      <c r="J559" s="411" t="s">
        <v>725</v>
      </c>
      <c r="K559" s="411" t="s">
        <v>806</v>
      </c>
      <c r="L559" s="411" t="s">
        <v>55</v>
      </c>
      <c r="M559" s="412" t="s">
        <v>810</v>
      </c>
      <c r="N559" s="413" t="s">
        <v>833</v>
      </c>
      <c r="O559" s="414">
        <v>15</v>
      </c>
      <c r="P559" s="415" t="s">
        <v>134</v>
      </c>
    </row>
    <row r="560" spans="3:16" ht="16" x14ac:dyDescent="0.2">
      <c r="C560" s="410"/>
      <c r="D560" s="410"/>
      <c r="E560" s="410">
        <f>COUNTIF(CFCategoriasBD,TabelaFluxoDeCaixa[[#This Row],[Categoria]])</f>
        <v>1</v>
      </c>
      <c r="F560" s="389">
        <f ca="1">IFERROR(COUNTIF(INDIRECT("BDNameToFC" &amp; SUBSTITUTE(TabelaFluxoDeCaixa[[#This Row],[Categoria]], " ", "_")),TabelaFluxoDeCaixa[[#This Row],[Sub Categoria]]),0)</f>
        <v>1</v>
      </c>
      <c r="G560" s="429">
        <f>DATE(YEAR(TabelaFluxoDeCaixa[[#This Row],[Data de Efetivação]]),MONTH(TabelaFluxoDeCaixa[[#This Row],[Data de Efetivação]]),1)</f>
        <v>45658</v>
      </c>
      <c r="H560" s="428">
        <v>45636</v>
      </c>
      <c r="I560" s="428">
        <v>45664</v>
      </c>
      <c r="J560" s="411" t="s">
        <v>725</v>
      </c>
      <c r="K560" s="411" t="s">
        <v>806</v>
      </c>
      <c r="L560" s="411" t="s">
        <v>55</v>
      </c>
      <c r="M560" s="412" t="s">
        <v>810</v>
      </c>
      <c r="N560" s="413" t="s">
        <v>1216</v>
      </c>
      <c r="O560" s="414">
        <v>15</v>
      </c>
      <c r="P560" s="415" t="s">
        <v>134</v>
      </c>
    </row>
    <row r="561" spans="3:16" ht="16" x14ac:dyDescent="0.2">
      <c r="C561" s="410"/>
      <c r="D561" s="410"/>
      <c r="E561" s="410">
        <f>COUNTIF(CFCategoriasBD,TabelaFluxoDeCaixa[[#This Row],[Categoria]])</f>
        <v>1</v>
      </c>
      <c r="F561" s="389">
        <f ca="1">IFERROR(COUNTIF(INDIRECT("BDNameToFC" &amp; SUBSTITUTE(TabelaFluxoDeCaixa[[#This Row],[Categoria]], " ", "_")),TabelaFluxoDeCaixa[[#This Row],[Sub Categoria]]),0)</f>
        <v>1</v>
      </c>
      <c r="G561" s="429">
        <f>DATE(YEAR(TabelaFluxoDeCaixa[[#This Row],[Data de Efetivação]]),MONTH(TabelaFluxoDeCaixa[[#This Row],[Data de Efetivação]]),1)</f>
        <v>45658</v>
      </c>
      <c r="H561" s="428">
        <v>45632</v>
      </c>
      <c r="I561" s="428">
        <v>45664</v>
      </c>
      <c r="J561" s="411" t="s">
        <v>725</v>
      </c>
      <c r="K561" s="411" t="s">
        <v>806</v>
      </c>
      <c r="L561" s="411" t="s">
        <v>55</v>
      </c>
      <c r="M561" s="412" t="s">
        <v>810</v>
      </c>
      <c r="N561" s="413" t="s">
        <v>1237</v>
      </c>
      <c r="O561" s="414">
        <v>16</v>
      </c>
      <c r="P561" s="415" t="s">
        <v>134</v>
      </c>
    </row>
    <row r="562" spans="3:16" ht="16" x14ac:dyDescent="0.2">
      <c r="C562" s="410"/>
      <c r="D562" s="410"/>
      <c r="E562" s="410">
        <f>COUNTIF(CFCategoriasBD,TabelaFluxoDeCaixa[[#This Row],[Categoria]])</f>
        <v>1</v>
      </c>
      <c r="F562" s="389">
        <f ca="1">IFERROR(COUNTIF(INDIRECT("BDNameToFC" &amp; SUBSTITUTE(TabelaFluxoDeCaixa[[#This Row],[Categoria]], " ", "_")),TabelaFluxoDeCaixa[[#This Row],[Sub Categoria]]),0)</f>
        <v>1</v>
      </c>
      <c r="G562" s="429">
        <f>DATE(YEAR(TabelaFluxoDeCaixa[[#This Row],[Data de Efetivação]]),MONTH(TabelaFluxoDeCaixa[[#This Row],[Data de Efetivação]]),1)</f>
        <v>45658</v>
      </c>
      <c r="H562" s="428">
        <v>45637</v>
      </c>
      <c r="I562" s="428">
        <v>45664</v>
      </c>
      <c r="J562" s="411" t="s">
        <v>725</v>
      </c>
      <c r="K562" s="411" t="s">
        <v>806</v>
      </c>
      <c r="L562" s="411" t="s">
        <v>803</v>
      </c>
      <c r="M562" s="412" t="s">
        <v>898</v>
      </c>
      <c r="N562" s="413" t="s">
        <v>1215</v>
      </c>
      <c r="O562" s="414">
        <v>16.440000000000001</v>
      </c>
      <c r="P562" s="415" t="s">
        <v>134</v>
      </c>
    </row>
    <row r="563" spans="3:16" ht="16" x14ac:dyDescent="0.2">
      <c r="C563" s="410"/>
      <c r="D563" s="410"/>
      <c r="E563" s="410">
        <f>COUNTIF(CFCategoriasBD,TabelaFluxoDeCaixa[[#This Row],[Categoria]])</f>
        <v>1</v>
      </c>
      <c r="F563" s="389">
        <f ca="1">IFERROR(COUNTIF(INDIRECT("BDNameToFC" &amp; SUBSTITUTE(TabelaFluxoDeCaixa[[#This Row],[Categoria]], " ", "_")),TabelaFluxoDeCaixa[[#This Row],[Sub Categoria]]),0)</f>
        <v>1</v>
      </c>
      <c r="G563" s="429">
        <f>DATE(YEAR(TabelaFluxoDeCaixa[[#This Row],[Data de Efetivação]]),MONTH(TabelaFluxoDeCaixa[[#This Row],[Data de Efetivação]]),1)</f>
        <v>45658</v>
      </c>
      <c r="H563" s="428">
        <v>45647</v>
      </c>
      <c r="I563" s="428">
        <v>45664</v>
      </c>
      <c r="J563" s="411" t="s">
        <v>725</v>
      </c>
      <c r="K563" s="411" t="s">
        <v>806</v>
      </c>
      <c r="L563" s="411" t="s">
        <v>803</v>
      </c>
      <c r="M563" s="412" t="s">
        <v>48</v>
      </c>
      <c r="N563" s="413" t="s">
        <v>830</v>
      </c>
      <c r="O563" s="414">
        <v>17</v>
      </c>
      <c r="P563" s="415" t="s">
        <v>134</v>
      </c>
    </row>
    <row r="564" spans="3:16" ht="16" x14ac:dyDescent="0.2">
      <c r="C564" s="410"/>
      <c r="D564" s="410"/>
      <c r="E564" s="410">
        <f>COUNTIF(CFCategoriasBD,TabelaFluxoDeCaixa[[#This Row],[Categoria]])</f>
        <v>1</v>
      </c>
      <c r="F564" s="389">
        <f ca="1">IFERROR(COUNTIF(INDIRECT("BDNameToFC" &amp; SUBSTITUTE(TabelaFluxoDeCaixa[[#This Row],[Categoria]], " ", "_")),TabelaFluxoDeCaixa[[#This Row],[Sub Categoria]]),0)</f>
        <v>1</v>
      </c>
      <c r="G564" s="429">
        <f>DATE(YEAR(TabelaFluxoDeCaixa[[#This Row],[Data de Efetivação]]),MONTH(TabelaFluxoDeCaixa[[#This Row],[Data de Efetivação]]),1)</f>
        <v>45658</v>
      </c>
      <c r="H564" s="428">
        <v>45626</v>
      </c>
      <c r="I564" s="428">
        <v>45664</v>
      </c>
      <c r="J564" s="411" t="s">
        <v>725</v>
      </c>
      <c r="K564" s="411" t="s">
        <v>806</v>
      </c>
      <c r="L564" s="411" t="s">
        <v>803</v>
      </c>
      <c r="M564" s="412" t="s">
        <v>898</v>
      </c>
      <c r="N564" s="413" t="s">
        <v>827</v>
      </c>
      <c r="O564" s="414">
        <v>17.899999999999999</v>
      </c>
      <c r="P564" s="415" t="s">
        <v>134</v>
      </c>
    </row>
    <row r="565" spans="3:16" ht="16" x14ac:dyDescent="0.2">
      <c r="C565" s="410"/>
      <c r="D565" s="410"/>
      <c r="E565" s="410">
        <f>COUNTIF(CFCategoriasBD,TabelaFluxoDeCaixa[[#This Row],[Categoria]])</f>
        <v>1</v>
      </c>
      <c r="F565" s="389">
        <f ca="1">IFERROR(COUNTIF(INDIRECT("BDNameToFC" &amp; SUBSTITUTE(TabelaFluxoDeCaixa[[#This Row],[Categoria]], " ", "_")),TabelaFluxoDeCaixa[[#This Row],[Sub Categoria]]),0)</f>
        <v>1</v>
      </c>
      <c r="G565" s="429">
        <f>DATE(YEAR(TabelaFluxoDeCaixa[[#This Row],[Data de Efetivação]]),MONTH(TabelaFluxoDeCaixa[[#This Row],[Data de Efetivação]]),1)</f>
        <v>45658</v>
      </c>
      <c r="H565" s="428">
        <v>45627</v>
      </c>
      <c r="I565" s="428">
        <v>45664</v>
      </c>
      <c r="J565" s="411" t="s">
        <v>725</v>
      </c>
      <c r="K565" s="411" t="s">
        <v>806</v>
      </c>
      <c r="L565" s="411" t="s">
        <v>55</v>
      </c>
      <c r="M565" s="412" t="s">
        <v>56</v>
      </c>
      <c r="N565" s="413" t="s">
        <v>1244</v>
      </c>
      <c r="O565" s="414">
        <v>20.73</v>
      </c>
      <c r="P565" s="415" t="s">
        <v>134</v>
      </c>
    </row>
    <row r="566" spans="3:16" ht="16" x14ac:dyDescent="0.2">
      <c r="C566" s="410"/>
      <c r="D566" s="410"/>
      <c r="E566" s="410">
        <f>COUNTIF(CFCategoriasBD,TabelaFluxoDeCaixa[[#This Row],[Categoria]])</f>
        <v>1</v>
      </c>
      <c r="F566" s="389">
        <f ca="1">IFERROR(COUNTIF(INDIRECT("BDNameToFC" &amp; SUBSTITUTE(TabelaFluxoDeCaixa[[#This Row],[Categoria]], " ", "_")),TabelaFluxoDeCaixa[[#This Row],[Sub Categoria]]),0)</f>
        <v>1</v>
      </c>
      <c r="G566" s="429">
        <f>DATE(YEAR(TabelaFluxoDeCaixa[[#This Row],[Data de Efetivação]]),MONTH(TabelaFluxoDeCaixa[[#This Row],[Data de Efetivação]]),1)</f>
        <v>45658</v>
      </c>
      <c r="H566" s="428">
        <v>45380</v>
      </c>
      <c r="I566" s="428">
        <v>45664</v>
      </c>
      <c r="J566" s="411" t="s">
        <v>725</v>
      </c>
      <c r="K566" s="411" t="s">
        <v>806</v>
      </c>
      <c r="L566" s="411" t="s">
        <v>55</v>
      </c>
      <c r="M566" s="412" t="s">
        <v>56</v>
      </c>
      <c r="N566" s="413" t="s">
        <v>1229</v>
      </c>
      <c r="O566" s="414">
        <v>20.99</v>
      </c>
      <c r="P566" s="415" t="s">
        <v>134</v>
      </c>
    </row>
    <row r="567" spans="3:16" ht="16" x14ac:dyDescent="0.2">
      <c r="C567" s="410"/>
      <c r="D567" s="410"/>
      <c r="E567" s="410">
        <f>COUNTIF(CFCategoriasBD,TabelaFluxoDeCaixa[[#This Row],[Categoria]])</f>
        <v>1</v>
      </c>
      <c r="F567" s="389">
        <f ca="1">IFERROR(COUNTIF(INDIRECT("BDNameToFC" &amp; SUBSTITUTE(TabelaFluxoDeCaixa[[#This Row],[Categoria]], " ", "_")),TabelaFluxoDeCaixa[[#This Row],[Sub Categoria]]),0)</f>
        <v>1</v>
      </c>
      <c r="G567" s="429">
        <f>DATE(YEAR(TabelaFluxoDeCaixa[[#This Row],[Data de Efetivação]]),MONTH(TabelaFluxoDeCaixa[[#This Row],[Data de Efetivação]]),1)</f>
        <v>45658</v>
      </c>
      <c r="H567" s="428">
        <v>45624</v>
      </c>
      <c r="I567" s="428">
        <v>45664</v>
      </c>
      <c r="J567" s="411" t="s">
        <v>725</v>
      </c>
      <c r="K567" s="411" t="s">
        <v>806</v>
      </c>
      <c r="L567" s="411" t="s">
        <v>803</v>
      </c>
      <c r="M567" s="412" t="s">
        <v>48</v>
      </c>
      <c r="N567" s="413" t="s">
        <v>830</v>
      </c>
      <c r="O567" s="414">
        <v>21</v>
      </c>
      <c r="P567" s="415" t="s">
        <v>134</v>
      </c>
    </row>
    <row r="568" spans="3:16" ht="16" x14ac:dyDescent="0.2">
      <c r="C568" s="410"/>
      <c r="D568" s="410"/>
      <c r="E568" s="410">
        <f>COUNTIF(CFCategoriasBD,TabelaFluxoDeCaixa[[#This Row],[Categoria]])</f>
        <v>1</v>
      </c>
      <c r="F568" s="389">
        <f ca="1">IFERROR(COUNTIF(INDIRECT("BDNameToFC" &amp; SUBSTITUTE(TabelaFluxoDeCaixa[[#This Row],[Categoria]], " ", "_")),TabelaFluxoDeCaixa[[#This Row],[Sub Categoria]]),0)</f>
        <v>1</v>
      </c>
      <c r="G568" s="429">
        <f>DATE(YEAR(TabelaFluxoDeCaixa[[#This Row],[Data de Efetivação]]),MONTH(TabelaFluxoDeCaixa[[#This Row],[Data de Efetivação]]),1)</f>
        <v>45658</v>
      </c>
      <c r="H568" s="428">
        <v>45601</v>
      </c>
      <c r="I568" s="428">
        <v>45664</v>
      </c>
      <c r="J568" s="411" t="s">
        <v>725</v>
      </c>
      <c r="K568" s="411" t="s">
        <v>806</v>
      </c>
      <c r="L568" s="411" t="s">
        <v>1029</v>
      </c>
      <c r="M568" s="412" t="s">
        <v>1118</v>
      </c>
      <c r="N568" s="413" t="s">
        <v>1263</v>
      </c>
      <c r="O568" s="414">
        <v>21.43</v>
      </c>
      <c r="P568" s="415" t="s">
        <v>134</v>
      </c>
    </row>
    <row r="569" spans="3:16" ht="16" x14ac:dyDescent="0.2">
      <c r="C569" s="410"/>
      <c r="D569" s="410"/>
      <c r="E569" s="410">
        <f>COUNTIF(CFCategoriasBD,TabelaFluxoDeCaixa[[#This Row],[Categoria]])</f>
        <v>1</v>
      </c>
      <c r="F569" s="389">
        <f ca="1">IFERROR(COUNTIF(INDIRECT("BDNameToFC" &amp; SUBSTITUTE(TabelaFluxoDeCaixa[[#This Row],[Categoria]], " ", "_")),TabelaFluxoDeCaixa[[#This Row],[Sub Categoria]]),0)</f>
        <v>1</v>
      </c>
      <c r="G569" s="429">
        <f>DATE(YEAR(TabelaFluxoDeCaixa[[#This Row],[Data de Efetivação]]),MONTH(TabelaFluxoDeCaixa[[#This Row],[Data de Efetivação]]),1)</f>
        <v>45658</v>
      </c>
      <c r="H569" s="428">
        <v>45639</v>
      </c>
      <c r="I569" s="428">
        <v>45664</v>
      </c>
      <c r="J569" s="411" t="s">
        <v>725</v>
      </c>
      <c r="K569" s="411" t="s">
        <v>806</v>
      </c>
      <c r="L569" s="411" t="s">
        <v>55</v>
      </c>
      <c r="M569" s="412" t="s">
        <v>810</v>
      </c>
      <c r="N569" s="413" t="s">
        <v>1218</v>
      </c>
      <c r="O569" s="414">
        <v>22</v>
      </c>
      <c r="P569" s="415" t="s">
        <v>134</v>
      </c>
    </row>
    <row r="570" spans="3:16" ht="16" x14ac:dyDescent="0.2">
      <c r="C570" s="410"/>
      <c r="D570" s="410"/>
      <c r="E570" s="410">
        <f>COUNTIF(CFCategoriasBD,TabelaFluxoDeCaixa[[#This Row],[Categoria]])</f>
        <v>1</v>
      </c>
      <c r="F570" s="389">
        <f ca="1">IFERROR(COUNTIF(INDIRECT("BDNameToFC" &amp; SUBSTITUTE(TabelaFluxoDeCaixa[[#This Row],[Categoria]], " ", "_")),TabelaFluxoDeCaixa[[#This Row],[Sub Categoria]]),0)</f>
        <v>1</v>
      </c>
      <c r="G570" s="429">
        <f>DATE(YEAR(TabelaFluxoDeCaixa[[#This Row],[Data de Efetivação]]),MONTH(TabelaFluxoDeCaixa[[#This Row],[Data de Efetivação]]),1)</f>
        <v>45658</v>
      </c>
      <c r="H570" s="428">
        <v>45574</v>
      </c>
      <c r="I570" s="428">
        <v>45664</v>
      </c>
      <c r="J570" s="411" t="s">
        <v>725</v>
      </c>
      <c r="K570" s="411" t="s">
        <v>806</v>
      </c>
      <c r="L570" s="411" t="s">
        <v>899</v>
      </c>
      <c r="M570" s="412" t="s">
        <v>902</v>
      </c>
      <c r="N570" s="413" t="s">
        <v>1258</v>
      </c>
      <c r="O570" s="414">
        <v>22.2</v>
      </c>
      <c r="P570" s="415" t="s">
        <v>134</v>
      </c>
    </row>
    <row r="571" spans="3:16" ht="16" x14ac:dyDescent="0.2">
      <c r="C571" s="410"/>
      <c r="D571" s="410"/>
      <c r="E571" s="410">
        <f>COUNTIF(CFCategoriasBD,TabelaFluxoDeCaixa[[#This Row],[Categoria]])</f>
        <v>1</v>
      </c>
      <c r="F571" s="389">
        <f ca="1">IFERROR(COUNTIF(INDIRECT("BDNameToFC" &amp; SUBSTITUTE(TabelaFluxoDeCaixa[[#This Row],[Categoria]], " ", "_")),TabelaFluxoDeCaixa[[#This Row],[Sub Categoria]]),0)</f>
        <v>1</v>
      </c>
      <c r="G571" s="429">
        <f>DATE(YEAR(TabelaFluxoDeCaixa[[#This Row],[Data de Efetivação]]),MONTH(TabelaFluxoDeCaixa[[#This Row],[Data de Efetivação]]),1)</f>
        <v>45658</v>
      </c>
      <c r="H571" s="428">
        <v>45634</v>
      </c>
      <c r="I571" s="428">
        <v>45664</v>
      </c>
      <c r="J571" s="411" t="s">
        <v>725</v>
      </c>
      <c r="K571" s="411" t="s">
        <v>806</v>
      </c>
      <c r="L571" s="411" t="s">
        <v>52</v>
      </c>
      <c r="M571" s="412" t="s">
        <v>800</v>
      </c>
      <c r="N571" s="413" t="s">
        <v>829</v>
      </c>
      <c r="O571" s="414">
        <v>22.29</v>
      </c>
      <c r="P571" s="415" t="s">
        <v>134</v>
      </c>
    </row>
    <row r="572" spans="3:16" ht="16" x14ac:dyDescent="0.2">
      <c r="C572" s="410"/>
      <c r="D572" s="410"/>
      <c r="E572" s="410">
        <f>COUNTIF(CFCategoriasBD,TabelaFluxoDeCaixa[[#This Row],[Categoria]])</f>
        <v>1</v>
      </c>
      <c r="F572" s="389">
        <f ca="1">IFERROR(COUNTIF(INDIRECT("BDNameToFC" &amp; SUBSTITUTE(TabelaFluxoDeCaixa[[#This Row],[Categoria]], " ", "_")),TabelaFluxoDeCaixa[[#This Row],[Sub Categoria]]),0)</f>
        <v>1</v>
      </c>
      <c r="G572" s="429">
        <f>DATE(YEAR(TabelaFluxoDeCaixa[[#This Row],[Data de Efetivação]]),MONTH(TabelaFluxoDeCaixa[[#This Row],[Data de Efetivação]]),1)</f>
        <v>45658</v>
      </c>
      <c r="H572" s="428">
        <v>45634</v>
      </c>
      <c r="I572" s="428">
        <v>45664</v>
      </c>
      <c r="J572" s="411" t="s">
        <v>725</v>
      </c>
      <c r="K572" s="411" t="s">
        <v>806</v>
      </c>
      <c r="L572" s="411" t="s">
        <v>907</v>
      </c>
      <c r="M572" s="412" t="s">
        <v>909</v>
      </c>
      <c r="N572" s="413" t="s">
        <v>1257</v>
      </c>
      <c r="O572" s="414">
        <v>22.9</v>
      </c>
      <c r="P572" s="415" t="s">
        <v>134</v>
      </c>
    </row>
    <row r="573" spans="3:16" ht="16" x14ac:dyDescent="0.2">
      <c r="C573" s="410"/>
      <c r="D573" s="410"/>
      <c r="E573" s="410">
        <f>COUNTIF(CFCategoriasBD,TabelaFluxoDeCaixa[[#This Row],[Categoria]])</f>
        <v>1</v>
      </c>
      <c r="F573" s="389">
        <f ca="1">IFERROR(COUNTIF(INDIRECT("BDNameToFC" &amp; SUBSTITUTE(TabelaFluxoDeCaixa[[#This Row],[Categoria]], " ", "_")),TabelaFluxoDeCaixa[[#This Row],[Sub Categoria]]),0)</f>
        <v>1</v>
      </c>
      <c r="G573" s="429">
        <f>DATE(YEAR(TabelaFluxoDeCaixa[[#This Row],[Data de Efetivação]]),MONTH(TabelaFluxoDeCaixa[[#This Row],[Data de Efetivação]]),1)</f>
        <v>45658</v>
      </c>
      <c r="H573" s="428">
        <v>45626</v>
      </c>
      <c r="I573" s="428">
        <v>45664</v>
      </c>
      <c r="J573" s="411" t="s">
        <v>725</v>
      </c>
      <c r="K573" s="411" t="s">
        <v>806</v>
      </c>
      <c r="L573" s="411" t="s">
        <v>55</v>
      </c>
      <c r="M573" s="412" t="s">
        <v>56</v>
      </c>
      <c r="N573" s="413" t="s">
        <v>837</v>
      </c>
      <c r="O573" s="414">
        <v>23.92</v>
      </c>
      <c r="P573" s="415" t="s">
        <v>134</v>
      </c>
    </row>
    <row r="574" spans="3:16" ht="16" x14ac:dyDescent="0.2">
      <c r="C574" s="410"/>
      <c r="D574" s="410"/>
      <c r="E574" s="410">
        <f>COUNTIF(CFCategoriasBD,TabelaFluxoDeCaixa[[#This Row],[Categoria]])</f>
        <v>1</v>
      </c>
      <c r="F574" s="389">
        <f ca="1">IFERROR(COUNTIF(INDIRECT("BDNameToFC" &amp; SUBSTITUTE(TabelaFluxoDeCaixa[[#This Row],[Categoria]], " ", "_")),TabelaFluxoDeCaixa[[#This Row],[Sub Categoria]]),0)</f>
        <v>1</v>
      </c>
      <c r="G574" s="429">
        <f>DATE(YEAR(TabelaFluxoDeCaixa[[#This Row],[Data de Efetivação]]),MONTH(TabelaFluxoDeCaixa[[#This Row],[Data de Efetivação]]),1)</f>
        <v>45658</v>
      </c>
      <c r="H574" s="428">
        <v>45635</v>
      </c>
      <c r="I574" s="428">
        <v>45664</v>
      </c>
      <c r="J574" s="411" t="s">
        <v>725</v>
      </c>
      <c r="K574" s="411" t="s">
        <v>806</v>
      </c>
      <c r="L574" s="411" t="s">
        <v>803</v>
      </c>
      <c r="M574" s="412" t="s">
        <v>48</v>
      </c>
      <c r="N574" s="413" t="s">
        <v>831</v>
      </c>
      <c r="O574" s="414">
        <v>24.77</v>
      </c>
      <c r="P574" s="415" t="s">
        <v>134</v>
      </c>
    </row>
    <row r="575" spans="3:16" ht="16" x14ac:dyDescent="0.2">
      <c r="C575" s="410"/>
      <c r="D575" s="410"/>
      <c r="E575" s="410">
        <f>COUNTIF(CFCategoriasBD,TabelaFluxoDeCaixa[[#This Row],[Categoria]])</f>
        <v>1</v>
      </c>
      <c r="F575" s="389">
        <f ca="1">IFERROR(COUNTIF(INDIRECT("BDNameToFC" &amp; SUBSTITUTE(TabelaFluxoDeCaixa[[#This Row],[Categoria]], " ", "_")),TabelaFluxoDeCaixa[[#This Row],[Sub Categoria]]),0)</f>
        <v>1</v>
      </c>
      <c r="G575" s="429">
        <f>DATE(YEAR(TabelaFluxoDeCaixa[[#This Row],[Data de Efetivação]]),MONTH(TabelaFluxoDeCaixa[[#This Row],[Data de Efetivação]]),1)</f>
        <v>45658</v>
      </c>
      <c r="H575" s="428">
        <v>45638</v>
      </c>
      <c r="I575" s="428">
        <v>45664</v>
      </c>
      <c r="J575" s="411" t="s">
        <v>725</v>
      </c>
      <c r="K575" s="411" t="s">
        <v>806</v>
      </c>
      <c r="L575" s="411" t="s">
        <v>899</v>
      </c>
      <c r="M575" s="412" t="s">
        <v>900</v>
      </c>
      <c r="N575" s="413" t="s">
        <v>1256</v>
      </c>
      <c r="O575" s="414">
        <v>25</v>
      </c>
      <c r="P575" s="415" t="s">
        <v>134</v>
      </c>
    </row>
    <row r="576" spans="3:16" ht="16" x14ac:dyDescent="0.2">
      <c r="C576" s="410"/>
      <c r="D576" s="410"/>
      <c r="E576" s="410">
        <f>COUNTIF(CFCategoriasBD,TabelaFluxoDeCaixa[[#This Row],[Categoria]])</f>
        <v>1</v>
      </c>
      <c r="F576" s="389">
        <f ca="1">IFERROR(COUNTIF(INDIRECT("BDNameToFC" &amp; SUBSTITUTE(TabelaFluxoDeCaixa[[#This Row],[Categoria]], " ", "_")),TabelaFluxoDeCaixa[[#This Row],[Sub Categoria]]),0)</f>
        <v>1</v>
      </c>
      <c r="G576" s="429">
        <f>DATE(YEAR(TabelaFluxoDeCaixa[[#This Row],[Data de Efetivação]]),MONTH(TabelaFluxoDeCaixa[[#This Row],[Data de Efetivação]]),1)</f>
        <v>45658</v>
      </c>
      <c r="H576" s="428">
        <v>45664</v>
      </c>
      <c r="I576" s="428">
        <v>45664</v>
      </c>
      <c r="J576" s="411" t="s">
        <v>725</v>
      </c>
      <c r="K576" s="411"/>
      <c r="L576" s="411" t="s">
        <v>803</v>
      </c>
      <c r="M576" s="412" t="s">
        <v>48</v>
      </c>
      <c r="N576" s="413" t="s">
        <v>1283</v>
      </c>
      <c r="O576" s="414">
        <v>25.34</v>
      </c>
      <c r="P576" s="415" t="s">
        <v>134</v>
      </c>
    </row>
    <row r="577" spans="3:16" ht="16" x14ac:dyDescent="0.2">
      <c r="C577" s="410"/>
      <c r="D577" s="410"/>
      <c r="E577" s="410">
        <f>COUNTIF(CFCategoriasBD,TabelaFluxoDeCaixa[[#This Row],[Categoria]])</f>
        <v>1</v>
      </c>
      <c r="F577" s="389">
        <f ca="1">IFERROR(COUNTIF(INDIRECT("BDNameToFC" &amp; SUBSTITUTE(TabelaFluxoDeCaixa[[#This Row],[Categoria]], " ", "_")),TabelaFluxoDeCaixa[[#This Row],[Sub Categoria]]),0)</f>
        <v>1</v>
      </c>
      <c r="G577" s="429">
        <f>DATE(YEAR(TabelaFluxoDeCaixa[[#This Row],[Data de Efetivação]]),MONTH(TabelaFluxoDeCaixa[[#This Row],[Data de Efetivação]]),1)</f>
        <v>45658</v>
      </c>
      <c r="H577" s="428">
        <v>45640</v>
      </c>
      <c r="I577" s="428">
        <v>45664</v>
      </c>
      <c r="J577" s="411" t="s">
        <v>725</v>
      </c>
      <c r="K577" s="411" t="s">
        <v>806</v>
      </c>
      <c r="L577" s="411" t="s">
        <v>55</v>
      </c>
      <c r="M577" s="412" t="s">
        <v>810</v>
      </c>
      <c r="N577" s="413" t="s">
        <v>1240</v>
      </c>
      <c r="O577" s="414">
        <v>28</v>
      </c>
      <c r="P577" s="415" t="s">
        <v>134</v>
      </c>
    </row>
    <row r="578" spans="3:16" ht="16" x14ac:dyDescent="0.2">
      <c r="C578" s="410"/>
      <c r="D578" s="410"/>
      <c r="E578" s="410">
        <f>COUNTIF(CFCategoriasBD,TabelaFluxoDeCaixa[[#This Row],[Categoria]])</f>
        <v>1</v>
      </c>
      <c r="F578" s="389">
        <f ca="1">IFERROR(COUNTIF(INDIRECT("BDNameToFC" &amp; SUBSTITUTE(TabelaFluxoDeCaixa[[#This Row],[Categoria]], " ", "_")),TabelaFluxoDeCaixa[[#This Row],[Sub Categoria]]),0)</f>
        <v>1</v>
      </c>
      <c r="G578" s="429">
        <f>DATE(YEAR(TabelaFluxoDeCaixa[[#This Row],[Data de Efetivação]]),MONTH(TabelaFluxoDeCaixa[[#This Row],[Data de Efetivação]]),1)</f>
        <v>45658</v>
      </c>
      <c r="H578" s="428">
        <v>45525</v>
      </c>
      <c r="I578" s="428">
        <v>45664</v>
      </c>
      <c r="J578" s="411" t="s">
        <v>725</v>
      </c>
      <c r="K578" s="411" t="s">
        <v>806</v>
      </c>
      <c r="L578" s="411" t="s">
        <v>55</v>
      </c>
      <c r="M578" s="412" t="s">
        <v>913</v>
      </c>
      <c r="N578" s="413" t="s">
        <v>1269</v>
      </c>
      <c r="O578" s="414">
        <v>29.49</v>
      </c>
      <c r="P578" s="415" t="s">
        <v>134</v>
      </c>
    </row>
    <row r="579" spans="3:16" ht="16" x14ac:dyDescent="0.2">
      <c r="C579" s="410"/>
      <c r="D579" s="410"/>
      <c r="E579" s="410">
        <f>COUNTIF(CFCategoriasBD,TabelaFluxoDeCaixa[[#This Row],[Categoria]])</f>
        <v>1</v>
      </c>
      <c r="F579" s="389">
        <f ca="1">IFERROR(COUNTIF(INDIRECT("BDNameToFC" &amp; SUBSTITUTE(TabelaFluxoDeCaixa[[#This Row],[Categoria]], " ", "_")),TabelaFluxoDeCaixa[[#This Row],[Sub Categoria]]),0)</f>
        <v>1</v>
      </c>
      <c r="G579" s="429">
        <f>DATE(YEAR(TabelaFluxoDeCaixa[[#This Row],[Data de Efetivação]]),MONTH(TabelaFluxoDeCaixa[[#This Row],[Data de Efetivação]]),1)</f>
        <v>45658</v>
      </c>
      <c r="H579" s="428">
        <v>45633</v>
      </c>
      <c r="I579" s="428">
        <v>45664</v>
      </c>
      <c r="J579" s="411" t="s">
        <v>725</v>
      </c>
      <c r="K579" s="411" t="s">
        <v>806</v>
      </c>
      <c r="L579" s="411" t="s">
        <v>49</v>
      </c>
      <c r="M579" s="412" t="s">
        <v>1031</v>
      </c>
      <c r="N579" s="413" t="s">
        <v>1245</v>
      </c>
      <c r="O579" s="414">
        <v>30</v>
      </c>
      <c r="P579" s="415" t="s">
        <v>134</v>
      </c>
    </row>
    <row r="580" spans="3:16" ht="16" x14ac:dyDescent="0.2">
      <c r="C580" s="410"/>
      <c r="D580" s="410"/>
      <c r="E580" s="410">
        <f>COUNTIF(CFCategoriasBD,TabelaFluxoDeCaixa[[#This Row],[Categoria]])</f>
        <v>1</v>
      </c>
      <c r="F580" s="389">
        <f ca="1">IFERROR(COUNTIF(INDIRECT("BDNameToFC" &amp; SUBSTITUTE(TabelaFluxoDeCaixa[[#This Row],[Categoria]], " ", "_")),TabelaFluxoDeCaixa[[#This Row],[Sub Categoria]]),0)</f>
        <v>1</v>
      </c>
      <c r="G580" s="429">
        <f>DATE(YEAR(TabelaFluxoDeCaixa[[#This Row],[Data de Efetivação]]),MONTH(TabelaFluxoDeCaixa[[#This Row],[Data de Efetivação]]),1)</f>
        <v>45658</v>
      </c>
      <c r="H580" s="428">
        <v>45632</v>
      </c>
      <c r="I580" s="428">
        <v>45664</v>
      </c>
      <c r="J580" s="411" t="s">
        <v>725</v>
      </c>
      <c r="K580" s="411" t="s">
        <v>806</v>
      </c>
      <c r="L580" s="411" t="s">
        <v>55</v>
      </c>
      <c r="M580" s="412" t="s">
        <v>810</v>
      </c>
      <c r="N580" s="413" t="s">
        <v>1237</v>
      </c>
      <c r="O580" s="414">
        <v>30.5</v>
      </c>
      <c r="P580" s="415" t="s">
        <v>134</v>
      </c>
    </row>
    <row r="581" spans="3:16" ht="16" x14ac:dyDescent="0.2">
      <c r="C581" s="410"/>
      <c r="D581" s="410"/>
      <c r="E581" s="410">
        <f>COUNTIF(CFCategoriasBD,TabelaFluxoDeCaixa[[#This Row],[Categoria]])</f>
        <v>1</v>
      </c>
      <c r="F581" s="389">
        <f ca="1">IFERROR(COUNTIF(INDIRECT("BDNameToFC" &amp; SUBSTITUTE(TabelaFluxoDeCaixa[[#This Row],[Categoria]], " ", "_")),TabelaFluxoDeCaixa[[#This Row],[Sub Categoria]]),0)</f>
        <v>1</v>
      </c>
      <c r="G581" s="429">
        <f>DATE(YEAR(TabelaFluxoDeCaixa[[#This Row],[Data de Efetivação]]),MONTH(TabelaFluxoDeCaixa[[#This Row],[Data de Efetivação]]),1)</f>
        <v>45658</v>
      </c>
      <c r="H581" s="428">
        <v>45630</v>
      </c>
      <c r="I581" s="428">
        <v>45664</v>
      </c>
      <c r="J581" s="411" t="s">
        <v>725</v>
      </c>
      <c r="K581" s="411" t="s">
        <v>806</v>
      </c>
      <c r="L581" s="411" t="s">
        <v>803</v>
      </c>
      <c r="M581" s="412" t="s">
        <v>898</v>
      </c>
      <c r="N581" s="413" t="s">
        <v>1215</v>
      </c>
      <c r="O581" s="414">
        <v>30.61</v>
      </c>
      <c r="P581" s="415" t="s">
        <v>134</v>
      </c>
    </row>
    <row r="582" spans="3:16" ht="16" x14ac:dyDescent="0.2">
      <c r="C582" s="410"/>
      <c r="D582" s="410"/>
      <c r="E582" s="410">
        <f>COUNTIF(CFCategoriasBD,TabelaFluxoDeCaixa[[#This Row],[Categoria]])</f>
        <v>1</v>
      </c>
      <c r="F582" s="389">
        <f ca="1">IFERROR(COUNTIF(INDIRECT("BDNameToFC" &amp; SUBSTITUTE(TabelaFluxoDeCaixa[[#This Row],[Categoria]], " ", "_")),TabelaFluxoDeCaixa[[#This Row],[Sub Categoria]]),0)</f>
        <v>1</v>
      </c>
      <c r="G582" s="429">
        <f>DATE(YEAR(TabelaFluxoDeCaixa[[#This Row],[Data de Efetivação]]),MONTH(TabelaFluxoDeCaixa[[#This Row],[Data de Efetivação]]),1)</f>
        <v>45658</v>
      </c>
      <c r="H582" s="428">
        <v>45639</v>
      </c>
      <c r="I582" s="428">
        <v>45664</v>
      </c>
      <c r="J582" s="411" t="s">
        <v>725</v>
      </c>
      <c r="K582" s="411" t="s">
        <v>806</v>
      </c>
      <c r="L582" s="411" t="s">
        <v>803</v>
      </c>
      <c r="M582" s="412" t="s">
        <v>48</v>
      </c>
      <c r="N582" s="413" t="s">
        <v>1223</v>
      </c>
      <c r="O582" s="414">
        <v>30.88</v>
      </c>
      <c r="P582" s="415" t="s">
        <v>134</v>
      </c>
    </row>
    <row r="583" spans="3:16" ht="16" x14ac:dyDescent="0.2">
      <c r="C583" s="410"/>
      <c r="D583" s="410"/>
      <c r="E583" s="410">
        <f>COUNTIF(CFCategoriasBD,TabelaFluxoDeCaixa[[#This Row],[Categoria]])</f>
        <v>1</v>
      </c>
      <c r="F583" s="389">
        <f ca="1">IFERROR(COUNTIF(INDIRECT("BDNameToFC" &amp; SUBSTITUTE(TabelaFluxoDeCaixa[[#This Row],[Categoria]], " ", "_")),TabelaFluxoDeCaixa[[#This Row],[Sub Categoria]]),0)</f>
        <v>1</v>
      </c>
      <c r="G583" s="429">
        <f>DATE(YEAR(TabelaFluxoDeCaixa[[#This Row],[Data de Efetivação]]),MONTH(TabelaFluxoDeCaixa[[#This Row],[Data de Efetivação]]),1)</f>
        <v>45658</v>
      </c>
      <c r="H583" s="428">
        <v>45647</v>
      </c>
      <c r="I583" s="428">
        <v>45664</v>
      </c>
      <c r="J583" s="411" t="s">
        <v>725</v>
      </c>
      <c r="K583" s="411" t="s">
        <v>806</v>
      </c>
      <c r="L583" s="411" t="s">
        <v>899</v>
      </c>
      <c r="M583" s="412" t="s">
        <v>902</v>
      </c>
      <c r="N583" s="413" t="s">
        <v>1253</v>
      </c>
      <c r="O583" s="414">
        <v>32.35</v>
      </c>
      <c r="P583" s="415" t="s">
        <v>134</v>
      </c>
    </row>
    <row r="584" spans="3:16" ht="16" x14ac:dyDescent="0.2">
      <c r="C584" s="410"/>
      <c r="D584" s="410"/>
      <c r="E584" s="410">
        <f>COUNTIF(CFCategoriasBD,TabelaFluxoDeCaixa[[#This Row],[Categoria]])</f>
        <v>1</v>
      </c>
      <c r="F584" s="389">
        <f ca="1">IFERROR(COUNTIF(INDIRECT("BDNameToFC" &amp; SUBSTITUTE(TabelaFluxoDeCaixa[[#This Row],[Categoria]], " ", "_")),TabelaFluxoDeCaixa[[#This Row],[Sub Categoria]]),0)</f>
        <v>1</v>
      </c>
      <c r="G584" s="429">
        <f>DATE(YEAR(TabelaFluxoDeCaixa[[#This Row],[Data de Efetivação]]),MONTH(TabelaFluxoDeCaixa[[#This Row],[Data de Efetivação]]),1)</f>
        <v>45658</v>
      </c>
      <c r="H584" s="428">
        <v>45638</v>
      </c>
      <c r="I584" s="428">
        <v>45664</v>
      </c>
      <c r="J584" s="411" t="s">
        <v>725</v>
      </c>
      <c r="K584" s="411" t="s">
        <v>806</v>
      </c>
      <c r="L584" s="411" t="s">
        <v>52</v>
      </c>
      <c r="M584" s="412" t="s">
        <v>800</v>
      </c>
      <c r="N584" s="413" t="s">
        <v>829</v>
      </c>
      <c r="O584" s="414">
        <v>32.590000000000003</v>
      </c>
      <c r="P584" s="415" t="s">
        <v>134</v>
      </c>
    </row>
    <row r="585" spans="3:16" ht="16" x14ac:dyDescent="0.2">
      <c r="C585" s="410"/>
      <c r="D585" s="410"/>
      <c r="E585" s="410">
        <f>COUNTIF(CFCategoriasBD,TabelaFluxoDeCaixa[[#This Row],[Categoria]])</f>
        <v>1</v>
      </c>
      <c r="F585" s="389">
        <f ca="1">IFERROR(COUNTIF(INDIRECT("BDNameToFC" &amp; SUBSTITUTE(TabelaFluxoDeCaixa[[#This Row],[Categoria]], " ", "_")),TabelaFluxoDeCaixa[[#This Row],[Sub Categoria]]),0)</f>
        <v>1</v>
      </c>
      <c r="G585" s="429">
        <f>DATE(YEAR(TabelaFluxoDeCaixa[[#This Row],[Data de Efetivação]]),MONTH(TabelaFluxoDeCaixa[[#This Row],[Data de Efetivação]]),1)</f>
        <v>45658</v>
      </c>
      <c r="H585" s="428">
        <v>45385</v>
      </c>
      <c r="I585" s="428">
        <v>45664</v>
      </c>
      <c r="J585" s="411" t="s">
        <v>725</v>
      </c>
      <c r="K585" s="411" t="s">
        <v>806</v>
      </c>
      <c r="L585" s="411" t="s">
        <v>49</v>
      </c>
      <c r="M585" s="412" t="s">
        <v>911</v>
      </c>
      <c r="N585" s="413" t="s">
        <v>1262</v>
      </c>
      <c r="O585" s="414">
        <v>33.32</v>
      </c>
      <c r="P585" s="415" t="s">
        <v>134</v>
      </c>
    </row>
    <row r="586" spans="3:16" ht="16" x14ac:dyDescent="0.2">
      <c r="C586" s="410"/>
      <c r="D586" s="410"/>
      <c r="E586" s="410">
        <f>COUNTIF(CFCategoriasBD,TabelaFluxoDeCaixa[[#This Row],[Categoria]])</f>
        <v>1</v>
      </c>
      <c r="F586" s="389">
        <f ca="1">IFERROR(COUNTIF(INDIRECT("BDNameToFC" &amp; SUBSTITUTE(TabelaFluxoDeCaixa[[#This Row],[Categoria]], " ", "_")),TabelaFluxoDeCaixa[[#This Row],[Sub Categoria]]),0)</f>
        <v>1</v>
      </c>
      <c r="G586" s="429">
        <f>DATE(YEAR(TabelaFluxoDeCaixa[[#This Row],[Data de Efetivação]]),MONTH(TabelaFluxoDeCaixa[[#This Row],[Data de Efetivação]]),1)</f>
        <v>45658</v>
      </c>
      <c r="H586" s="428">
        <v>45625</v>
      </c>
      <c r="I586" s="428">
        <v>45664</v>
      </c>
      <c r="J586" s="411" t="s">
        <v>725</v>
      </c>
      <c r="K586" s="411" t="s">
        <v>806</v>
      </c>
      <c r="L586" s="411" t="s">
        <v>49</v>
      </c>
      <c r="M586" s="412" t="s">
        <v>1031</v>
      </c>
      <c r="N586" s="413" t="s">
        <v>1243</v>
      </c>
      <c r="O586" s="414">
        <v>34</v>
      </c>
      <c r="P586" s="415" t="s">
        <v>134</v>
      </c>
    </row>
    <row r="587" spans="3:16" ht="16" x14ac:dyDescent="0.2">
      <c r="C587" s="410"/>
      <c r="D587" s="410"/>
      <c r="E587" s="410">
        <f>COUNTIF(CFCategoriasBD,TabelaFluxoDeCaixa[[#This Row],[Categoria]])</f>
        <v>1</v>
      </c>
      <c r="F587" s="389">
        <f ca="1">IFERROR(COUNTIF(INDIRECT("BDNameToFC" &amp; SUBSTITUTE(TabelaFluxoDeCaixa[[#This Row],[Categoria]], " ", "_")),TabelaFluxoDeCaixa[[#This Row],[Sub Categoria]]),0)</f>
        <v>1</v>
      </c>
      <c r="G587" s="429">
        <f>DATE(YEAR(TabelaFluxoDeCaixa[[#This Row],[Data de Efetivação]]),MONTH(TabelaFluxoDeCaixa[[#This Row],[Data de Efetivação]]),1)</f>
        <v>45658</v>
      </c>
      <c r="H587" s="428">
        <v>45621</v>
      </c>
      <c r="I587" s="428">
        <v>45664</v>
      </c>
      <c r="J587" s="411" t="s">
        <v>725</v>
      </c>
      <c r="K587" s="411" t="s">
        <v>806</v>
      </c>
      <c r="L587" s="411" t="s">
        <v>803</v>
      </c>
      <c r="M587" s="412" t="s">
        <v>48</v>
      </c>
      <c r="N587" s="413" t="s">
        <v>830</v>
      </c>
      <c r="O587" s="414">
        <v>35</v>
      </c>
      <c r="P587" s="415" t="s">
        <v>134</v>
      </c>
    </row>
    <row r="588" spans="3:16" ht="16" x14ac:dyDescent="0.2">
      <c r="C588" s="410"/>
      <c r="D588" s="410"/>
      <c r="E588" s="410">
        <f>COUNTIF(CFCategoriasBD,TabelaFluxoDeCaixa[[#This Row],[Categoria]])</f>
        <v>1</v>
      </c>
      <c r="F588" s="389">
        <f ca="1">IFERROR(COUNTIF(INDIRECT("BDNameToFC" &amp; SUBSTITUTE(TabelaFluxoDeCaixa[[#This Row],[Categoria]], " ", "_")),TabelaFluxoDeCaixa[[#This Row],[Sub Categoria]]),0)</f>
        <v>1</v>
      </c>
      <c r="G588" s="429">
        <f>DATE(YEAR(TabelaFluxoDeCaixa[[#This Row],[Data de Efetivação]]),MONTH(TabelaFluxoDeCaixa[[#This Row],[Data de Efetivação]]),1)</f>
        <v>45658</v>
      </c>
      <c r="H588" s="428">
        <v>45574</v>
      </c>
      <c r="I588" s="428">
        <v>45664</v>
      </c>
      <c r="J588" s="411" t="s">
        <v>725</v>
      </c>
      <c r="K588" s="411" t="s">
        <v>806</v>
      </c>
      <c r="L588" s="411" t="s">
        <v>899</v>
      </c>
      <c r="M588" s="412" t="s">
        <v>902</v>
      </c>
      <c r="N588" s="413" t="s">
        <v>1266</v>
      </c>
      <c r="O588" s="414">
        <v>35.99</v>
      </c>
      <c r="P588" s="415" t="s">
        <v>134</v>
      </c>
    </row>
    <row r="589" spans="3:16" ht="16" x14ac:dyDescent="0.2">
      <c r="C589" s="410"/>
      <c r="D589" s="410"/>
      <c r="E589" s="410">
        <f>COUNTIF(CFCategoriasBD,TabelaFluxoDeCaixa[[#This Row],[Categoria]])</f>
        <v>1</v>
      </c>
      <c r="F589" s="389">
        <f ca="1">IFERROR(COUNTIF(INDIRECT("BDNameToFC" &amp; SUBSTITUTE(TabelaFluxoDeCaixa[[#This Row],[Categoria]], " ", "_")),TabelaFluxoDeCaixa[[#This Row],[Sub Categoria]]),0)</f>
        <v>1</v>
      </c>
      <c r="G589" s="429">
        <f>DATE(YEAR(TabelaFluxoDeCaixa[[#This Row],[Data de Efetivação]]),MONTH(TabelaFluxoDeCaixa[[#This Row],[Data de Efetivação]]),1)</f>
        <v>45658</v>
      </c>
      <c r="H589" s="428">
        <v>45636</v>
      </c>
      <c r="I589" s="428">
        <v>45664</v>
      </c>
      <c r="J589" s="411" t="s">
        <v>725</v>
      </c>
      <c r="K589" s="411" t="s">
        <v>806</v>
      </c>
      <c r="L589" s="411" t="s">
        <v>55</v>
      </c>
      <c r="M589" s="412" t="s">
        <v>913</v>
      </c>
      <c r="N589" s="413" t="s">
        <v>1248</v>
      </c>
      <c r="O589" s="414">
        <v>36.99</v>
      </c>
      <c r="P589" s="415" t="s">
        <v>134</v>
      </c>
    </row>
    <row r="590" spans="3:16" ht="16" x14ac:dyDescent="0.2">
      <c r="C590" s="410"/>
      <c r="D590" s="410"/>
      <c r="E590" s="410">
        <f>COUNTIF(CFCategoriasBD,TabelaFluxoDeCaixa[[#This Row],[Categoria]])</f>
        <v>1</v>
      </c>
      <c r="F590" s="389">
        <f ca="1">IFERROR(COUNTIF(INDIRECT("BDNameToFC" &amp; SUBSTITUTE(TabelaFluxoDeCaixa[[#This Row],[Categoria]], " ", "_")),TabelaFluxoDeCaixa[[#This Row],[Sub Categoria]]),0)</f>
        <v>1</v>
      </c>
      <c r="G590" s="429">
        <f>DATE(YEAR(TabelaFluxoDeCaixa[[#This Row],[Data de Efetivação]]),MONTH(TabelaFluxoDeCaixa[[#This Row],[Data de Efetivação]]),1)</f>
        <v>45658</v>
      </c>
      <c r="H590" s="428">
        <v>45642</v>
      </c>
      <c r="I590" s="428">
        <v>45664</v>
      </c>
      <c r="J590" s="411" t="s">
        <v>725</v>
      </c>
      <c r="K590" s="411" t="s">
        <v>806</v>
      </c>
      <c r="L590" s="411" t="s">
        <v>55</v>
      </c>
      <c r="M590" s="412" t="s">
        <v>56</v>
      </c>
      <c r="N590" s="413" t="s">
        <v>1214</v>
      </c>
      <c r="O590" s="414">
        <v>37.39</v>
      </c>
      <c r="P590" s="415" t="s">
        <v>134</v>
      </c>
    </row>
    <row r="591" spans="3:16" ht="16" x14ac:dyDescent="0.2">
      <c r="C591" s="410"/>
      <c r="D591" s="410"/>
      <c r="E591" s="410">
        <f>COUNTIF(CFCategoriasBD,TabelaFluxoDeCaixa[[#This Row],[Categoria]])</f>
        <v>1</v>
      </c>
      <c r="F591" s="389">
        <f ca="1">IFERROR(COUNTIF(INDIRECT("BDNameToFC" &amp; SUBSTITUTE(TabelaFluxoDeCaixa[[#This Row],[Categoria]], " ", "_")),TabelaFluxoDeCaixa[[#This Row],[Sub Categoria]]),0)</f>
        <v>1</v>
      </c>
      <c r="G591" s="429">
        <f>DATE(YEAR(TabelaFluxoDeCaixa[[#This Row],[Data de Efetivação]]),MONTH(TabelaFluxoDeCaixa[[#This Row],[Data de Efetivação]]),1)</f>
        <v>45658</v>
      </c>
      <c r="H591" s="428">
        <v>45621</v>
      </c>
      <c r="I591" s="428">
        <v>45664</v>
      </c>
      <c r="J591" s="411" t="s">
        <v>725</v>
      </c>
      <c r="K591" s="411" t="s">
        <v>806</v>
      </c>
      <c r="L591" s="411" t="s">
        <v>803</v>
      </c>
      <c r="M591" s="412" t="s">
        <v>1272</v>
      </c>
      <c r="N591" s="413" t="s">
        <v>876</v>
      </c>
      <c r="O591" s="414">
        <v>37.43</v>
      </c>
      <c r="P591" s="415" t="s">
        <v>134</v>
      </c>
    </row>
    <row r="592" spans="3:16" ht="16" x14ac:dyDescent="0.2">
      <c r="C592" s="410"/>
      <c r="D592" s="410"/>
      <c r="E592" s="410">
        <f>COUNTIF(CFCategoriasBD,TabelaFluxoDeCaixa[[#This Row],[Categoria]])</f>
        <v>1</v>
      </c>
      <c r="F592" s="389">
        <f ca="1">IFERROR(COUNTIF(INDIRECT("BDNameToFC" &amp; SUBSTITUTE(TabelaFluxoDeCaixa[[#This Row],[Categoria]], " ", "_")),TabelaFluxoDeCaixa[[#This Row],[Sub Categoria]]),0)</f>
        <v>1</v>
      </c>
      <c r="G592" s="429">
        <f>DATE(YEAR(TabelaFluxoDeCaixa[[#This Row],[Data de Efetivação]]),MONTH(TabelaFluxoDeCaixa[[#This Row],[Data de Efetivação]]),1)</f>
        <v>45658</v>
      </c>
      <c r="H592" s="428">
        <v>45604</v>
      </c>
      <c r="I592" s="428">
        <v>45664</v>
      </c>
      <c r="J592" s="411" t="s">
        <v>725</v>
      </c>
      <c r="K592" s="411" t="s">
        <v>806</v>
      </c>
      <c r="L592" s="411" t="s">
        <v>899</v>
      </c>
      <c r="M592" s="412" t="s">
        <v>903</v>
      </c>
      <c r="N592" s="413" t="s">
        <v>1232</v>
      </c>
      <c r="O592" s="414">
        <v>38.1</v>
      </c>
      <c r="P592" s="415" t="s">
        <v>134</v>
      </c>
    </row>
    <row r="593" spans="3:16" ht="16" x14ac:dyDescent="0.2">
      <c r="C593" s="410"/>
      <c r="D593" s="410"/>
      <c r="E593" s="410">
        <f>COUNTIF(CFCategoriasBD,TabelaFluxoDeCaixa[[#This Row],[Categoria]])</f>
        <v>1</v>
      </c>
      <c r="F593" s="389">
        <f ca="1">IFERROR(COUNTIF(INDIRECT("BDNameToFC" &amp; SUBSTITUTE(TabelaFluxoDeCaixa[[#This Row],[Categoria]], " ", "_")),TabelaFluxoDeCaixa[[#This Row],[Sub Categoria]]),0)</f>
        <v>1</v>
      </c>
      <c r="G593" s="429">
        <f>DATE(YEAR(TabelaFluxoDeCaixa[[#This Row],[Data de Efetivação]]),MONTH(TabelaFluxoDeCaixa[[#This Row],[Data de Efetivação]]),1)</f>
        <v>45658</v>
      </c>
      <c r="H593" s="428">
        <v>45632</v>
      </c>
      <c r="I593" s="428">
        <v>45664</v>
      </c>
      <c r="J593" s="411" t="s">
        <v>725</v>
      </c>
      <c r="K593" s="411" t="s">
        <v>806</v>
      </c>
      <c r="L593" s="411" t="s">
        <v>43</v>
      </c>
      <c r="M593" s="412" t="s">
        <v>47</v>
      </c>
      <c r="N593" s="413" t="s">
        <v>1008</v>
      </c>
      <c r="O593" s="414">
        <v>38.99</v>
      </c>
      <c r="P593" s="415" t="s">
        <v>134</v>
      </c>
    </row>
    <row r="594" spans="3:16" ht="16" x14ac:dyDescent="0.2">
      <c r="C594" s="410"/>
      <c r="D594" s="410"/>
      <c r="E594" s="410">
        <f>COUNTIF(CFCategoriasBD,TabelaFluxoDeCaixa[[#This Row],[Categoria]])</f>
        <v>1</v>
      </c>
      <c r="F594" s="389">
        <f ca="1">IFERROR(COUNTIF(INDIRECT("BDNameToFC" &amp; SUBSTITUTE(TabelaFluxoDeCaixa[[#This Row],[Categoria]], " ", "_")),TabelaFluxoDeCaixa[[#This Row],[Sub Categoria]]),0)</f>
        <v>1</v>
      </c>
      <c r="G594" s="429">
        <f>DATE(YEAR(TabelaFluxoDeCaixa[[#This Row],[Data de Efetivação]]),MONTH(TabelaFluxoDeCaixa[[#This Row],[Data de Efetivação]]),1)</f>
        <v>45658</v>
      </c>
      <c r="H594" s="428">
        <v>45664</v>
      </c>
      <c r="I594" s="428">
        <v>45664</v>
      </c>
      <c r="J594" s="411" t="s">
        <v>725</v>
      </c>
      <c r="K594" s="411"/>
      <c r="L594" s="411" t="s">
        <v>55</v>
      </c>
      <c r="M594" s="412" t="s">
        <v>56</v>
      </c>
      <c r="N594" s="413" t="s">
        <v>1281</v>
      </c>
      <c r="O594" s="414">
        <v>39.200000000000003</v>
      </c>
      <c r="P594" s="415" t="s">
        <v>134</v>
      </c>
    </row>
    <row r="595" spans="3:16" ht="16" x14ac:dyDescent="0.2">
      <c r="C595" s="410"/>
      <c r="D595" s="410"/>
      <c r="E595" s="410">
        <f>COUNTIF(CFCategoriasBD,TabelaFluxoDeCaixa[[#This Row],[Categoria]])</f>
        <v>1</v>
      </c>
      <c r="F595" s="389">
        <f ca="1">IFERROR(COUNTIF(INDIRECT("BDNameToFC" &amp; SUBSTITUTE(TabelaFluxoDeCaixa[[#This Row],[Categoria]], " ", "_")),TabelaFluxoDeCaixa[[#This Row],[Sub Categoria]]),0)</f>
        <v>1</v>
      </c>
      <c r="G595" s="429">
        <f>DATE(YEAR(TabelaFluxoDeCaixa[[#This Row],[Data de Efetivação]]),MONTH(TabelaFluxoDeCaixa[[#This Row],[Data de Efetivação]]),1)</f>
        <v>45658</v>
      </c>
      <c r="H595" s="428">
        <v>45636</v>
      </c>
      <c r="I595" s="428">
        <v>45664</v>
      </c>
      <c r="J595" s="411" t="s">
        <v>725</v>
      </c>
      <c r="K595" s="411" t="s">
        <v>806</v>
      </c>
      <c r="L595" s="411" t="s">
        <v>803</v>
      </c>
      <c r="M595" s="412" t="s">
        <v>48</v>
      </c>
      <c r="N595" s="413" t="s">
        <v>1217</v>
      </c>
      <c r="O595" s="414">
        <v>39.4</v>
      </c>
      <c r="P595" s="415" t="s">
        <v>134</v>
      </c>
    </row>
    <row r="596" spans="3:16" ht="16" x14ac:dyDescent="0.2">
      <c r="C596" s="410"/>
      <c r="D596" s="410"/>
      <c r="E596" s="410">
        <f>COUNTIF(CFCategoriasBD,TabelaFluxoDeCaixa[[#This Row],[Categoria]])</f>
        <v>1</v>
      </c>
      <c r="F596" s="389">
        <f ca="1">IFERROR(COUNTIF(INDIRECT("BDNameToFC" &amp; SUBSTITUTE(TabelaFluxoDeCaixa[[#This Row],[Categoria]], " ", "_")),TabelaFluxoDeCaixa[[#This Row],[Sub Categoria]]),0)</f>
        <v>1</v>
      </c>
      <c r="G596" s="429">
        <f>DATE(YEAR(TabelaFluxoDeCaixa[[#This Row],[Data de Efetivação]]),MONTH(TabelaFluxoDeCaixa[[#This Row],[Data de Efetivação]]),1)</f>
        <v>45658</v>
      </c>
      <c r="H596" s="428">
        <v>45644</v>
      </c>
      <c r="I596" s="428">
        <v>45664</v>
      </c>
      <c r="J596" s="411" t="s">
        <v>725</v>
      </c>
      <c r="K596" s="411" t="s">
        <v>806</v>
      </c>
      <c r="L596" s="411" t="s">
        <v>43</v>
      </c>
      <c r="M596" s="412" t="s">
        <v>818</v>
      </c>
      <c r="N596" s="413" t="s">
        <v>870</v>
      </c>
      <c r="O596" s="414">
        <v>42.5</v>
      </c>
      <c r="P596" s="415" t="s">
        <v>134</v>
      </c>
    </row>
    <row r="597" spans="3:16" ht="16" x14ac:dyDescent="0.2">
      <c r="C597" s="410"/>
      <c r="D597" s="410"/>
      <c r="E597" s="410">
        <f>COUNTIF(CFCategoriasBD,TabelaFluxoDeCaixa[[#This Row],[Categoria]])</f>
        <v>1</v>
      </c>
      <c r="F597" s="389">
        <f ca="1">IFERROR(COUNTIF(INDIRECT("BDNameToFC" &amp; SUBSTITUTE(TabelaFluxoDeCaixa[[#This Row],[Categoria]], " ", "_")),TabelaFluxoDeCaixa[[#This Row],[Sub Categoria]]),0)</f>
        <v>1</v>
      </c>
      <c r="G597" s="429">
        <f>DATE(YEAR(TabelaFluxoDeCaixa[[#This Row],[Data de Efetivação]]),MONTH(TabelaFluxoDeCaixa[[#This Row],[Data de Efetivação]]),1)</f>
        <v>45658</v>
      </c>
      <c r="H597" s="428">
        <v>45523</v>
      </c>
      <c r="I597" s="428">
        <v>45664</v>
      </c>
      <c r="J597" s="411" t="s">
        <v>725</v>
      </c>
      <c r="K597" s="411" t="s">
        <v>806</v>
      </c>
      <c r="L597" s="411" t="s">
        <v>49</v>
      </c>
      <c r="M597" s="412" t="s">
        <v>904</v>
      </c>
      <c r="N597" s="413" t="s">
        <v>1270</v>
      </c>
      <c r="O597" s="414">
        <v>44.88</v>
      </c>
      <c r="P597" s="415" t="s">
        <v>134</v>
      </c>
    </row>
    <row r="598" spans="3:16" ht="16" x14ac:dyDescent="0.2">
      <c r="C598" s="410"/>
      <c r="D598" s="410"/>
      <c r="E598" s="410">
        <f>COUNTIF(CFCategoriasBD,TabelaFluxoDeCaixa[[#This Row],[Categoria]])</f>
        <v>1</v>
      </c>
      <c r="F598" s="389">
        <f ca="1">IFERROR(COUNTIF(INDIRECT("BDNameToFC" &amp; SUBSTITUTE(TabelaFluxoDeCaixa[[#This Row],[Categoria]], " ", "_")),TabelaFluxoDeCaixa[[#This Row],[Sub Categoria]]),0)</f>
        <v>1</v>
      </c>
      <c r="G598" s="429">
        <f>DATE(YEAR(TabelaFluxoDeCaixa[[#This Row],[Data de Efetivação]]),MONTH(TabelaFluxoDeCaixa[[#This Row],[Data de Efetivação]]),1)</f>
        <v>45658</v>
      </c>
      <c r="H598" s="428">
        <v>45547</v>
      </c>
      <c r="I598" s="428">
        <v>45664</v>
      </c>
      <c r="J598" s="411" t="s">
        <v>725</v>
      </c>
      <c r="K598" s="411" t="s">
        <v>806</v>
      </c>
      <c r="L598" s="411" t="s">
        <v>899</v>
      </c>
      <c r="M598" s="412" t="s">
        <v>902</v>
      </c>
      <c r="N598" s="413" t="s">
        <v>1234</v>
      </c>
      <c r="O598" s="414">
        <v>47.49</v>
      </c>
      <c r="P598" s="415" t="s">
        <v>134</v>
      </c>
    </row>
    <row r="599" spans="3:16" ht="16" x14ac:dyDescent="0.2">
      <c r="C599" s="410"/>
      <c r="D599" s="410"/>
      <c r="E599" s="410">
        <f>COUNTIF(CFCategoriasBD,TabelaFluxoDeCaixa[[#This Row],[Categoria]])</f>
        <v>1</v>
      </c>
      <c r="F599" s="389">
        <f ca="1">IFERROR(COUNTIF(INDIRECT("BDNameToFC" &amp; SUBSTITUTE(TabelaFluxoDeCaixa[[#This Row],[Categoria]], " ", "_")),TabelaFluxoDeCaixa[[#This Row],[Sub Categoria]]),0)</f>
        <v>1</v>
      </c>
      <c r="G599" s="429">
        <f>DATE(YEAR(TabelaFluxoDeCaixa[[#This Row],[Data de Efetivação]]),MONTH(TabelaFluxoDeCaixa[[#This Row],[Data de Efetivação]]),1)</f>
        <v>45658</v>
      </c>
      <c r="H599" s="428">
        <v>45630</v>
      </c>
      <c r="I599" s="428">
        <v>45664</v>
      </c>
      <c r="J599" s="411" t="s">
        <v>725</v>
      </c>
      <c r="K599" s="411" t="s">
        <v>806</v>
      </c>
      <c r="L599" s="411" t="s">
        <v>803</v>
      </c>
      <c r="M599" s="412" t="s">
        <v>48</v>
      </c>
      <c r="N599" s="413" t="s">
        <v>830</v>
      </c>
      <c r="O599" s="414">
        <v>49.98</v>
      </c>
      <c r="P599" s="415" t="s">
        <v>134</v>
      </c>
    </row>
    <row r="600" spans="3:16" ht="16" x14ac:dyDescent="0.2">
      <c r="C600" s="410"/>
      <c r="D600" s="410"/>
      <c r="E600" s="410">
        <f>COUNTIF(CFCategoriasBD,TabelaFluxoDeCaixa[[#This Row],[Categoria]])</f>
        <v>1</v>
      </c>
      <c r="F600" s="389">
        <f ca="1">IFERROR(COUNTIF(INDIRECT("BDNameToFC" &amp; SUBSTITUTE(TabelaFluxoDeCaixa[[#This Row],[Categoria]], " ", "_")),TabelaFluxoDeCaixa[[#This Row],[Sub Categoria]]),0)</f>
        <v>1</v>
      </c>
      <c r="G600" s="429">
        <f>DATE(YEAR(TabelaFluxoDeCaixa[[#This Row],[Data de Efetivação]]),MONTH(TabelaFluxoDeCaixa[[#This Row],[Data de Efetivação]]),1)</f>
        <v>45658</v>
      </c>
      <c r="H600" s="428">
        <v>45634</v>
      </c>
      <c r="I600" s="428">
        <v>45664</v>
      </c>
      <c r="J600" s="411" t="s">
        <v>725</v>
      </c>
      <c r="K600" s="411" t="s">
        <v>806</v>
      </c>
      <c r="L600" s="411" t="s">
        <v>49</v>
      </c>
      <c r="M600" s="412" t="s">
        <v>51</v>
      </c>
      <c r="N600" s="413" t="s">
        <v>1246</v>
      </c>
      <c r="O600" s="414">
        <v>50</v>
      </c>
      <c r="P600" s="415" t="s">
        <v>134</v>
      </c>
    </row>
    <row r="601" spans="3:16" ht="16" x14ac:dyDescent="0.2">
      <c r="C601" s="410"/>
      <c r="D601" s="410"/>
      <c r="E601" s="410">
        <f>COUNTIF(CFCategoriasBD,TabelaFluxoDeCaixa[[#This Row],[Categoria]])</f>
        <v>1</v>
      </c>
      <c r="F601" s="389">
        <f ca="1">IFERROR(COUNTIF(INDIRECT("BDNameToFC" &amp; SUBSTITUTE(TabelaFluxoDeCaixa[[#This Row],[Categoria]], " ", "_")),TabelaFluxoDeCaixa[[#This Row],[Sub Categoria]]),0)</f>
        <v>1</v>
      </c>
      <c r="G601" s="429">
        <f>DATE(YEAR(TabelaFluxoDeCaixa[[#This Row],[Data de Efetivação]]),MONTH(TabelaFluxoDeCaixa[[#This Row],[Data de Efetivação]]),1)</f>
        <v>45658</v>
      </c>
      <c r="H601" s="428">
        <v>45631</v>
      </c>
      <c r="I601" s="428">
        <v>45664</v>
      </c>
      <c r="J601" s="411" t="s">
        <v>725</v>
      </c>
      <c r="K601" s="411" t="s">
        <v>806</v>
      </c>
      <c r="L601" s="411" t="s">
        <v>803</v>
      </c>
      <c r="M601" s="412" t="s">
        <v>48</v>
      </c>
      <c r="N601" s="413" t="s">
        <v>830</v>
      </c>
      <c r="O601" s="414">
        <v>53</v>
      </c>
      <c r="P601" s="415" t="s">
        <v>134</v>
      </c>
    </row>
    <row r="602" spans="3:16" ht="16" x14ac:dyDescent="0.2">
      <c r="C602" s="410"/>
      <c r="D602" s="410"/>
      <c r="E602" s="410">
        <f>COUNTIF(CFCategoriasBD,TabelaFluxoDeCaixa[[#This Row],[Categoria]])</f>
        <v>1</v>
      </c>
      <c r="F602" s="389">
        <f ca="1">IFERROR(COUNTIF(INDIRECT("BDNameToFC" &amp; SUBSTITUTE(TabelaFluxoDeCaixa[[#This Row],[Categoria]], " ", "_")),TabelaFluxoDeCaixa[[#This Row],[Sub Categoria]]),0)</f>
        <v>1</v>
      </c>
      <c r="G602" s="429">
        <f>DATE(YEAR(TabelaFluxoDeCaixa[[#This Row],[Data de Efetivação]]),MONTH(TabelaFluxoDeCaixa[[#This Row],[Data de Efetivação]]),1)</f>
        <v>45658</v>
      </c>
      <c r="H602" s="428">
        <v>45636</v>
      </c>
      <c r="I602" s="428">
        <v>45664</v>
      </c>
      <c r="J602" s="411" t="s">
        <v>725</v>
      </c>
      <c r="K602" s="411" t="s">
        <v>806</v>
      </c>
      <c r="L602" s="411" t="s">
        <v>803</v>
      </c>
      <c r="M602" s="412" t="s">
        <v>1272</v>
      </c>
      <c r="N602" s="413" t="s">
        <v>876</v>
      </c>
      <c r="O602" s="414">
        <v>54.92</v>
      </c>
      <c r="P602" s="415" t="s">
        <v>134</v>
      </c>
    </row>
    <row r="603" spans="3:16" ht="16" x14ac:dyDescent="0.2">
      <c r="C603" s="410"/>
      <c r="D603" s="410"/>
      <c r="E603" s="410">
        <f>COUNTIF(CFCategoriasBD,TabelaFluxoDeCaixa[[#This Row],[Categoria]])</f>
        <v>1</v>
      </c>
      <c r="F603" s="389">
        <f ca="1">IFERROR(COUNTIF(INDIRECT("BDNameToFC" &amp; SUBSTITUTE(TabelaFluxoDeCaixa[[#This Row],[Categoria]], " ", "_")),TabelaFluxoDeCaixa[[#This Row],[Sub Categoria]]),0)</f>
        <v>1</v>
      </c>
      <c r="G603" s="429">
        <f>DATE(YEAR(TabelaFluxoDeCaixa[[#This Row],[Data de Efetivação]]),MONTH(TabelaFluxoDeCaixa[[#This Row],[Data de Efetivação]]),1)</f>
        <v>45658</v>
      </c>
      <c r="H603" s="428">
        <v>45596</v>
      </c>
      <c r="I603" s="428">
        <v>45664</v>
      </c>
      <c r="J603" s="411" t="s">
        <v>725</v>
      </c>
      <c r="K603" s="411" t="s">
        <v>806</v>
      </c>
      <c r="L603" s="411" t="s">
        <v>899</v>
      </c>
      <c r="M603" s="412" t="s">
        <v>902</v>
      </c>
      <c r="N603" s="413" t="s">
        <v>1228</v>
      </c>
      <c r="O603" s="414">
        <v>58</v>
      </c>
      <c r="P603" s="415" t="s">
        <v>134</v>
      </c>
    </row>
    <row r="604" spans="3:16" ht="16" x14ac:dyDescent="0.2">
      <c r="C604" s="410"/>
      <c r="D604" s="410"/>
      <c r="E604" s="410">
        <f>COUNTIF(CFCategoriasBD,TabelaFluxoDeCaixa[[#This Row],[Categoria]])</f>
        <v>1</v>
      </c>
      <c r="F604" s="389">
        <f ca="1">IFERROR(COUNTIF(INDIRECT("BDNameToFC" &amp; SUBSTITUTE(TabelaFluxoDeCaixa[[#This Row],[Categoria]], " ", "_")),TabelaFluxoDeCaixa[[#This Row],[Sub Categoria]]),0)</f>
        <v>1</v>
      </c>
      <c r="G604" s="429">
        <f>DATE(YEAR(TabelaFluxoDeCaixa[[#This Row],[Data de Efetivação]]),MONTH(TabelaFluxoDeCaixa[[#This Row],[Data de Efetivação]]),1)</f>
        <v>45658</v>
      </c>
      <c r="H604" s="428">
        <v>45626</v>
      </c>
      <c r="I604" s="428">
        <v>45664</v>
      </c>
      <c r="J604" s="411" t="s">
        <v>725</v>
      </c>
      <c r="K604" s="411" t="s">
        <v>806</v>
      </c>
      <c r="L604" s="411" t="s">
        <v>803</v>
      </c>
      <c r="M604" s="412" t="s">
        <v>1272</v>
      </c>
      <c r="N604" s="413" t="s">
        <v>876</v>
      </c>
      <c r="O604" s="414">
        <v>64.64</v>
      </c>
      <c r="P604" s="415" t="s">
        <v>134</v>
      </c>
    </row>
    <row r="605" spans="3:16" ht="16" x14ac:dyDescent="0.2">
      <c r="C605" s="410"/>
      <c r="D605" s="410"/>
      <c r="E605" s="410">
        <f>COUNTIF(CFCategoriasBD,TabelaFluxoDeCaixa[[#This Row],[Categoria]])</f>
        <v>1</v>
      </c>
      <c r="F605" s="389">
        <f ca="1">IFERROR(COUNTIF(INDIRECT("BDNameToFC" &amp; SUBSTITUTE(TabelaFluxoDeCaixa[[#This Row],[Categoria]], " ", "_")),TabelaFluxoDeCaixa[[#This Row],[Sub Categoria]]),0)</f>
        <v>1</v>
      </c>
      <c r="G605" s="429">
        <f>DATE(YEAR(TabelaFluxoDeCaixa[[#This Row],[Data de Efetivação]]),MONTH(TabelaFluxoDeCaixa[[#This Row],[Data de Efetivação]]),1)</f>
        <v>45658</v>
      </c>
      <c r="H605" s="428">
        <v>45562</v>
      </c>
      <c r="I605" s="428">
        <v>45664</v>
      </c>
      <c r="J605" s="411" t="s">
        <v>725</v>
      </c>
      <c r="K605" s="411" t="s">
        <v>806</v>
      </c>
      <c r="L605" s="411" t="s">
        <v>49</v>
      </c>
      <c r="M605" s="412" t="s">
        <v>905</v>
      </c>
      <c r="N605" s="413" t="s">
        <v>1259</v>
      </c>
      <c r="O605" s="414">
        <v>64.75</v>
      </c>
      <c r="P605" s="415" t="s">
        <v>134</v>
      </c>
    </row>
    <row r="606" spans="3:16" ht="16" x14ac:dyDescent="0.2">
      <c r="C606" s="410"/>
      <c r="D606" s="410"/>
      <c r="E606" s="410">
        <f>COUNTIF(CFCategoriasBD,TabelaFluxoDeCaixa[[#This Row],[Categoria]])</f>
        <v>1</v>
      </c>
      <c r="F606" s="389">
        <f ca="1">IFERROR(COUNTIF(INDIRECT("BDNameToFC" &amp; SUBSTITUTE(TabelaFluxoDeCaixa[[#This Row],[Categoria]], " ", "_")),TabelaFluxoDeCaixa[[#This Row],[Sub Categoria]]),0)</f>
        <v>1</v>
      </c>
      <c r="G606" s="429">
        <f>DATE(YEAR(TabelaFluxoDeCaixa[[#This Row],[Data de Efetivação]]),MONTH(TabelaFluxoDeCaixa[[#This Row],[Data de Efetivação]]),1)</f>
        <v>45658</v>
      </c>
      <c r="H606" s="428">
        <v>45602</v>
      </c>
      <c r="I606" s="428">
        <v>45664</v>
      </c>
      <c r="J606" s="411" t="s">
        <v>725</v>
      </c>
      <c r="K606" s="411" t="s">
        <v>806</v>
      </c>
      <c r="L606" s="411" t="s">
        <v>52</v>
      </c>
      <c r="M606" s="412" t="s">
        <v>800</v>
      </c>
      <c r="N606" s="413" t="s">
        <v>886</v>
      </c>
      <c r="O606" s="414">
        <v>68</v>
      </c>
      <c r="P606" s="415" t="s">
        <v>134</v>
      </c>
    </row>
    <row r="607" spans="3:16" ht="16" x14ac:dyDescent="0.2">
      <c r="C607" s="410"/>
      <c r="D607" s="410"/>
      <c r="E607" s="410">
        <f>COUNTIF(CFCategoriasBD,TabelaFluxoDeCaixa[[#This Row],[Categoria]])</f>
        <v>1</v>
      </c>
      <c r="F607" s="389">
        <f ca="1">IFERROR(COUNTIF(INDIRECT("BDNameToFC" &amp; SUBSTITUTE(TabelaFluxoDeCaixa[[#This Row],[Categoria]], " ", "_")),TabelaFluxoDeCaixa[[#This Row],[Sub Categoria]]),0)</f>
        <v>1</v>
      </c>
      <c r="G607" s="429">
        <f>DATE(YEAR(TabelaFluxoDeCaixa[[#This Row],[Data de Efetivação]]),MONTH(TabelaFluxoDeCaixa[[#This Row],[Data de Efetivação]]),1)</f>
        <v>45658</v>
      </c>
      <c r="H607" s="428">
        <v>45576</v>
      </c>
      <c r="I607" s="428">
        <v>45664</v>
      </c>
      <c r="J607" s="411" t="s">
        <v>725</v>
      </c>
      <c r="K607" s="411" t="s">
        <v>806</v>
      </c>
      <c r="L607" s="411" t="s">
        <v>899</v>
      </c>
      <c r="M607" s="412" t="s">
        <v>902</v>
      </c>
      <c r="N607" s="413" t="s">
        <v>1233</v>
      </c>
      <c r="O607" s="414">
        <v>68.08</v>
      </c>
      <c r="P607" s="415" t="s">
        <v>134</v>
      </c>
    </row>
    <row r="608" spans="3:16" ht="16" x14ac:dyDescent="0.2">
      <c r="C608" s="410"/>
      <c r="D608" s="410"/>
      <c r="E608" s="410">
        <f>COUNTIF(CFCategoriasBD,TabelaFluxoDeCaixa[[#This Row],[Categoria]])</f>
        <v>1</v>
      </c>
      <c r="F608" s="389">
        <f ca="1">IFERROR(COUNTIF(INDIRECT("BDNameToFC" &amp; SUBSTITUTE(TabelaFluxoDeCaixa[[#This Row],[Categoria]], " ", "_")),TabelaFluxoDeCaixa[[#This Row],[Sub Categoria]]),0)</f>
        <v>1</v>
      </c>
      <c r="G608" s="429">
        <f>DATE(YEAR(TabelaFluxoDeCaixa[[#This Row],[Data de Efetivação]]),MONTH(TabelaFluxoDeCaixa[[#This Row],[Data de Efetivação]]),1)</f>
        <v>45658</v>
      </c>
      <c r="H608" s="428">
        <v>45634</v>
      </c>
      <c r="I608" s="428">
        <v>45664</v>
      </c>
      <c r="J608" s="411" t="s">
        <v>725</v>
      </c>
      <c r="K608" s="411" t="s">
        <v>806</v>
      </c>
      <c r="L608" s="411" t="s">
        <v>803</v>
      </c>
      <c r="M608" s="412" t="s">
        <v>48</v>
      </c>
      <c r="N608" s="413" t="s">
        <v>1238</v>
      </c>
      <c r="O608" s="414">
        <v>73.400000000000006</v>
      </c>
      <c r="P608" s="415" t="s">
        <v>134</v>
      </c>
    </row>
    <row r="609" spans="3:16" ht="16" x14ac:dyDescent="0.2">
      <c r="C609" s="410"/>
      <c r="D609" s="410"/>
      <c r="E609" s="410">
        <f>COUNTIF(CFCategoriasBD,TabelaFluxoDeCaixa[[#This Row],[Categoria]])</f>
        <v>1</v>
      </c>
      <c r="F609" s="389">
        <f ca="1">IFERROR(COUNTIF(INDIRECT("BDNameToFC" &amp; SUBSTITUTE(TabelaFluxoDeCaixa[[#This Row],[Categoria]], " ", "_")),TabelaFluxoDeCaixa[[#This Row],[Sub Categoria]]),0)</f>
        <v>1</v>
      </c>
      <c r="G609" s="429">
        <f>DATE(YEAR(TabelaFluxoDeCaixa[[#This Row],[Data de Efetivação]]),MONTH(TabelaFluxoDeCaixa[[#This Row],[Data de Efetivação]]),1)</f>
        <v>45658</v>
      </c>
      <c r="H609" s="428">
        <v>45500</v>
      </c>
      <c r="I609" s="428">
        <v>45664</v>
      </c>
      <c r="J609" s="411" t="s">
        <v>725</v>
      </c>
      <c r="K609" s="411" t="s">
        <v>806</v>
      </c>
      <c r="L609" s="411" t="s">
        <v>899</v>
      </c>
      <c r="M609" s="412" t="s">
        <v>902</v>
      </c>
      <c r="N609" s="413" t="s">
        <v>1226</v>
      </c>
      <c r="O609" s="414">
        <v>77.48</v>
      </c>
      <c r="P609" s="415" t="s">
        <v>134</v>
      </c>
    </row>
    <row r="610" spans="3:16" ht="16" x14ac:dyDescent="0.2">
      <c r="C610" s="410"/>
      <c r="D610" s="410"/>
      <c r="E610" s="410">
        <f>COUNTIF(CFCategoriasBD,TabelaFluxoDeCaixa[[#This Row],[Categoria]])</f>
        <v>1</v>
      </c>
      <c r="F610" s="389">
        <f ca="1">IFERROR(COUNTIF(INDIRECT("BDNameToFC" &amp; SUBSTITUTE(TabelaFluxoDeCaixa[[#This Row],[Categoria]], " ", "_")),TabelaFluxoDeCaixa[[#This Row],[Sub Categoria]]),0)</f>
        <v>1</v>
      </c>
      <c r="G610" s="429">
        <f>DATE(YEAR(TabelaFluxoDeCaixa[[#This Row],[Data de Efetivação]]),MONTH(TabelaFluxoDeCaixa[[#This Row],[Data de Efetivação]]),1)</f>
        <v>45658</v>
      </c>
      <c r="H610" s="428">
        <v>45595</v>
      </c>
      <c r="I610" s="428">
        <v>45664</v>
      </c>
      <c r="J610" s="411" t="s">
        <v>725</v>
      </c>
      <c r="K610" s="411" t="s">
        <v>806</v>
      </c>
      <c r="L610" s="411" t="s">
        <v>816</v>
      </c>
      <c r="M610" s="412" t="s">
        <v>965</v>
      </c>
      <c r="N610" s="413" t="s">
        <v>1227</v>
      </c>
      <c r="O610" s="414">
        <v>77.489999999999995</v>
      </c>
      <c r="P610" s="415" t="s">
        <v>134</v>
      </c>
    </row>
    <row r="611" spans="3:16" ht="16" x14ac:dyDescent="0.2">
      <c r="C611" s="410"/>
      <c r="D611" s="410"/>
      <c r="E611" s="410">
        <f>COUNTIF(CFCategoriasBD,TabelaFluxoDeCaixa[[#This Row],[Categoria]])</f>
        <v>1</v>
      </c>
      <c r="F611" s="389">
        <f ca="1">IFERROR(COUNTIF(INDIRECT("BDNameToFC" &amp; SUBSTITUTE(TabelaFluxoDeCaixa[[#This Row],[Categoria]], " ", "_")),TabelaFluxoDeCaixa[[#This Row],[Sub Categoria]]),0)</f>
        <v>1</v>
      </c>
      <c r="G611" s="429">
        <f>DATE(YEAR(TabelaFluxoDeCaixa[[#This Row],[Data de Efetivação]]),MONTH(TabelaFluxoDeCaixa[[#This Row],[Data de Efetivação]]),1)</f>
        <v>45658</v>
      </c>
      <c r="H611" s="428">
        <v>45299</v>
      </c>
      <c r="I611" s="428">
        <v>45664</v>
      </c>
      <c r="J611" s="411" t="s">
        <v>725</v>
      </c>
      <c r="K611" s="411" t="s">
        <v>806</v>
      </c>
      <c r="L611" s="411" t="s">
        <v>899</v>
      </c>
      <c r="M611" s="412" t="s">
        <v>910</v>
      </c>
      <c r="N611" s="413" t="s">
        <v>1265</v>
      </c>
      <c r="O611" s="414">
        <v>80</v>
      </c>
      <c r="P611" s="415" t="s">
        <v>134</v>
      </c>
    </row>
    <row r="612" spans="3:16" ht="16" x14ac:dyDescent="0.2">
      <c r="C612" s="410"/>
      <c r="D612" s="410"/>
      <c r="E612" s="410">
        <f>COUNTIF(CFCategoriasBD,TabelaFluxoDeCaixa[[#This Row],[Categoria]])</f>
        <v>1</v>
      </c>
      <c r="F612" s="389">
        <f ca="1">IFERROR(COUNTIF(INDIRECT("BDNameToFC" &amp; SUBSTITUTE(TabelaFluxoDeCaixa[[#This Row],[Categoria]], " ", "_")),TabelaFluxoDeCaixa[[#This Row],[Sub Categoria]]),0)</f>
        <v>1</v>
      </c>
      <c r="G612" s="429">
        <f>DATE(YEAR(TabelaFluxoDeCaixa[[#This Row],[Data de Efetivação]]),MONTH(TabelaFluxoDeCaixa[[#This Row],[Data de Efetivação]]),1)</f>
        <v>45658</v>
      </c>
      <c r="H612" s="428">
        <v>45566</v>
      </c>
      <c r="I612" s="428">
        <v>45664</v>
      </c>
      <c r="J612" s="411" t="s">
        <v>725</v>
      </c>
      <c r="K612" s="411" t="s">
        <v>806</v>
      </c>
      <c r="L612" s="411" t="s">
        <v>55</v>
      </c>
      <c r="M612" s="412" t="s">
        <v>56</v>
      </c>
      <c r="N612" s="413" t="s">
        <v>1230</v>
      </c>
      <c r="O612" s="414">
        <v>80.56</v>
      </c>
      <c r="P612" s="415" t="s">
        <v>134</v>
      </c>
    </row>
    <row r="613" spans="3:16" ht="16" x14ac:dyDescent="0.2">
      <c r="C613" s="410"/>
      <c r="D613" s="410"/>
      <c r="E613" s="410">
        <f>COUNTIF(CFCategoriasBD,TabelaFluxoDeCaixa[[#This Row],[Categoria]])</f>
        <v>1</v>
      </c>
      <c r="F613" s="389">
        <f ca="1">IFERROR(COUNTIF(INDIRECT("BDNameToFC" &amp; SUBSTITUTE(TabelaFluxoDeCaixa[[#This Row],[Categoria]], " ", "_")),TabelaFluxoDeCaixa[[#This Row],[Sub Categoria]]),0)</f>
        <v>1</v>
      </c>
      <c r="G613" s="429">
        <f>DATE(YEAR(TabelaFluxoDeCaixa[[#This Row],[Data de Efetivação]]),MONTH(TabelaFluxoDeCaixa[[#This Row],[Data de Efetivação]]),1)</f>
        <v>45658</v>
      </c>
      <c r="H613" s="428">
        <v>45492</v>
      </c>
      <c r="I613" s="428">
        <v>45664</v>
      </c>
      <c r="J613" s="411" t="s">
        <v>725</v>
      </c>
      <c r="K613" s="411" t="s">
        <v>806</v>
      </c>
      <c r="L613" s="411" t="s">
        <v>52</v>
      </c>
      <c r="M613" s="412" t="s">
        <v>812</v>
      </c>
      <c r="N613" s="413" t="s">
        <v>1236</v>
      </c>
      <c r="O613" s="414">
        <v>83.66</v>
      </c>
      <c r="P613" s="415" t="s">
        <v>134</v>
      </c>
    </row>
    <row r="614" spans="3:16" ht="16" x14ac:dyDescent="0.2">
      <c r="C614" s="410"/>
      <c r="D614" s="410"/>
      <c r="E614" s="410">
        <f>COUNTIF(CFCategoriasBD,TabelaFluxoDeCaixa[[#This Row],[Categoria]])</f>
        <v>1</v>
      </c>
      <c r="F614" s="389">
        <f ca="1">IFERROR(COUNTIF(INDIRECT("BDNameToFC" &amp; SUBSTITUTE(TabelaFluxoDeCaixa[[#This Row],[Categoria]], " ", "_")),TabelaFluxoDeCaixa[[#This Row],[Sub Categoria]]),0)</f>
        <v>1</v>
      </c>
      <c r="G614" s="429">
        <f>DATE(YEAR(TabelaFluxoDeCaixa[[#This Row],[Data de Efetivação]]),MONTH(TabelaFluxoDeCaixa[[#This Row],[Data de Efetivação]]),1)</f>
        <v>45658</v>
      </c>
      <c r="H614" s="428">
        <v>45639</v>
      </c>
      <c r="I614" s="428">
        <v>45664</v>
      </c>
      <c r="J614" s="411" t="s">
        <v>725</v>
      </c>
      <c r="K614" s="411" t="s">
        <v>806</v>
      </c>
      <c r="L614" s="411" t="s">
        <v>49</v>
      </c>
      <c r="M614" s="412" t="s">
        <v>51</v>
      </c>
      <c r="N614" s="413" t="s">
        <v>834</v>
      </c>
      <c r="O614" s="414">
        <v>83.72</v>
      </c>
      <c r="P614" s="415" t="s">
        <v>134</v>
      </c>
    </row>
    <row r="615" spans="3:16" ht="16" x14ac:dyDescent="0.2">
      <c r="C615" s="410"/>
      <c r="D615" s="410"/>
      <c r="E615" s="410">
        <f>COUNTIF(CFCategoriasBD,TabelaFluxoDeCaixa[[#This Row],[Categoria]])</f>
        <v>1</v>
      </c>
      <c r="F615" s="389">
        <f ca="1">IFERROR(COUNTIF(INDIRECT("BDNameToFC" &amp; SUBSTITUTE(TabelaFluxoDeCaixa[[#This Row],[Categoria]], " ", "_")),TabelaFluxoDeCaixa[[#This Row],[Sub Categoria]]),0)</f>
        <v>1</v>
      </c>
      <c r="G615" s="429">
        <f>DATE(YEAR(TabelaFluxoDeCaixa[[#This Row],[Data de Efetivação]]),MONTH(TabelaFluxoDeCaixa[[#This Row],[Data de Efetivação]]),1)</f>
        <v>45658</v>
      </c>
      <c r="H615" s="428">
        <v>45644</v>
      </c>
      <c r="I615" s="428">
        <v>45664</v>
      </c>
      <c r="J615" s="411" t="s">
        <v>725</v>
      </c>
      <c r="K615" s="411" t="s">
        <v>806</v>
      </c>
      <c r="L615" s="411" t="s">
        <v>52</v>
      </c>
      <c r="M615" s="412" t="s">
        <v>800</v>
      </c>
      <c r="N615" s="413" t="s">
        <v>828</v>
      </c>
      <c r="O615" s="414">
        <v>86.39</v>
      </c>
      <c r="P615" s="415" t="s">
        <v>134</v>
      </c>
    </row>
    <row r="616" spans="3:16" ht="16" x14ac:dyDescent="0.2">
      <c r="C616" s="410"/>
      <c r="D616" s="410"/>
      <c r="E616" s="410">
        <f>COUNTIF(CFCategoriasBD,TabelaFluxoDeCaixa[[#This Row],[Categoria]])</f>
        <v>1</v>
      </c>
      <c r="F616" s="389">
        <f ca="1">IFERROR(COUNTIF(INDIRECT("BDNameToFC" &amp; SUBSTITUTE(TabelaFluxoDeCaixa[[#This Row],[Categoria]], " ", "_")),TabelaFluxoDeCaixa[[#This Row],[Sub Categoria]]),0)</f>
        <v>1</v>
      </c>
      <c r="G616" s="429">
        <f>DATE(YEAR(TabelaFluxoDeCaixa[[#This Row],[Data de Efetivação]]),MONTH(TabelaFluxoDeCaixa[[#This Row],[Data de Efetivação]]),1)</f>
        <v>45658</v>
      </c>
      <c r="H616" s="428">
        <v>45630</v>
      </c>
      <c r="I616" s="428">
        <v>45664</v>
      </c>
      <c r="J616" s="411" t="s">
        <v>725</v>
      </c>
      <c r="K616" s="411" t="s">
        <v>806</v>
      </c>
      <c r="L616" s="411" t="s">
        <v>803</v>
      </c>
      <c r="M616" s="412" t="s">
        <v>48</v>
      </c>
      <c r="N616" s="413" t="s">
        <v>830</v>
      </c>
      <c r="O616" s="414">
        <v>88</v>
      </c>
      <c r="P616" s="415" t="s">
        <v>134</v>
      </c>
    </row>
    <row r="617" spans="3:16" ht="16" x14ac:dyDescent="0.2">
      <c r="C617" s="410"/>
      <c r="D617" s="410"/>
      <c r="E617" s="410">
        <f>COUNTIF(CFCategoriasBD,TabelaFluxoDeCaixa[[#This Row],[Categoria]])</f>
        <v>1</v>
      </c>
      <c r="F617" s="389">
        <f ca="1">IFERROR(COUNTIF(INDIRECT("BDNameToFC" &amp; SUBSTITUTE(TabelaFluxoDeCaixa[[#This Row],[Categoria]], " ", "_")),TabelaFluxoDeCaixa[[#This Row],[Sub Categoria]]),0)</f>
        <v>1</v>
      </c>
      <c r="G617" s="429">
        <f>DATE(YEAR(TabelaFluxoDeCaixa[[#This Row],[Data de Efetivação]]),MONTH(TabelaFluxoDeCaixa[[#This Row],[Data de Efetivação]]),1)</f>
        <v>45658</v>
      </c>
      <c r="H617" s="428">
        <v>45647</v>
      </c>
      <c r="I617" s="428">
        <v>45664</v>
      </c>
      <c r="J617" s="411" t="s">
        <v>725</v>
      </c>
      <c r="K617" s="411" t="s">
        <v>806</v>
      </c>
      <c r="L617" s="411" t="s">
        <v>803</v>
      </c>
      <c r="M617" s="412" t="s">
        <v>898</v>
      </c>
      <c r="N617" s="413" t="s">
        <v>1220</v>
      </c>
      <c r="O617" s="414">
        <v>88.23</v>
      </c>
      <c r="P617" s="415" t="s">
        <v>134</v>
      </c>
    </row>
    <row r="618" spans="3:16" ht="16" x14ac:dyDescent="0.2">
      <c r="C618" s="410"/>
      <c r="D618" s="410"/>
      <c r="E618" s="410">
        <f>COUNTIF(CFCategoriasBD,TabelaFluxoDeCaixa[[#This Row],[Categoria]])</f>
        <v>1</v>
      </c>
      <c r="F618" s="389">
        <f ca="1">IFERROR(COUNTIF(INDIRECT("BDNameToFC" &amp; SUBSTITUTE(TabelaFluxoDeCaixa[[#This Row],[Categoria]], " ", "_")),TabelaFluxoDeCaixa[[#This Row],[Sub Categoria]]),0)</f>
        <v>1</v>
      </c>
      <c r="G618" s="429">
        <f>DATE(YEAR(TabelaFluxoDeCaixa[[#This Row],[Data de Efetivação]]),MONTH(TabelaFluxoDeCaixa[[#This Row],[Data de Efetivação]]),1)</f>
        <v>45658</v>
      </c>
      <c r="H618" s="428">
        <v>45642</v>
      </c>
      <c r="I618" s="428">
        <v>45664</v>
      </c>
      <c r="J618" s="411" t="s">
        <v>725</v>
      </c>
      <c r="K618" s="411" t="s">
        <v>806</v>
      </c>
      <c r="L618" s="411" t="s">
        <v>803</v>
      </c>
      <c r="M618" s="412" t="s">
        <v>48</v>
      </c>
      <c r="N618" s="413" t="s">
        <v>830</v>
      </c>
      <c r="O618" s="414">
        <v>88.8</v>
      </c>
      <c r="P618" s="415" t="s">
        <v>134</v>
      </c>
    </row>
    <row r="619" spans="3:16" ht="16" x14ac:dyDescent="0.2">
      <c r="C619" s="410"/>
      <c r="D619" s="410"/>
      <c r="E619" s="410">
        <f>COUNTIF(CFCategoriasBD,TabelaFluxoDeCaixa[[#This Row],[Categoria]])</f>
        <v>1</v>
      </c>
      <c r="F619" s="389">
        <f ca="1">IFERROR(COUNTIF(INDIRECT("BDNameToFC" &amp; SUBSTITUTE(TabelaFluxoDeCaixa[[#This Row],[Categoria]], " ", "_")),TabelaFluxoDeCaixa[[#This Row],[Sub Categoria]]),0)</f>
        <v>1</v>
      </c>
      <c r="G619" s="429">
        <f>DATE(YEAR(TabelaFluxoDeCaixa[[#This Row],[Data de Efetivação]]),MONTH(TabelaFluxoDeCaixa[[#This Row],[Data de Efetivação]]),1)</f>
        <v>45658</v>
      </c>
      <c r="H619" s="428">
        <v>45633</v>
      </c>
      <c r="I619" s="428">
        <v>45664</v>
      </c>
      <c r="J619" s="411" t="s">
        <v>725</v>
      </c>
      <c r="K619" s="411" t="s">
        <v>806</v>
      </c>
      <c r="L619" s="411" t="s">
        <v>49</v>
      </c>
      <c r="M619" s="412" t="s">
        <v>51</v>
      </c>
      <c r="N619" s="413" t="s">
        <v>1221</v>
      </c>
      <c r="O619" s="414">
        <v>91.21</v>
      </c>
      <c r="P619" s="415" t="s">
        <v>134</v>
      </c>
    </row>
    <row r="620" spans="3:16" ht="16" x14ac:dyDescent="0.2">
      <c r="C620" s="410"/>
      <c r="D620" s="410"/>
      <c r="E620" s="410">
        <f>COUNTIF(CFCategoriasBD,TabelaFluxoDeCaixa[[#This Row],[Categoria]])</f>
        <v>1</v>
      </c>
      <c r="F620" s="389">
        <f ca="1">IFERROR(COUNTIF(INDIRECT("BDNameToFC" &amp; SUBSTITUTE(TabelaFluxoDeCaixa[[#This Row],[Categoria]], " ", "_")),TabelaFluxoDeCaixa[[#This Row],[Sub Categoria]]),0)</f>
        <v>1</v>
      </c>
      <c r="G620" s="429">
        <f>DATE(YEAR(TabelaFluxoDeCaixa[[#This Row],[Data de Efetivação]]),MONTH(TabelaFluxoDeCaixa[[#This Row],[Data de Efetivação]]),1)</f>
        <v>45658</v>
      </c>
      <c r="H620" s="428">
        <v>45646</v>
      </c>
      <c r="I620" s="428">
        <v>45664</v>
      </c>
      <c r="J620" s="411" t="s">
        <v>725</v>
      </c>
      <c r="K620" s="411" t="s">
        <v>806</v>
      </c>
      <c r="L620" s="411" t="s">
        <v>803</v>
      </c>
      <c r="M620" s="412" t="s">
        <v>1272</v>
      </c>
      <c r="N620" s="413" t="s">
        <v>876</v>
      </c>
      <c r="O620" s="414">
        <v>92.6</v>
      </c>
      <c r="P620" s="415" t="s">
        <v>134</v>
      </c>
    </row>
    <row r="621" spans="3:16" ht="16" x14ac:dyDescent="0.2">
      <c r="C621" s="410"/>
      <c r="D621" s="410"/>
      <c r="E621" s="410">
        <f>COUNTIF(CFCategoriasBD,TabelaFluxoDeCaixa[[#This Row],[Categoria]])</f>
        <v>1</v>
      </c>
      <c r="F621" s="389">
        <f ca="1">IFERROR(COUNTIF(INDIRECT("BDNameToFC" &amp; SUBSTITUTE(TabelaFluxoDeCaixa[[#This Row],[Categoria]], " ", "_")),TabelaFluxoDeCaixa[[#This Row],[Sub Categoria]]),0)</f>
        <v>1</v>
      </c>
      <c r="G621" s="429">
        <f>DATE(YEAR(TabelaFluxoDeCaixa[[#This Row],[Data de Efetivação]]),MONTH(TabelaFluxoDeCaixa[[#This Row],[Data de Efetivação]]),1)</f>
        <v>45658</v>
      </c>
      <c r="H621" s="428">
        <v>45625</v>
      </c>
      <c r="I621" s="428">
        <v>45664</v>
      </c>
      <c r="J621" s="411" t="s">
        <v>725</v>
      </c>
      <c r="K621" s="411" t="s">
        <v>806</v>
      </c>
      <c r="L621" s="411" t="s">
        <v>52</v>
      </c>
      <c r="M621" s="412" t="s">
        <v>800</v>
      </c>
      <c r="N621" s="413" t="s">
        <v>828</v>
      </c>
      <c r="O621" s="414">
        <v>95.15</v>
      </c>
      <c r="P621" s="415" t="s">
        <v>134</v>
      </c>
    </row>
    <row r="622" spans="3:16" ht="16" x14ac:dyDescent="0.2">
      <c r="C622" s="410"/>
      <c r="D622" s="410"/>
      <c r="E622" s="410">
        <f>COUNTIF(CFCategoriasBD,TabelaFluxoDeCaixa[[#This Row],[Categoria]])</f>
        <v>1</v>
      </c>
      <c r="F622" s="389">
        <f ca="1">IFERROR(COUNTIF(INDIRECT("BDNameToFC" &amp; SUBSTITUTE(TabelaFluxoDeCaixa[[#This Row],[Categoria]], " ", "_")),TabelaFluxoDeCaixa[[#This Row],[Sub Categoria]]),0)</f>
        <v>1</v>
      </c>
      <c r="G622" s="429">
        <f>DATE(YEAR(TabelaFluxoDeCaixa[[#This Row],[Data de Efetivação]]),MONTH(TabelaFluxoDeCaixa[[#This Row],[Data de Efetivação]]),1)</f>
        <v>45658</v>
      </c>
      <c r="H622" s="428">
        <v>45638</v>
      </c>
      <c r="I622" s="428">
        <v>45664</v>
      </c>
      <c r="J622" s="411" t="s">
        <v>725</v>
      </c>
      <c r="K622" s="411" t="s">
        <v>806</v>
      </c>
      <c r="L622" s="411" t="s">
        <v>803</v>
      </c>
      <c r="M622" s="412" t="s">
        <v>48</v>
      </c>
      <c r="N622" s="413" t="s">
        <v>831</v>
      </c>
      <c r="O622" s="414">
        <v>98.6</v>
      </c>
      <c r="P622" s="415" t="s">
        <v>134</v>
      </c>
    </row>
    <row r="623" spans="3:16" ht="16" x14ac:dyDescent="0.2">
      <c r="C623" s="410"/>
      <c r="D623" s="410"/>
      <c r="E623" s="410">
        <f>COUNTIF(CFCategoriasBD,TabelaFluxoDeCaixa[[#This Row],[Categoria]])</f>
        <v>1</v>
      </c>
      <c r="F623" s="389">
        <f ca="1">IFERROR(COUNTIF(INDIRECT("BDNameToFC" &amp; SUBSTITUTE(TabelaFluxoDeCaixa[[#This Row],[Categoria]], " ", "_")),TabelaFluxoDeCaixa[[#This Row],[Sub Categoria]]),0)</f>
        <v>1</v>
      </c>
      <c r="G623" s="429">
        <f>DATE(YEAR(TabelaFluxoDeCaixa[[#This Row],[Data de Efetivação]]),MONTH(TabelaFluxoDeCaixa[[#This Row],[Data de Efetivação]]),1)</f>
        <v>45658</v>
      </c>
      <c r="H623" s="428">
        <v>45559</v>
      </c>
      <c r="I623" s="428">
        <v>45664</v>
      </c>
      <c r="J623" s="411" t="s">
        <v>725</v>
      </c>
      <c r="K623" s="411" t="s">
        <v>806</v>
      </c>
      <c r="L623" s="411" t="s">
        <v>58</v>
      </c>
      <c r="M623" s="412" t="s">
        <v>801</v>
      </c>
      <c r="N623" s="413" t="s">
        <v>1225</v>
      </c>
      <c r="O623" s="414">
        <v>99.01</v>
      </c>
      <c r="P623" s="415" t="s">
        <v>134</v>
      </c>
    </row>
    <row r="624" spans="3:16" ht="16" x14ac:dyDescent="0.2">
      <c r="C624" s="410"/>
      <c r="D624" s="410"/>
      <c r="E624" s="410">
        <f>COUNTIF(CFCategoriasBD,TabelaFluxoDeCaixa[[#This Row],[Categoria]])</f>
        <v>1</v>
      </c>
      <c r="F624" s="389">
        <f ca="1">IFERROR(COUNTIF(INDIRECT("BDNameToFC" &amp; SUBSTITUTE(TabelaFluxoDeCaixa[[#This Row],[Categoria]], " ", "_")),TabelaFluxoDeCaixa[[#This Row],[Sub Categoria]]),0)</f>
        <v>1</v>
      </c>
      <c r="G624" s="429">
        <f>DATE(YEAR(TabelaFluxoDeCaixa[[#This Row],[Data de Efetivação]]),MONTH(TabelaFluxoDeCaixa[[#This Row],[Data de Efetivação]]),1)</f>
        <v>45658</v>
      </c>
      <c r="H624" s="428">
        <v>45308</v>
      </c>
      <c r="I624" s="428">
        <v>45664</v>
      </c>
      <c r="J624" s="411" t="s">
        <v>725</v>
      </c>
      <c r="K624" s="411" t="s">
        <v>806</v>
      </c>
      <c r="L624" s="411" t="s">
        <v>58</v>
      </c>
      <c r="M624" s="412" t="s">
        <v>801</v>
      </c>
      <c r="N624" s="413" t="s">
        <v>1268</v>
      </c>
      <c r="O624" s="414">
        <v>99.7</v>
      </c>
      <c r="P624" s="415" t="s">
        <v>134</v>
      </c>
    </row>
    <row r="625" spans="3:16" ht="16" x14ac:dyDescent="0.2">
      <c r="C625" s="410"/>
      <c r="D625" s="410"/>
      <c r="E625" s="410">
        <f>COUNTIF(CFCategoriasBD,TabelaFluxoDeCaixa[[#This Row],[Categoria]])</f>
        <v>1</v>
      </c>
      <c r="F625" s="389">
        <f ca="1">IFERROR(COUNTIF(INDIRECT("BDNameToFC" &amp; SUBSTITUTE(TabelaFluxoDeCaixa[[#This Row],[Categoria]], " ", "_")),TabelaFluxoDeCaixa[[#This Row],[Sub Categoria]]),0)</f>
        <v>1</v>
      </c>
      <c r="G625" s="429">
        <f>DATE(YEAR(TabelaFluxoDeCaixa[[#This Row],[Data de Efetivação]]),MONTH(TabelaFluxoDeCaixa[[#This Row],[Data de Efetivação]]),1)</f>
        <v>45658</v>
      </c>
      <c r="H625" s="428">
        <v>45632</v>
      </c>
      <c r="I625" s="428">
        <v>45664</v>
      </c>
      <c r="J625" s="411" t="s">
        <v>725</v>
      </c>
      <c r="K625" s="411" t="s">
        <v>806</v>
      </c>
      <c r="L625" s="411" t="s">
        <v>814</v>
      </c>
      <c r="M625" s="412" t="s">
        <v>257</v>
      </c>
      <c r="N625" s="413" t="s">
        <v>835</v>
      </c>
      <c r="O625" s="414">
        <v>100</v>
      </c>
      <c r="P625" s="415" t="s">
        <v>134</v>
      </c>
    </row>
    <row r="626" spans="3:16" ht="16" x14ac:dyDescent="0.2">
      <c r="C626" s="410"/>
      <c r="D626" s="410"/>
      <c r="E626" s="410">
        <f>COUNTIF(CFCategoriasBD,TabelaFluxoDeCaixa[[#This Row],[Categoria]])</f>
        <v>1</v>
      </c>
      <c r="F626" s="389">
        <f ca="1">IFERROR(COUNTIF(INDIRECT("BDNameToFC" &amp; SUBSTITUTE(TabelaFluxoDeCaixa[[#This Row],[Categoria]], " ", "_")),TabelaFluxoDeCaixa[[#This Row],[Sub Categoria]]),0)</f>
        <v>1</v>
      </c>
      <c r="G626" s="429">
        <f>DATE(YEAR(TabelaFluxoDeCaixa[[#This Row],[Data de Efetivação]]),MONTH(TabelaFluxoDeCaixa[[#This Row],[Data de Efetivação]]),1)</f>
        <v>45658</v>
      </c>
      <c r="H626" s="428">
        <v>45644</v>
      </c>
      <c r="I626" s="428">
        <v>45664</v>
      </c>
      <c r="J626" s="411" t="s">
        <v>725</v>
      </c>
      <c r="K626" s="411" t="s">
        <v>806</v>
      </c>
      <c r="L626" s="411" t="s">
        <v>803</v>
      </c>
      <c r="M626" s="412" t="s">
        <v>48</v>
      </c>
      <c r="N626" s="413" t="s">
        <v>830</v>
      </c>
      <c r="O626" s="414">
        <v>105</v>
      </c>
      <c r="P626" s="415" t="s">
        <v>134</v>
      </c>
    </row>
    <row r="627" spans="3:16" ht="16" x14ac:dyDescent="0.2">
      <c r="C627" s="410"/>
      <c r="D627" s="410"/>
      <c r="E627" s="410">
        <f>COUNTIF(CFCategoriasBD,TabelaFluxoDeCaixa[[#This Row],[Categoria]])</f>
        <v>1</v>
      </c>
      <c r="F627" s="389">
        <f ca="1">IFERROR(COUNTIF(INDIRECT("BDNameToFC" &amp; SUBSTITUTE(TabelaFluxoDeCaixa[[#This Row],[Categoria]], " ", "_")),TabelaFluxoDeCaixa[[#This Row],[Sub Categoria]]),0)</f>
        <v>1</v>
      </c>
      <c r="G627" s="429">
        <f>DATE(YEAR(TabelaFluxoDeCaixa[[#This Row],[Data de Efetivação]]),MONTH(TabelaFluxoDeCaixa[[#This Row],[Data de Efetivação]]),1)</f>
        <v>45658</v>
      </c>
      <c r="H627" s="428">
        <v>45397</v>
      </c>
      <c r="I627" s="428">
        <v>45664</v>
      </c>
      <c r="J627" s="411" t="s">
        <v>725</v>
      </c>
      <c r="K627" s="411" t="s">
        <v>806</v>
      </c>
      <c r="L627" s="411" t="s">
        <v>899</v>
      </c>
      <c r="M627" s="412" t="s">
        <v>902</v>
      </c>
      <c r="N627" s="413" t="s">
        <v>1235</v>
      </c>
      <c r="O627" s="414">
        <v>109.48</v>
      </c>
      <c r="P627" s="415" t="s">
        <v>134</v>
      </c>
    </row>
    <row r="628" spans="3:16" ht="16" x14ac:dyDescent="0.2">
      <c r="C628" s="410"/>
      <c r="D628" s="410"/>
      <c r="E628" s="410">
        <f>COUNTIF(CFCategoriasBD,TabelaFluxoDeCaixa[[#This Row],[Categoria]])</f>
        <v>1</v>
      </c>
      <c r="F628" s="389">
        <f ca="1">IFERROR(COUNTIF(INDIRECT("BDNameToFC" &amp; SUBSTITUTE(TabelaFluxoDeCaixa[[#This Row],[Categoria]], " ", "_")),TabelaFluxoDeCaixa[[#This Row],[Sub Categoria]]),0)</f>
        <v>1</v>
      </c>
      <c r="G628" s="429">
        <f>DATE(YEAR(TabelaFluxoDeCaixa[[#This Row],[Data de Efetivação]]),MONTH(TabelaFluxoDeCaixa[[#This Row],[Data de Efetivação]]),1)</f>
        <v>45658</v>
      </c>
      <c r="H628" s="428">
        <v>45641</v>
      </c>
      <c r="I628" s="428">
        <v>45664</v>
      </c>
      <c r="J628" s="411" t="s">
        <v>725</v>
      </c>
      <c r="K628" s="411" t="s">
        <v>806</v>
      </c>
      <c r="L628" s="411" t="s">
        <v>49</v>
      </c>
      <c r="M628" s="412" t="s">
        <v>51</v>
      </c>
      <c r="N628" s="413" t="s">
        <v>1251</v>
      </c>
      <c r="O628" s="414">
        <v>109.99</v>
      </c>
      <c r="P628" s="415" t="s">
        <v>134</v>
      </c>
    </row>
    <row r="629" spans="3:16" ht="16" x14ac:dyDescent="0.2">
      <c r="C629" s="410"/>
      <c r="D629" s="410"/>
      <c r="E629" s="410">
        <f>COUNTIF(CFCategoriasBD,TabelaFluxoDeCaixa[[#This Row],[Categoria]])</f>
        <v>1</v>
      </c>
      <c r="F629" s="389">
        <f ca="1">IFERROR(COUNTIF(INDIRECT("BDNameToFC" &amp; SUBSTITUTE(TabelaFluxoDeCaixa[[#This Row],[Categoria]], " ", "_")),TabelaFluxoDeCaixa[[#This Row],[Sub Categoria]]),0)</f>
        <v>1</v>
      </c>
      <c r="G629" s="429">
        <f>DATE(YEAR(TabelaFluxoDeCaixa[[#This Row],[Data de Efetivação]]),MONTH(TabelaFluxoDeCaixa[[#This Row],[Data de Efetivação]]),1)</f>
        <v>45658</v>
      </c>
      <c r="H629" s="428">
        <v>45630</v>
      </c>
      <c r="I629" s="428">
        <v>45664</v>
      </c>
      <c r="J629" s="411" t="s">
        <v>725</v>
      </c>
      <c r="K629" s="411" t="s">
        <v>806</v>
      </c>
      <c r="L629" s="411" t="s">
        <v>52</v>
      </c>
      <c r="M629" s="412" t="s">
        <v>800</v>
      </c>
      <c r="N629" s="413" t="s">
        <v>1231</v>
      </c>
      <c r="O629" s="414">
        <v>114.11</v>
      </c>
      <c r="P629" s="415" t="s">
        <v>134</v>
      </c>
    </row>
    <row r="630" spans="3:16" ht="16" x14ac:dyDescent="0.2">
      <c r="C630" s="410"/>
      <c r="D630" s="410"/>
      <c r="E630" s="410">
        <f>COUNTIF(CFCategoriasBD,TabelaFluxoDeCaixa[[#This Row],[Categoria]])</f>
        <v>1</v>
      </c>
      <c r="F630" s="389">
        <f ca="1">IFERROR(COUNTIF(INDIRECT("BDNameToFC" &amp; SUBSTITUTE(TabelaFluxoDeCaixa[[#This Row],[Categoria]], " ", "_")),TabelaFluxoDeCaixa[[#This Row],[Sub Categoria]]),0)</f>
        <v>1</v>
      </c>
      <c r="G630" s="429">
        <f>DATE(YEAR(TabelaFluxoDeCaixa[[#This Row],[Data de Efetivação]]),MONTH(TabelaFluxoDeCaixa[[#This Row],[Data de Efetivação]]),1)</f>
        <v>45658</v>
      </c>
      <c r="H630" s="428">
        <v>45644</v>
      </c>
      <c r="I630" s="428">
        <v>45664</v>
      </c>
      <c r="J630" s="411" t="s">
        <v>725</v>
      </c>
      <c r="K630" s="411" t="s">
        <v>806</v>
      </c>
      <c r="L630" s="411" t="s">
        <v>52</v>
      </c>
      <c r="M630" s="412" t="s">
        <v>800</v>
      </c>
      <c r="N630" s="413" t="s">
        <v>828</v>
      </c>
      <c r="O630" s="414">
        <v>114.29</v>
      </c>
      <c r="P630" s="415" t="s">
        <v>134</v>
      </c>
    </row>
    <row r="631" spans="3:16" ht="16" x14ac:dyDescent="0.2">
      <c r="C631" s="410"/>
      <c r="D631" s="410"/>
      <c r="E631" s="410">
        <f>COUNTIF(CFCategoriasBD,TabelaFluxoDeCaixa[[#This Row],[Categoria]])</f>
        <v>1</v>
      </c>
      <c r="F631" s="389">
        <f ca="1">IFERROR(COUNTIF(INDIRECT("BDNameToFC" &amp; SUBSTITUTE(TabelaFluxoDeCaixa[[#This Row],[Categoria]], " ", "_")),TabelaFluxoDeCaixa[[#This Row],[Sub Categoria]]),0)</f>
        <v>1</v>
      </c>
      <c r="G631" s="429">
        <f>DATE(YEAR(TabelaFluxoDeCaixa[[#This Row],[Data de Efetivação]]),MONTH(TabelaFluxoDeCaixa[[#This Row],[Data de Efetivação]]),1)</f>
        <v>45658</v>
      </c>
      <c r="H631" s="428">
        <v>45641</v>
      </c>
      <c r="I631" s="428">
        <v>45664</v>
      </c>
      <c r="J631" s="411" t="s">
        <v>725</v>
      </c>
      <c r="K631" s="411" t="s">
        <v>806</v>
      </c>
      <c r="L631" s="411" t="s">
        <v>55</v>
      </c>
      <c r="M631" s="412" t="s">
        <v>57</v>
      </c>
      <c r="N631" s="413" t="s">
        <v>1241</v>
      </c>
      <c r="O631" s="414">
        <v>130.58000000000001</v>
      </c>
      <c r="P631" s="415" t="s">
        <v>134</v>
      </c>
    </row>
    <row r="632" spans="3:16" ht="16" x14ac:dyDescent="0.2">
      <c r="C632" s="410"/>
      <c r="D632" s="410"/>
      <c r="E632" s="410">
        <f>COUNTIF(CFCategoriasBD,TabelaFluxoDeCaixa[[#This Row],[Categoria]])</f>
        <v>1</v>
      </c>
      <c r="F632" s="389">
        <f ca="1">IFERROR(COUNTIF(INDIRECT("BDNameToFC" &amp; SUBSTITUTE(TabelaFluxoDeCaixa[[#This Row],[Categoria]], " ", "_")),TabelaFluxoDeCaixa[[#This Row],[Sub Categoria]]),0)</f>
        <v>1</v>
      </c>
      <c r="G632" s="429">
        <f>DATE(YEAR(TabelaFluxoDeCaixa[[#This Row],[Data de Efetivação]]),MONTH(TabelaFluxoDeCaixa[[#This Row],[Data de Efetivação]]),1)</f>
        <v>45658</v>
      </c>
      <c r="H632" s="428">
        <v>45615</v>
      </c>
      <c r="I632" s="428">
        <v>45664</v>
      </c>
      <c r="J632" s="411" t="s">
        <v>725</v>
      </c>
      <c r="K632" s="411" t="s">
        <v>806</v>
      </c>
      <c r="L632" s="411" t="s">
        <v>49</v>
      </c>
      <c r="M632" s="412" t="s">
        <v>807</v>
      </c>
      <c r="N632" s="413" t="s">
        <v>1271</v>
      </c>
      <c r="O632" s="414">
        <v>135</v>
      </c>
      <c r="P632" s="415" t="s">
        <v>134</v>
      </c>
    </row>
    <row r="633" spans="3:16" ht="16" x14ac:dyDescent="0.2">
      <c r="C633" s="410"/>
      <c r="D633" s="410"/>
      <c r="E633" s="410">
        <f>COUNTIF(CFCategoriasBD,TabelaFluxoDeCaixa[[#This Row],[Categoria]])</f>
        <v>1</v>
      </c>
      <c r="F633" s="389">
        <f ca="1">IFERROR(COUNTIF(INDIRECT("BDNameToFC" &amp; SUBSTITUTE(TabelaFluxoDeCaixa[[#This Row],[Categoria]], " ", "_")),TabelaFluxoDeCaixa[[#This Row],[Sub Categoria]]),0)</f>
        <v>1</v>
      </c>
      <c r="G633" s="429">
        <f>DATE(YEAR(TabelaFluxoDeCaixa[[#This Row],[Data de Efetivação]]),MONTH(TabelaFluxoDeCaixa[[#This Row],[Data de Efetivação]]),1)</f>
        <v>45658</v>
      </c>
      <c r="H633" s="428">
        <v>45625</v>
      </c>
      <c r="I633" s="428">
        <v>45664</v>
      </c>
      <c r="J633" s="411" t="s">
        <v>725</v>
      </c>
      <c r="K633" s="411" t="s">
        <v>806</v>
      </c>
      <c r="L633" s="411" t="s">
        <v>1029</v>
      </c>
      <c r="M633" s="412" t="s">
        <v>1118</v>
      </c>
      <c r="N633" s="413" t="s">
        <v>1260</v>
      </c>
      <c r="O633" s="414">
        <v>147.5</v>
      </c>
      <c r="P633" s="415" t="s">
        <v>134</v>
      </c>
    </row>
    <row r="634" spans="3:16" ht="16" x14ac:dyDescent="0.2">
      <c r="C634" s="410"/>
      <c r="D634" s="410"/>
      <c r="E634" s="410">
        <f>COUNTIF(CFCategoriasBD,TabelaFluxoDeCaixa[[#This Row],[Categoria]])</f>
        <v>1</v>
      </c>
      <c r="F634" s="389">
        <f ca="1">IFERROR(COUNTIF(INDIRECT("BDNameToFC" &amp; SUBSTITUTE(TabelaFluxoDeCaixa[[#This Row],[Categoria]], " ", "_")),TabelaFluxoDeCaixa[[#This Row],[Sub Categoria]]),0)</f>
        <v>1</v>
      </c>
      <c r="G634" s="429">
        <f>DATE(YEAR(TabelaFluxoDeCaixa[[#This Row],[Data de Efetivação]]),MONTH(TabelaFluxoDeCaixa[[#This Row],[Data de Efetivação]]),1)</f>
        <v>45658</v>
      </c>
      <c r="H634" s="428">
        <v>45646</v>
      </c>
      <c r="I634" s="428">
        <v>45664</v>
      </c>
      <c r="J634" s="411" t="s">
        <v>725</v>
      </c>
      <c r="K634" s="411" t="s">
        <v>806</v>
      </c>
      <c r="L634" s="411" t="s">
        <v>803</v>
      </c>
      <c r="M634" s="412" t="s">
        <v>48</v>
      </c>
      <c r="N634" s="413" t="s">
        <v>830</v>
      </c>
      <c r="O634" s="414">
        <v>153</v>
      </c>
      <c r="P634" s="415" t="s">
        <v>134</v>
      </c>
    </row>
    <row r="635" spans="3:16" ht="16" x14ac:dyDescent="0.2">
      <c r="C635" s="410"/>
      <c r="D635" s="410"/>
      <c r="E635" s="410">
        <f>COUNTIF(CFCategoriasBD,TabelaFluxoDeCaixa[[#This Row],[Categoria]])</f>
        <v>1</v>
      </c>
      <c r="F635" s="389">
        <f ca="1">IFERROR(COUNTIF(INDIRECT("BDNameToFC" &amp; SUBSTITUTE(TabelaFluxoDeCaixa[[#This Row],[Categoria]], " ", "_")),TabelaFluxoDeCaixa[[#This Row],[Sub Categoria]]),0)</f>
        <v>1</v>
      </c>
      <c r="G635" s="429">
        <f>DATE(YEAR(TabelaFluxoDeCaixa[[#This Row],[Data de Efetivação]]),MONTH(TabelaFluxoDeCaixa[[#This Row],[Data de Efetivação]]),1)</f>
        <v>45658</v>
      </c>
      <c r="H635" s="428">
        <v>45664</v>
      </c>
      <c r="I635" s="428">
        <v>45664</v>
      </c>
      <c r="J635" s="411" t="s">
        <v>725</v>
      </c>
      <c r="K635" s="411"/>
      <c r="L635" s="411" t="s">
        <v>52</v>
      </c>
      <c r="M635" s="412" t="s">
        <v>53</v>
      </c>
      <c r="N635" s="413" t="s">
        <v>1282</v>
      </c>
      <c r="O635" s="414">
        <v>160</v>
      </c>
      <c r="P635" s="415" t="s">
        <v>134</v>
      </c>
    </row>
    <row r="636" spans="3:16" ht="16" x14ac:dyDescent="0.2">
      <c r="C636" s="410"/>
      <c r="D636" s="410"/>
      <c r="E636" s="410">
        <f>COUNTIF(CFCategoriasBD,TabelaFluxoDeCaixa[[#This Row],[Categoria]])</f>
        <v>1</v>
      </c>
      <c r="F636" s="389">
        <f ca="1">IFERROR(COUNTIF(INDIRECT("BDNameToFC" &amp; SUBSTITUTE(TabelaFluxoDeCaixa[[#This Row],[Categoria]], " ", "_")),TabelaFluxoDeCaixa[[#This Row],[Sub Categoria]]),0)</f>
        <v>1</v>
      </c>
      <c r="G636" s="429">
        <f>DATE(YEAR(TabelaFluxoDeCaixa[[#This Row],[Data de Efetivação]]),MONTH(TabelaFluxoDeCaixa[[#This Row],[Data de Efetivação]]),1)</f>
        <v>45658</v>
      </c>
      <c r="H636" s="428">
        <v>45621</v>
      </c>
      <c r="I636" s="428">
        <v>45664</v>
      </c>
      <c r="J636" s="411" t="s">
        <v>725</v>
      </c>
      <c r="K636" s="411" t="s">
        <v>806</v>
      </c>
      <c r="L636" s="411" t="s">
        <v>803</v>
      </c>
      <c r="M636" s="412" t="s">
        <v>48</v>
      </c>
      <c r="N636" s="413" t="s">
        <v>831</v>
      </c>
      <c r="O636" s="414">
        <v>166.12</v>
      </c>
      <c r="P636" s="415" t="s">
        <v>134</v>
      </c>
    </row>
    <row r="637" spans="3:16" ht="16" x14ac:dyDescent="0.2">
      <c r="C637" s="410"/>
      <c r="D637" s="410"/>
      <c r="E637" s="410">
        <f>COUNTIF(CFCategoriasBD,TabelaFluxoDeCaixa[[#This Row],[Categoria]])</f>
        <v>1</v>
      </c>
      <c r="F637" s="389">
        <f ca="1">IFERROR(COUNTIF(INDIRECT("BDNameToFC" &amp; SUBSTITUTE(TabelaFluxoDeCaixa[[#This Row],[Categoria]], " ", "_")),TabelaFluxoDeCaixa[[#This Row],[Sub Categoria]]),0)</f>
        <v>1</v>
      </c>
      <c r="G637" s="429">
        <f>DATE(YEAR(TabelaFluxoDeCaixa[[#This Row],[Data de Efetivação]]),MONTH(TabelaFluxoDeCaixa[[#This Row],[Data de Efetivação]]),1)</f>
        <v>45658</v>
      </c>
      <c r="H637" s="428">
        <v>45637</v>
      </c>
      <c r="I637" s="428">
        <v>45664</v>
      </c>
      <c r="J637" s="411" t="s">
        <v>725</v>
      </c>
      <c r="K637" s="411" t="s">
        <v>806</v>
      </c>
      <c r="L637" s="411" t="s">
        <v>52</v>
      </c>
      <c r="M637" s="412" t="s">
        <v>800</v>
      </c>
      <c r="N637" s="413" t="s">
        <v>829</v>
      </c>
      <c r="O637" s="414">
        <v>169.62</v>
      </c>
      <c r="P637" s="415" t="s">
        <v>134</v>
      </c>
    </row>
    <row r="638" spans="3:16" ht="16" x14ac:dyDescent="0.2">
      <c r="C638" s="410"/>
      <c r="D638" s="410"/>
      <c r="E638" s="410">
        <f>COUNTIF(CFCategoriasBD,TabelaFluxoDeCaixa[[#This Row],[Categoria]])</f>
        <v>1</v>
      </c>
      <c r="F638" s="389">
        <f ca="1">IFERROR(COUNTIF(INDIRECT("BDNameToFC" &amp; SUBSTITUTE(TabelaFluxoDeCaixa[[#This Row],[Categoria]], " ", "_")),TabelaFluxoDeCaixa[[#This Row],[Sub Categoria]]),0)</f>
        <v>1</v>
      </c>
      <c r="G638" s="429">
        <f>DATE(YEAR(TabelaFluxoDeCaixa[[#This Row],[Data de Efetivação]]),MONTH(TabelaFluxoDeCaixa[[#This Row],[Data de Efetivação]]),1)</f>
        <v>45658</v>
      </c>
      <c r="H638" s="428">
        <v>45635</v>
      </c>
      <c r="I638" s="428">
        <v>45664</v>
      </c>
      <c r="J638" s="411" t="s">
        <v>725</v>
      </c>
      <c r="K638" s="411" t="s">
        <v>806</v>
      </c>
      <c r="L638" s="411" t="s">
        <v>803</v>
      </c>
      <c r="M638" s="412" t="s">
        <v>48</v>
      </c>
      <c r="N638" s="413" t="s">
        <v>831</v>
      </c>
      <c r="O638" s="414">
        <v>181.56</v>
      </c>
      <c r="P638" s="415" t="s">
        <v>134</v>
      </c>
    </row>
    <row r="639" spans="3:16" ht="16" x14ac:dyDescent="0.2">
      <c r="C639" s="410"/>
      <c r="D639" s="410"/>
      <c r="E639" s="410">
        <f>COUNTIF(CFCategoriasBD,TabelaFluxoDeCaixa[[#This Row],[Categoria]])</f>
        <v>1</v>
      </c>
      <c r="F639" s="389">
        <f ca="1">IFERROR(COUNTIF(INDIRECT("BDNameToFC" &amp; SUBSTITUTE(TabelaFluxoDeCaixa[[#This Row],[Categoria]], " ", "_")),TabelaFluxoDeCaixa[[#This Row],[Sub Categoria]]),0)</f>
        <v>1</v>
      </c>
      <c r="G639" s="429">
        <f>DATE(YEAR(TabelaFluxoDeCaixa[[#This Row],[Data de Efetivação]]),MONTH(TabelaFluxoDeCaixa[[#This Row],[Data de Efetivação]]),1)</f>
        <v>45658</v>
      </c>
      <c r="H639" s="428">
        <v>45647</v>
      </c>
      <c r="I639" s="428">
        <v>45664</v>
      </c>
      <c r="J639" s="411" t="s">
        <v>725</v>
      </c>
      <c r="K639" s="411" t="s">
        <v>806</v>
      </c>
      <c r="L639" s="411" t="s">
        <v>803</v>
      </c>
      <c r="M639" s="412" t="s">
        <v>48</v>
      </c>
      <c r="N639" s="413" t="s">
        <v>831</v>
      </c>
      <c r="O639" s="414">
        <v>206.76</v>
      </c>
      <c r="P639" s="415" t="s">
        <v>134</v>
      </c>
    </row>
    <row r="640" spans="3:16" ht="16" x14ac:dyDescent="0.2">
      <c r="C640" s="410"/>
      <c r="D640" s="410"/>
      <c r="E640" s="410">
        <f>COUNTIF(CFCategoriasBD,TabelaFluxoDeCaixa[[#This Row],[Categoria]])</f>
        <v>1</v>
      </c>
      <c r="F640" s="389">
        <f ca="1">IFERROR(COUNTIF(INDIRECT("BDNameToFC" &amp; SUBSTITUTE(TabelaFluxoDeCaixa[[#This Row],[Categoria]], " ", "_")),TabelaFluxoDeCaixa[[#This Row],[Sub Categoria]]),0)</f>
        <v>1</v>
      </c>
      <c r="G640" s="429">
        <f>DATE(YEAR(TabelaFluxoDeCaixa[[#This Row],[Data de Efetivação]]),MONTH(TabelaFluxoDeCaixa[[#This Row],[Data de Efetivação]]),1)</f>
        <v>45658</v>
      </c>
      <c r="H640" s="428">
        <v>45639</v>
      </c>
      <c r="I640" s="428">
        <v>45664</v>
      </c>
      <c r="J640" s="411" t="s">
        <v>725</v>
      </c>
      <c r="K640" s="411" t="s">
        <v>806</v>
      </c>
      <c r="L640" s="411" t="s">
        <v>55</v>
      </c>
      <c r="M640" s="412" t="s">
        <v>57</v>
      </c>
      <c r="N640" s="413" t="s">
        <v>1239</v>
      </c>
      <c r="O640" s="414">
        <v>245.93</v>
      </c>
      <c r="P640" s="415" t="s">
        <v>134</v>
      </c>
    </row>
    <row r="641" spans="3:16" ht="16" x14ac:dyDescent="0.2">
      <c r="C641" s="410"/>
      <c r="D641" s="410"/>
      <c r="E641" s="410">
        <f>COUNTIF(CFCategoriasBD,TabelaFluxoDeCaixa[[#This Row],[Categoria]])</f>
        <v>1</v>
      </c>
      <c r="F641" s="389">
        <f ca="1">IFERROR(COUNTIF(INDIRECT("BDNameToFC" &amp; SUBSTITUTE(TabelaFluxoDeCaixa[[#This Row],[Categoria]], " ", "_")),TabelaFluxoDeCaixa[[#This Row],[Sub Categoria]]),0)</f>
        <v>1</v>
      </c>
      <c r="G641" s="429">
        <f>DATE(YEAR(TabelaFluxoDeCaixa[[#This Row],[Data de Efetivação]]),MONTH(TabelaFluxoDeCaixa[[#This Row],[Data de Efetivação]]),1)</f>
        <v>45658</v>
      </c>
      <c r="H641" s="428">
        <v>45648</v>
      </c>
      <c r="I641" s="428">
        <v>45664</v>
      </c>
      <c r="J641" s="411" t="s">
        <v>725</v>
      </c>
      <c r="K641" s="411" t="s">
        <v>806</v>
      </c>
      <c r="L641" s="411" t="s">
        <v>49</v>
      </c>
      <c r="M641" s="412" t="s">
        <v>51</v>
      </c>
      <c r="N641" s="413" t="s">
        <v>834</v>
      </c>
      <c r="O641" s="414">
        <v>274.27999999999997</v>
      </c>
      <c r="P641" s="415" t="s">
        <v>134</v>
      </c>
    </row>
    <row r="642" spans="3:16" ht="16" x14ac:dyDescent="0.2">
      <c r="C642" s="410"/>
      <c r="D642" s="410"/>
      <c r="E642" s="410">
        <f>COUNTIF(CFCategoriasBD,TabelaFluxoDeCaixa[[#This Row],[Categoria]])</f>
        <v>1</v>
      </c>
      <c r="F642" s="389">
        <f ca="1">IFERROR(COUNTIF(INDIRECT("BDNameToFC" &amp; SUBSTITUTE(TabelaFluxoDeCaixa[[#This Row],[Categoria]], " ", "_")),TabelaFluxoDeCaixa[[#This Row],[Sub Categoria]]),0)</f>
        <v>1</v>
      </c>
      <c r="G642" s="429">
        <f>DATE(YEAR(TabelaFluxoDeCaixa[[#This Row],[Data de Efetivação]]),MONTH(TabelaFluxoDeCaixa[[#This Row],[Data de Efetivação]]),1)</f>
        <v>45658</v>
      </c>
      <c r="H642" s="428">
        <v>45664</v>
      </c>
      <c r="I642" s="428">
        <v>45664</v>
      </c>
      <c r="J642" s="411" t="s">
        <v>725</v>
      </c>
      <c r="K642" s="411"/>
      <c r="L642" s="411" t="s">
        <v>58</v>
      </c>
      <c r="M642" s="412" t="s">
        <v>802</v>
      </c>
      <c r="N642" s="413" t="s">
        <v>1280</v>
      </c>
      <c r="O642" s="414">
        <v>295.87</v>
      </c>
      <c r="P642" s="415" t="s">
        <v>134</v>
      </c>
    </row>
    <row r="643" spans="3:16" ht="16" x14ac:dyDescent="0.2">
      <c r="C643" s="410"/>
      <c r="D643" s="410"/>
      <c r="E643" s="410">
        <f>COUNTIF(CFCategoriasBD,TabelaFluxoDeCaixa[[#This Row],[Categoria]])</f>
        <v>1</v>
      </c>
      <c r="F643" s="389">
        <f ca="1">IFERROR(COUNTIF(INDIRECT("BDNameToFC" &amp; SUBSTITUTE(TabelaFluxoDeCaixa[[#This Row],[Categoria]], " ", "_")),TabelaFluxoDeCaixa[[#This Row],[Sub Categoria]]),0)</f>
        <v>1</v>
      </c>
      <c r="G643" s="429">
        <f>DATE(YEAR(TabelaFluxoDeCaixa[[#This Row],[Data de Efetivação]]),MONTH(TabelaFluxoDeCaixa[[#This Row],[Data de Efetivação]]),1)</f>
        <v>45658</v>
      </c>
      <c r="H643" s="428">
        <v>45636</v>
      </c>
      <c r="I643" s="428">
        <v>45664</v>
      </c>
      <c r="J643" s="411" t="s">
        <v>725</v>
      </c>
      <c r="K643" s="411" t="s">
        <v>806</v>
      </c>
      <c r="L643" s="411" t="s">
        <v>49</v>
      </c>
      <c r="M643" s="412" t="s">
        <v>51</v>
      </c>
      <c r="N643" s="413" t="s">
        <v>834</v>
      </c>
      <c r="O643" s="414">
        <v>296.95999999999998</v>
      </c>
      <c r="P643" s="415" t="s">
        <v>134</v>
      </c>
    </row>
    <row r="644" spans="3:16" ht="16" x14ac:dyDescent="0.2">
      <c r="C644" s="410"/>
      <c r="D644" s="410"/>
      <c r="E644" s="410">
        <f>COUNTIF(CFCategoriasBD,TabelaFluxoDeCaixa[[#This Row],[Categoria]])</f>
        <v>1</v>
      </c>
      <c r="F644" s="389">
        <f ca="1">IFERROR(COUNTIF(INDIRECT("BDNameToFC" &amp; SUBSTITUTE(TabelaFluxoDeCaixa[[#This Row],[Categoria]], " ", "_")),TabelaFluxoDeCaixa[[#This Row],[Sub Categoria]]),0)</f>
        <v>1</v>
      </c>
      <c r="G644" s="429">
        <f>DATE(YEAR(TabelaFluxoDeCaixa[[#This Row],[Data de Efetivação]]),MONTH(TabelaFluxoDeCaixa[[#This Row],[Data de Efetivação]]),1)</f>
        <v>45658</v>
      </c>
      <c r="H644" s="428">
        <v>45641</v>
      </c>
      <c r="I644" s="428">
        <v>45664</v>
      </c>
      <c r="J644" s="411" t="s">
        <v>725</v>
      </c>
      <c r="K644" s="411" t="s">
        <v>806</v>
      </c>
      <c r="L644" s="411" t="s">
        <v>49</v>
      </c>
      <c r="M644" s="412" t="s">
        <v>51</v>
      </c>
      <c r="N644" s="413" t="s">
        <v>834</v>
      </c>
      <c r="O644" s="414">
        <v>302.91000000000003</v>
      </c>
      <c r="P644" s="415" t="s">
        <v>134</v>
      </c>
    </row>
    <row r="645" spans="3:16" ht="16" x14ac:dyDescent="0.2">
      <c r="C645" s="410"/>
      <c r="D645" s="410"/>
      <c r="E645" s="410">
        <f>COUNTIF(CFCategoriasBD,TabelaFluxoDeCaixa[[#This Row],[Categoria]])</f>
        <v>1</v>
      </c>
      <c r="F645" s="389">
        <f ca="1">IFERROR(COUNTIF(INDIRECT("BDNameToFC" &amp; SUBSTITUTE(TabelaFluxoDeCaixa[[#This Row],[Categoria]], " ", "_")),TabelaFluxoDeCaixa[[#This Row],[Sub Categoria]]),0)</f>
        <v>1</v>
      </c>
      <c r="G645" s="429">
        <f>DATE(YEAR(TabelaFluxoDeCaixa[[#This Row],[Data de Efetivação]]),MONTH(TabelaFluxoDeCaixa[[#This Row],[Data de Efetivação]]),1)</f>
        <v>45658</v>
      </c>
      <c r="H645" s="428">
        <v>45639</v>
      </c>
      <c r="I645" s="428">
        <v>45664</v>
      </c>
      <c r="J645" s="411" t="s">
        <v>725</v>
      </c>
      <c r="K645" s="411" t="s">
        <v>806</v>
      </c>
      <c r="L645" s="411" t="s">
        <v>49</v>
      </c>
      <c r="M645" s="412" t="s">
        <v>51</v>
      </c>
      <c r="N645" s="413" t="s">
        <v>1250</v>
      </c>
      <c r="O645" s="414">
        <v>312.04000000000002</v>
      </c>
      <c r="P645" s="415" t="s">
        <v>134</v>
      </c>
    </row>
    <row r="646" spans="3:16" ht="16" x14ac:dyDescent="0.2">
      <c r="C646" s="410"/>
      <c r="D646" s="410"/>
      <c r="E646" s="410">
        <f>COUNTIF(CFCategoriasBD,TabelaFluxoDeCaixa[[#This Row],[Categoria]])</f>
        <v>1</v>
      </c>
      <c r="F646" s="389">
        <f ca="1">IFERROR(COUNTIF(INDIRECT("BDNameToFC" &amp; SUBSTITUTE(TabelaFluxoDeCaixa[[#This Row],[Categoria]], " ", "_")),TabelaFluxoDeCaixa[[#This Row],[Sub Categoria]]),0)</f>
        <v>1</v>
      </c>
      <c r="G646" s="429">
        <f>DATE(YEAR(TabelaFluxoDeCaixa[[#This Row],[Data de Efetivação]]),MONTH(TabelaFluxoDeCaixa[[#This Row],[Data de Efetivação]]),1)</f>
        <v>45658</v>
      </c>
      <c r="H646" s="428">
        <v>45664</v>
      </c>
      <c r="I646" s="428">
        <v>45664</v>
      </c>
      <c r="J646" s="411" t="s">
        <v>725</v>
      </c>
      <c r="K646" s="411"/>
      <c r="L646" s="411" t="s">
        <v>58</v>
      </c>
      <c r="M646" s="412" t="s">
        <v>802</v>
      </c>
      <c r="N646" s="413" t="s">
        <v>1280</v>
      </c>
      <c r="O646" s="414">
        <v>320.81</v>
      </c>
      <c r="P646" s="415" t="s">
        <v>134</v>
      </c>
    </row>
    <row r="647" spans="3:16" ht="16" x14ac:dyDescent="0.2">
      <c r="C647" s="410"/>
      <c r="D647" s="410"/>
      <c r="E647" s="410">
        <f>COUNTIF(CFCategoriasBD,TabelaFluxoDeCaixa[[#This Row],[Categoria]])</f>
        <v>1</v>
      </c>
      <c r="F647" s="389">
        <f ca="1">IFERROR(COUNTIF(INDIRECT("BDNameToFC" &amp; SUBSTITUTE(TabelaFluxoDeCaixa[[#This Row],[Categoria]], " ", "_")),TabelaFluxoDeCaixa[[#This Row],[Sub Categoria]]),0)</f>
        <v>1</v>
      </c>
      <c r="G647" s="429">
        <f>DATE(YEAR(TabelaFluxoDeCaixa[[#This Row],[Data de Efetivação]]),MONTH(TabelaFluxoDeCaixa[[#This Row],[Data de Efetivação]]),1)</f>
        <v>45658</v>
      </c>
      <c r="H647" s="428">
        <v>45631</v>
      </c>
      <c r="I647" s="428">
        <v>45664</v>
      </c>
      <c r="J647" s="411" t="s">
        <v>725</v>
      </c>
      <c r="K647" s="411" t="s">
        <v>806</v>
      </c>
      <c r="L647" s="411" t="s">
        <v>803</v>
      </c>
      <c r="M647" s="412" t="s">
        <v>48</v>
      </c>
      <c r="N647" s="413" t="s">
        <v>831</v>
      </c>
      <c r="O647" s="414">
        <v>359.64</v>
      </c>
      <c r="P647" s="415" t="s">
        <v>134</v>
      </c>
    </row>
    <row r="648" spans="3:16" ht="16" x14ac:dyDescent="0.2">
      <c r="C648" s="410"/>
      <c r="D648" s="410"/>
      <c r="E648" s="410">
        <f>COUNTIF(CFCategoriasBD,TabelaFluxoDeCaixa[[#This Row],[Categoria]])</f>
        <v>1</v>
      </c>
      <c r="F648" s="389">
        <f ca="1">IFERROR(COUNTIF(INDIRECT("BDNameToFC" &amp; SUBSTITUTE(TabelaFluxoDeCaixa[[#This Row],[Categoria]], " ", "_")),TabelaFluxoDeCaixa[[#This Row],[Sub Categoria]]),0)</f>
        <v>1</v>
      </c>
      <c r="G648" s="429">
        <f>DATE(YEAR(TabelaFluxoDeCaixa[[#This Row],[Data de Efetivação]]),MONTH(TabelaFluxoDeCaixa[[#This Row],[Data de Efetivação]]),1)</f>
        <v>45658</v>
      </c>
      <c r="H648" s="428">
        <v>45622</v>
      </c>
      <c r="I648" s="428">
        <v>45664</v>
      </c>
      <c r="J648" s="411" t="s">
        <v>725</v>
      </c>
      <c r="K648" s="411" t="s">
        <v>806</v>
      </c>
      <c r="L648" s="411" t="s">
        <v>803</v>
      </c>
      <c r="M648" s="412" t="s">
        <v>48</v>
      </c>
      <c r="N648" s="413" t="s">
        <v>831</v>
      </c>
      <c r="O648" s="414">
        <v>370.06</v>
      </c>
      <c r="P648" s="415" t="s">
        <v>134</v>
      </c>
    </row>
    <row r="649" spans="3:16" ht="16" x14ac:dyDescent="0.2">
      <c r="C649" s="410"/>
      <c r="D649" s="410"/>
      <c r="E649" s="410">
        <f>COUNTIF(CFCategoriasBD,TabelaFluxoDeCaixa[[#This Row],[Categoria]])</f>
        <v>1</v>
      </c>
      <c r="F649" s="389">
        <f ca="1">IFERROR(COUNTIF(INDIRECT("BDNameToFC" &amp; SUBSTITUTE(TabelaFluxoDeCaixa[[#This Row],[Categoria]], " ", "_")),TabelaFluxoDeCaixa[[#This Row],[Sub Categoria]]),0)</f>
        <v>1</v>
      </c>
      <c r="G649" s="429">
        <f>DATE(YEAR(TabelaFluxoDeCaixa[[#This Row],[Data de Efetivação]]),MONTH(TabelaFluxoDeCaixa[[#This Row],[Data de Efetivação]]),1)</f>
        <v>45658</v>
      </c>
      <c r="H649" s="428">
        <v>45664</v>
      </c>
      <c r="I649" s="428">
        <v>45664</v>
      </c>
      <c r="J649" s="411" t="s">
        <v>725</v>
      </c>
      <c r="K649" s="411"/>
      <c r="L649" s="411" t="s">
        <v>52</v>
      </c>
      <c r="M649" s="412" t="s">
        <v>811</v>
      </c>
      <c r="N649" s="413" t="s">
        <v>1279</v>
      </c>
      <c r="O649" s="414">
        <v>390</v>
      </c>
      <c r="P649" s="415" t="s">
        <v>134</v>
      </c>
    </row>
    <row r="650" spans="3:16" ht="16" x14ac:dyDescent="0.2">
      <c r="C650" s="410"/>
      <c r="D650" s="410"/>
      <c r="E650" s="410">
        <f>COUNTIF(CFCategoriasBD,TabelaFluxoDeCaixa[[#This Row],[Categoria]])</f>
        <v>1</v>
      </c>
      <c r="F650" s="389">
        <f ca="1">IFERROR(COUNTIF(INDIRECT("BDNameToFC" &amp; SUBSTITUTE(TabelaFluxoDeCaixa[[#This Row],[Categoria]], " ", "_")),TabelaFluxoDeCaixa[[#This Row],[Sub Categoria]]),0)</f>
        <v>1</v>
      </c>
      <c r="G650" s="429">
        <f>DATE(YEAR(TabelaFluxoDeCaixa[[#This Row],[Data de Efetivação]]),MONTH(TabelaFluxoDeCaixa[[#This Row],[Data de Efetivação]]),1)</f>
        <v>45658</v>
      </c>
      <c r="H650" s="428">
        <v>45636</v>
      </c>
      <c r="I650" s="428">
        <v>45664</v>
      </c>
      <c r="J650" s="411" t="s">
        <v>725</v>
      </c>
      <c r="K650" s="411" t="s">
        <v>806</v>
      </c>
      <c r="L650" s="411" t="s">
        <v>55</v>
      </c>
      <c r="M650" s="412" t="s">
        <v>1432</v>
      </c>
      <c r="N650" s="413" t="s">
        <v>1249</v>
      </c>
      <c r="O650" s="414">
        <v>623</v>
      </c>
      <c r="P650" s="415" t="s">
        <v>134</v>
      </c>
    </row>
    <row r="651" spans="3:16" ht="16" x14ac:dyDescent="0.2">
      <c r="C651" s="410"/>
      <c r="D651" s="410"/>
      <c r="E651" s="410">
        <f>COUNTIF(CFCategoriasBD,TabelaFluxoDeCaixa[[#This Row],[Categoria]])</f>
        <v>1</v>
      </c>
      <c r="F651" s="389">
        <f ca="1">IFERROR(COUNTIF(INDIRECT("BDNameToFC" &amp; SUBSTITUTE(TabelaFluxoDeCaixa[[#This Row],[Categoria]], " ", "_")),TabelaFluxoDeCaixa[[#This Row],[Sub Categoria]]),0)</f>
        <v>1</v>
      </c>
      <c r="G651" s="429">
        <f>DATE(YEAR(TabelaFluxoDeCaixa[[#This Row],[Data de Efetivação]]),MONTH(TabelaFluxoDeCaixa[[#This Row],[Data de Efetivação]]),1)</f>
        <v>45658</v>
      </c>
      <c r="H651" s="428">
        <v>45623</v>
      </c>
      <c r="I651" s="428">
        <v>45664</v>
      </c>
      <c r="J651" s="411" t="s">
        <v>725</v>
      </c>
      <c r="K651" s="411" t="s">
        <v>806</v>
      </c>
      <c r="L651" s="411" t="s">
        <v>49</v>
      </c>
      <c r="M651" s="412" t="s">
        <v>809</v>
      </c>
      <c r="N651" s="413" t="s">
        <v>1242</v>
      </c>
      <c r="O651" s="414">
        <v>661.95</v>
      </c>
      <c r="P651" s="415" t="s">
        <v>134</v>
      </c>
    </row>
    <row r="652" spans="3:16" ht="16" x14ac:dyDescent="0.2">
      <c r="C652" s="410"/>
      <c r="D652" s="410"/>
      <c r="E652" s="410">
        <f>COUNTIF(CFCategoriasBD,TabelaFluxoDeCaixa[[#This Row],[Categoria]])</f>
        <v>1</v>
      </c>
      <c r="F652" s="389">
        <f ca="1">IFERROR(COUNTIF(INDIRECT("BDNameToFC" &amp; SUBSTITUTE(TabelaFluxoDeCaixa[[#This Row],[Categoria]], " ", "_")),TabelaFluxoDeCaixa[[#This Row],[Sub Categoria]]),0)</f>
        <v>1</v>
      </c>
      <c r="G652" s="429">
        <f>DATE(YEAR(TabelaFluxoDeCaixa[[#This Row],[Data de Efetivação]]),MONTH(TabelaFluxoDeCaixa[[#This Row],[Data de Efetivação]]),1)</f>
        <v>45658</v>
      </c>
      <c r="H652" s="428">
        <v>45664</v>
      </c>
      <c r="I652" s="428">
        <v>45664</v>
      </c>
      <c r="J652" s="411" t="s">
        <v>725</v>
      </c>
      <c r="K652" s="411"/>
      <c r="L652" s="411" t="s">
        <v>58</v>
      </c>
      <c r="M652" s="412" t="s">
        <v>802</v>
      </c>
      <c r="N652" s="413" t="s">
        <v>1284</v>
      </c>
      <c r="O652" s="414">
        <v>900</v>
      </c>
      <c r="P652" s="415" t="s">
        <v>134</v>
      </c>
    </row>
    <row r="653" spans="3:16" ht="32" x14ac:dyDescent="0.2">
      <c r="C653" s="410"/>
      <c r="D653" s="410"/>
      <c r="E653" s="410">
        <f>COUNTIF(CFCategoriasBD,TabelaFluxoDeCaixa[[#This Row],[Categoria]])</f>
        <v>1</v>
      </c>
      <c r="F653" s="389">
        <f ca="1">IFERROR(COUNTIF(INDIRECT("BDNameToFC" &amp; SUBSTITUTE(TabelaFluxoDeCaixa[[#This Row],[Categoria]], " ", "_")),TabelaFluxoDeCaixa[[#This Row],[Sub Categoria]]),0)</f>
        <v>1</v>
      </c>
      <c r="G653" s="429">
        <f>DATE(YEAR(TabelaFluxoDeCaixa[[#This Row],[Data de Efetivação]]),MONTH(TabelaFluxoDeCaixa[[#This Row],[Data de Efetivação]]),1)</f>
        <v>45658</v>
      </c>
      <c r="H653" s="428">
        <v>45664</v>
      </c>
      <c r="I653" s="428">
        <v>45664</v>
      </c>
      <c r="J653" s="411" t="s">
        <v>725</v>
      </c>
      <c r="K653" s="411"/>
      <c r="L653" s="411" t="s">
        <v>58</v>
      </c>
      <c r="M653" s="412" t="s">
        <v>802</v>
      </c>
      <c r="N653" s="413" t="s">
        <v>958</v>
      </c>
      <c r="O653" s="414">
        <v>935</v>
      </c>
      <c r="P653" s="415" t="s">
        <v>134</v>
      </c>
    </row>
    <row r="654" spans="3:16" ht="32" x14ac:dyDescent="0.2">
      <c r="C654" s="410"/>
      <c r="D654" s="410"/>
      <c r="E654" s="410">
        <f>COUNTIF(CFCategoriasBD,TabelaFluxoDeCaixa[[#This Row],[Categoria]])</f>
        <v>1</v>
      </c>
      <c r="F654" s="389">
        <f ca="1">IFERROR(COUNTIF(INDIRECT("BDNameToFC" &amp; SUBSTITUTE(TabelaFluxoDeCaixa[[#This Row],[Categoria]], " ", "_")),TabelaFluxoDeCaixa[[#This Row],[Sub Categoria]]),0)</f>
        <v>1</v>
      </c>
      <c r="G654" s="429">
        <f>DATE(YEAR(TabelaFluxoDeCaixa[[#This Row],[Data de Efetivação]]),MONTH(TabelaFluxoDeCaixa[[#This Row],[Data de Efetivação]]),1)</f>
        <v>45658</v>
      </c>
      <c r="H654" s="428">
        <v>45664</v>
      </c>
      <c r="I654" s="428">
        <v>45664</v>
      </c>
      <c r="J654" s="411" t="s">
        <v>725</v>
      </c>
      <c r="K654" s="411"/>
      <c r="L654" s="411" t="s">
        <v>40</v>
      </c>
      <c r="M654" s="412" t="s">
        <v>949</v>
      </c>
      <c r="N654" s="413" t="s">
        <v>1277</v>
      </c>
      <c r="O654" s="414">
        <v>1500</v>
      </c>
      <c r="P654" s="415" t="s">
        <v>134</v>
      </c>
    </row>
    <row r="655" spans="3:16" ht="32" x14ac:dyDescent="0.2">
      <c r="C655" s="410"/>
      <c r="D655" s="410"/>
      <c r="E655" s="410">
        <f>COUNTIF(CFCategoriasBD,TabelaFluxoDeCaixa[[#This Row],[Categoria]])</f>
        <v>1</v>
      </c>
      <c r="F655" s="389">
        <f ca="1">IFERROR(COUNTIF(INDIRECT("BDNameToFC" &amp; SUBSTITUTE(TabelaFluxoDeCaixa[[#This Row],[Categoria]], " ", "_")),TabelaFluxoDeCaixa[[#This Row],[Sub Categoria]]),0)</f>
        <v>1</v>
      </c>
      <c r="G655" s="429">
        <f>DATE(YEAR(TabelaFluxoDeCaixa[[#This Row],[Data de Efetivação]]),MONTH(TabelaFluxoDeCaixa[[#This Row],[Data de Efetivação]]),1)</f>
        <v>45658</v>
      </c>
      <c r="H655" s="428">
        <v>45665</v>
      </c>
      <c r="I655" s="428">
        <v>45665</v>
      </c>
      <c r="J655" s="411" t="s">
        <v>725</v>
      </c>
      <c r="K655" s="411"/>
      <c r="L655" s="411" t="s">
        <v>41</v>
      </c>
      <c r="M655" s="412" t="s">
        <v>798</v>
      </c>
      <c r="N655" s="413" t="s">
        <v>1285</v>
      </c>
      <c r="O655" s="414">
        <v>18.399999999999999</v>
      </c>
      <c r="P655" s="415" t="s">
        <v>134</v>
      </c>
    </row>
    <row r="656" spans="3:16" ht="32" x14ac:dyDescent="0.2">
      <c r="C656" s="410"/>
      <c r="D656" s="410"/>
      <c r="E656" s="410">
        <f>COUNTIF(CFCategoriasBD,TabelaFluxoDeCaixa[[#This Row],[Categoria]])</f>
        <v>1</v>
      </c>
      <c r="F656" s="389">
        <f ca="1">IFERROR(COUNTIF(INDIRECT("BDNameToFC" &amp; SUBSTITUTE(TabelaFluxoDeCaixa[[#This Row],[Categoria]], " ", "_")),TabelaFluxoDeCaixa[[#This Row],[Sub Categoria]]),0)</f>
        <v>1</v>
      </c>
      <c r="G656" s="429">
        <f>DATE(YEAR(TabelaFluxoDeCaixa[[#This Row],[Data de Efetivação]]),MONTH(TabelaFluxoDeCaixa[[#This Row],[Data de Efetivação]]),1)</f>
        <v>45658</v>
      </c>
      <c r="H656" s="428">
        <v>45665</v>
      </c>
      <c r="I656" s="428">
        <v>45665</v>
      </c>
      <c r="J656" s="411" t="s">
        <v>725</v>
      </c>
      <c r="K656" s="411"/>
      <c r="L656" s="411" t="s">
        <v>41</v>
      </c>
      <c r="M656" s="412" t="s">
        <v>798</v>
      </c>
      <c r="N656" s="413" t="s">
        <v>1286</v>
      </c>
      <c r="O656" s="414">
        <v>67.2</v>
      </c>
      <c r="P656" s="415" t="s">
        <v>134</v>
      </c>
    </row>
    <row r="657" spans="3:16" ht="16" x14ac:dyDescent="0.2">
      <c r="C657" s="410"/>
      <c r="D657" s="410"/>
      <c r="E657" s="410">
        <f>COUNTIF(CFCategoriasBD,TabelaFluxoDeCaixa[[#This Row],[Categoria]])</f>
        <v>1</v>
      </c>
      <c r="F657" s="389">
        <f ca="1">IFERROR(COUNTIF(INDIRECT("BDNameToFC" &amp; SUBSTITUTE(TabelaFluxoDeCaixa[[#This Row],[Categoria]], " ", "_")),TabelaFluxoDeCaixa[[#This Row],[Sub Categoria]]),0)</f>
        <v>1</v>
      </c>
      <c r="G657" s="429">
        <f>DATE(YEAR(TabelaFluxoDeCaixa[[#This Row],[Data de Efetivação]]),MONTH(TabelaFluxoDeCaixa[[#This Row],[Data de Efetivação]]),1)</f>
        <v>45658</v>
      </c>
      <c r="H657" s="428">
        <v>45667</v>
      </c>
      <c r="I657" s="428">
        <v>45667</v>
      </c>
      <c r="J657" s="411" t="s">
        <v>725</v>
      </c>
      <c r="K657" s="411"/>
      <c r="L657" s="411" t="s">
        <v>808</v>
      </c>
      <c r="M657" s="412" t="s">
        <v>257</v>
      </c>
      <c r="N657" s="413" t="s">
        <v>1290</v>
      </c>
      <c r="O657" s="414">
        <v>55.78</v>
      </c>
      <c r="P657" s="415" t="s">
        <v>134</v>
      </c>
    </row>
    <row r="658" spans="3:16" ht="16" x14ac:dyDescent="0.2">
      <c r="C658" s="410"/>
      <c r="D658" s="410"/>
      <c r="E658" s="410">
        <f>COUNTIF(CFCategoriasBD,TabelaFluxoDeCaixa[[#This Row],[Categoria]])</f>
        <v>1</v>
      </c>
      <c r="F658" s="389">
        <f ca="1">IFERROR(COUNTIF(INDIRECT("BDNameToFC" &amp; SUBSTITUTE(TabelaFluxoDeCaixa[[#This Row],[Categoria]], " ", "_")),TabelaFluxoDeCaixa[[#This Row],[Sub Categoria]]),0)</f>
        <v>1</v>
      </c>
      <c r="G658" s="429">
        <f>DATE(YEAR(TabelaFluxoDeCaixa[[#This Row],[Data de Efetivação]]),MONTH(TabelaFluxoDeCaixa[[#This Row],[Data de Efetivação]]),1)</f>
        <v>45658</v>
      </c>
      <c r="H658" s="428">
        <v>45667</v>
      </c>
      <c r="I658" s="428">
        <v>45667</v>
      </c>
      <c r="J658" s="411" t="s">
        <v>725</v>
      </c>
      <c r="K658" s="411"/>
      <c r="L658" s="411" t="s">
        <v>49</v>
      </c>
      <c r="M658" s="412" t="s">
        <v>901</v>
      </c>
      <c r="N658" s="413" t="s">
        <v>762</v>
      </c>
      <c r="O658" s="414">
        <v>67.5</v>
      </c>
      <c r="P658" s="415" t="s">
        <v>134</v>
      </c>
    </row>
    <row r="659" spans="3:16" ht="16" x14ac:dyDescent="0.2">
      <c r="C659" s="410"/>
      <c r="D659" s="410"/>
      <c r="E659" s="410">
        <f>COUNTIF(CFCategoriasBD,TabelaFluxoDeCaixa[[#This Row],[Categoria]])</f>
        <v>1</v>
      </c>
      <c r="F659" s="389">
        <f ca="1">IFERROR(COUNTIF(INDIRECT("BDNameToFC" &amp; SUBSTITUTE(TabelaFluxoDeCaixa[[#This Row],[Categoria]], " ", "_")),TabelaFluxoDeCaixa[[#This Row],[Sub Categoria]]),0)</f>
        <v>1</v>
      </c>
      <c r="G659" s="429">
        <f>DATE(YEAR(TabelaFluxoDeCaixa[[#This Row],[Data de Efetivação]]),MONTH(TabelaFluxoDeCaixa[[#This Row],[Data de Efetivação]]),1)</f>
        <v>45658</v>
      </c>
      <c r="H659" s="428">
        <v>45667</v>
      </c>
      <c r="I659" s="428">
        <v>45667</v>
      </c>
      <c r="J659" s="411" t="s">
        <v>725</v>
      </c>
      <c r="K659" s="411"/>
      <c r="L659" s="411" t="s">
        <v>814</v>
      </c>
      <c r="M659" s="412" t="s">
        <v>257</v>
      </c>
      <c r="N659" s="413" t="s">
        <v>761</v>
      </c>
      <c r="O659" s="414">
        <v>120</v>
      </c>
      <c r="P659" s="415" t="s">
        <v>134</v>
      </c>
    </row>
    <row r="660" spans="3:16" ht="16" x14ac:dyDescent="0.2">
      <c r="C660" s="410"/>
      <c r="D660" s="410"/>
      <c r="E660" s="410">
        <f>COUNTIF(CFCategoriasBD,TabelaFluxoDeCaixa[[#This Row],[Categoria]])</f>
        <v>1</v>
      </c>
      <c r="F660" s="389">
        <f ca="1">IFERROR(COUNTIF(INDIRECT("BDNameToFC" &amp; SUBSTITUTE(TabelaFluxoDeCaixa[[#This Row],[Categoria]], " ", "_")),TabelaFluxoDeCaixa[[#This Row],[Sub Categoria]]),0)</f>
        <v>1</v>
      </c>
      <c r="G660" s="429">
        <f>DATE(YEAR(TabelaFluxoDeCaixa[[#This Row],[Data de Efetivação]]),MONTH(TabelaFluxoDeCaixa[[#This Row],[Data de Efetivação]]),1)</f>
        <v>45658</v>
      </c>
      <c r="H660" s="428">
        <v>45667</v>
      </c>
      <c r="I660" s="428">
        <v>45667</v>
      </c>
      <c r="J660" s="411" t="s">
        <v>725</v>
      </c>
      <c r="K660" s="411"/>
      <c r="L660" s="411" t="s">
        <v>49</v>
      </c>
      <c r="M660" s="412" t="s">
        <v>1293</v>
      </c>
      <c r="N660" s="413" t="s">
        <v>1288</v>
      </c>
      <c r="O660" s="414">
        <v>134.88999999999999</v>
      </c>
      <c r="P660" s="415" t="s">
        <v>134</v>
      </c>
    </row>
    <row r="661" spans="3:16" ht="32" x14ac:dyDescent="0.2">
      <c r="C661" s="410"/>
      <c r="D661" s="410"/>
      <c r="E661" s="410">
        <f>COUNTIF(CFCategoriasBD,TabelaFluxoDeCaixa[[#This Row],[Categoria]])</f>
        <v>1</v>
      </c>
      <c r="F661" s="389">
        <f ca="1">IFERROR(COUNTIF(INDIRECT("BDNameToFC" &amp; SUBSTITUTE(TabelaFluxoDeCaixa[[#This Row],[Categoria]], " ", "_")),TabelaFluxoDeCaixa[[#This Row],[Sub Categoria]]),0)</f>
        <v>1</v>
      </c>
      <c r="G661" s="429">
        <f>DATE(YEAR(TabelaFluxoDeCaixa[[#This Row],[Data de Efetivação]]),MONTH(TabelaFluxoDeCaixa[[#This Row],[Data de Efetivação]]),1)</f>
        <v>45658</v>
      </c>
      <c r="H661" s="428">
        <v>45667</v>
      </c>
      <c r="I661" s="428">
        <v>45667</v>
      </c>
      <c r="J661" s="411" t="s">
        <v>725</v>
      </c>
      <c r="K661" s="411"/>
      <c r="L661" s="411" t="s">
        <v>808</v>
      </c>
      <c r="M661" s="412" t="s">
        <v>257</v>
      </c>
      <c r="N661" s="413" t="s">
        <v>745</v>
      </c>
      <c r="O661" s="414">
        <v>155.32</v>
      </c>
      <c r="P661" s="415" t="s">
        <v>134</v>
      </c>
    </row>
    <row r="662" spans="3:16" ht="16" x14ac:dyDescent="0.2">
      <c r="C662" s="410"/>
      <c r="D662" s="410"/>
      <c r="E662" s="410">
        <f>COUNTIF(CFCategoriasBD,TabelaFluxoDeCaixa[[#This Row],[Categoria]])</f>
        <v>1</v>
      </c>
      <c r="F662" s="389">
        <f ca="1">IFERROR(COUNTIF(INDIRECT("BDNameToFC" &amp; SUBSTITUTE(TabelaFluxoDeCaixa[[#This Row],[Categoria]], " ", "_")),TabelaFluxoDeCaixa[[#This Row],[Sub Categoria]]),0)</f>
        <v>1</v>
      </c>
      <c r="G662" s="429">
        <f>DATE(YEAR(TabelaFluxoDeCaixa[[#This Row],[Data de Efetivação]]),MONTH(TabelaFluxoDeCaixa[[#This Row],[Data de Efetivação]]),1)</f>
        <v>45658</v>
      </c>
      <c r="H662" s="428">
        <v>45667</v>
      </c>
      <c r="I662" s="428">
        <v>45667</v>
      </c>
      <c r="J662" s="411" t="s">
        <v>725</v>
      </c>
      <c r="K662" s="411"/>
      <c r="L662" s="411" t="s">
        <v>49</v>
      </c>
      <c r="M662" s="412" t="s">
        <v>1293</v>
      </c>
      <c r="N662" s="413" t="s">
        <v>1289</v>
      </c>
      <c r="O662" s="414">
        <v>205.65</v>
      </c>
      <c r="P662" s="415" t="s">
        <v>134</v>
      </c>
    </row>
    <row r="663" spans="3:16" ht="16" x14ac:dyDescent="0.2">
      <c r="C663" s="410"/>
      <c r="D663" s="410"/>
      <c r="E663" s="410">
        <f>COUNTIF(CFCategoriasBD,TabelaFluxoDeCaixa[[#This Row],[Categoria]])</f>
        <v>1</v>
      </c>
      <c r="F663" s="389">
        <f ca="1">IFERROR(COUNTIF(INDIRECT("BDNameToFC" &amp; SUBSTITUTE(TabelaFluxoDeCaixa[[#This Row],[Categoria]], " ", "_")),TabelaFluxoDeCaixa[[#This Row],[Sub Categoria]]),0)</f>
        <v>1</v>
      </c>
      <c r="G663" s="429">
        <f>DATE(YEAR(TabelaFluxoDeCaixa[[#This Row],[Data de Efetivação]]),MONTH(TabelaFluxoDeCaixa[[#This Row],[Data de Efetivação]]),1)</f>
        <v>45658</v>
      </c>
      <c r="H663" s="428">
        <v>45667</v>
      </c>
      <c r="I663" s="428">
        <v>45667</v>
      </c>
      <c r="J663" s="411" t="s">
        <v>725</v>
      </c>
      <c r="K663" s="411"/>
      <c r="L663" s="411" t="s">
        <v>58</v>
      </c>
      <c r="M663" s="412" t="s">
        <v>801</v>
      </c>
      <c r="N663" s="413" t="s">
        <v>1287</v>
      </c>
      <c r="O663" s="414">
        <v>240</v>
      </c>
      <c r="P663" s="415" t="s">
        <v>134</v>
      </c>
    </row>
    <row r="664" spans="3:16" ht="32" x14ac:dyDescent="0.2">
      <c r="C664" s="410"/>
      <c r="D664" s="410"/>
      <c r="E664" s="410">
        <f>COUNTIF(CFCategoriasBD,TabelaFluxoDeCaixa[[#This Row],[Categoria]])</f>
        <v>1</v>
      </c>
      <c r="F664" s="389">
        <f ca="1">IFERROR(COUNTIF(INDIRECT("BDNameToFC" &amp; SUBSTITUTE(TabelaFluxoDeCaixa[[#This Row],[Categoria]], " ", "_")),TabelaFluxoDeCaixa[[#This Row],[Sub Categoria]]),0)</f>
        <v>1</v>
      </c>
      <c r="G664" s="429">
        <f>DATE(YEAR(TabelaFluxoDeCaixa[[#This Row],[Data de Efetivação]]),MONTH(TabelaFluxoDeCaixa[[#This Row],[Data de Efetivação]]),1)</f>
        <v>45658</v>
      </c>
      <c r="H664" s="428">
        <v>45667</v>
      </c>
      <c r="I664" s="428">
        <v>45667</v>
      </c>
      <c r="J664" s="411" t="s">
        <v>725</v>
      </c>
      <c r="K664" s="411"/>
      <c r="L664" s="411" t="s">
        <v>43</v>
      </c>
      <c r="M664" s="412" t="s">
        <v>44</v>
      </c>
      <c r="N664" s="413" t="s">
        <v>760</v>
      </c>
      <c r="O664" s="414">
        <v>270.58</v>
      </c>
      <c r="P664" s="415" t="s">
        <v>134</v>
      </c>
    </row>
    <row r="665" spans="3:16" ht="32" x14ac:dyDescent="0.2">
      <c r="C665" s="410"/>
      <c r="D665" s="410"/>
      <c r="E665" s="410">
        <f>COUNTIF(CFCategoriasBD,TabelaFluxoDeCaixa[[#This Row],[Categoria]])</f>
        <v>1</v>
      </c>
      <c r="F665" s="389">
        <f ca="1">IFERROR(COUNTIF(INDIRECT("BDNameToFC" &amp; SUBSTITUTE(TabelaFluxoDeCaixa[[#This Row],[Categoria]], " ", "_")),TabelaFluxoDeCaixa[[#This Row],[Sub Categoria]]),0)</f>
        <v>1</v>
      </c>
      <c r="G665" s="429">
        <f>DATE(YEAR(TabelaFluxoDeCaixa[[#This Row],[Data de Efetivação]]),MONTH(TabelaFluxoDeCaixa[[#This Row],[Data de Efetivação]]),1)</f>
        <v>45658</v>
      </c>
      <c r="H665" s="428">
        <v>45667</v>
      </c>
      <c r="I665" s="428">
        <v>45667</v>
      </c>
      <c r="J665" s="411" t="s">
        <v>725</v>
      </c>
      <c r="K665" s="411"/>
      <c r="L665" s="411" t="s">
        <v>816</v>
      </c>
      <c r="M665" s="412" t="s">
        <v>964</v>
      </c>
      <c r="N665" s="413" t="s">
        <v>1164</v>
      </c>
      <c r="O665" s="414">
        <v>440</v>
      </c>
      <c r="P665" s="415" t="s">
        <v>134</v>
      </c>
    </row>
    <row r="666" spans="3:16" ht="16" x14ac:dyDescent="0.2">
      <c r="C666" s="410"/>
      <c r="D666" s="410"/>
      <c r="E666" s="410">
        <f>COUNTIF(CFCategoriasBD,TabelaFluxoDeCaixa[[#This Row],[Categoria]])</f>
        <v>1</v>
      </c>
      <c r="F666" s="389">
        <f ca="1">IFERROR(COUNTIF(INDIRECT("BDNameToFC" &amp; SUBSTITUTE(TabelaFluxoDeCaixa[[#This Row],[Categoria]], " ", "_")),TabelaFluxoDeCaixa[[#This Row],[Sub Categoria]]),0)</f>
        <v>1</v>
      </c>
      <c r="G666" s="429">
        <f>DATE(YEAR(TabelaFluxoDeCaixa[[#This Row],[Data de Efetivação]]),MONTH(TabelaFluxoDeCaixa[[#This Row],[Data de Efetivação]]),1)</f>
        <v>45658</v>
      </c>
      <c r="H666" s="428">
        <v>45667</v>
      </c>
      <c r="I666" s="428">
        <v>45667</v>
      </c>
      <c r="J666" s="411" t="s">
        <v>725</v>
      </c>
      <c r="K666" s="411"/>
      <c r="L666" s="411" t="s">
        <v>679</v>
      </c>
      <c r="M666" s="412" t="s">
        <v>1137</v>
      </c>
      <c r="N666" s="413" t="s">
        <v>1130</v>
      </c>
      <c r="O666" s="414">
        <v>495.94</v>
      </c>
      <c r="P666" s="415" t="s">
        <v>134</v>
      </c>
    </row>
    <row r="667" spans="3:16" ht="16" x14ac:dyDescent="0.2">
      <c r="C667" s="410"/>
      <c r="D667" s="410"/>
      <c r="E667" s="410">
        <f>COUNTIF(CFCategoriasBD,TabelaFluxoDeCaixa[[#This Row],[Categoria]])</f>
        <v>1</v>
      </c>
      <c r="F667" s="389">
        <f ca="1">IFERROR(COUNTIF(INDIRECT("BDNameToFC" &amp; SUBSTITUTE(TabelaFluxoDeCaixa[[#This Row],[Categoria]], " ", "_")),TabelaFluxoDeCaixa[[#This Row],[Sub Categoria]]),0)</f>
        <v>1</v>
      </c>
      <c r="G667" s="429">
        <f>DATE(YEAR(TabelaFluxoDeCaixa[[#This Row],[Data de Efetivação]]),MONTH(TabelaFluxoDeCaixa[[#This Row],[Data de Efetivação]]),1)</f>
        <v>45658</v>
      </c>
      <c r="H667" s="428">
        <v>45667</v>
      </c>
      <c r="I667" s="428">
        <v>45667</v>
      </c>
      <c r="J667" s="411" t="s">
        <v>725</v>
      </c>
      <c r="K667" s="411"/>
      <c r="L667" s="411" t="s">
        <v>808</v>
      </c>
      <c r="M667" s="412" t="s">
        <v>257</v>
      </c>
      <c r="N667" s="413" t="s">
        <v>790</v>
      </c>
      <c r="O667" s="414">
        <v>1561.32</v>
      </c>
      <c r="P667" s="415" t="s">
        <v>134</v>
      </c>
    </row>
    <row r="668" spans="3:16" ht="16" x14ac:dyDescent="0.2">
      <c r="C668" s="410"/>
      <c r="D668" s="410"/>
      <c r="E668" s="410">
        <f>COUNTIF(CFCategoriasBD,TabelaFluxoDeCaixa[[#This Row],[Categoria]])</f>
        <v>1</v>
      </c>
      <c r="F668" s="389">
        <f ca="1">IFERROR(COUNTIF(INDIRECT("BDNameToFC" &amp; SUBSTITUTE(TabelaFluxoDeCaixa[[#This Row],[Categoria]], " ", "_")),TabelaFluxoDeCaixa[[#This Row],[Sub Categoria]]),0)</f>
        <v>1</v>
      </c>
      <c r="G668" s="429">
        <f>DATE(YEAR(TabelaFluxoDeCaixa[[#This Row],[Data de Efetivação]]),MONTH(TabelaFluxoDeCaixa[[#This Row],[Data de Efetivação]]),1)</f>
        <v>45658</v>
      </c>
      <c r="H668" s="428">
        <v>45670</v>
      </c>
      <c r="I668" s="428">
        <v>45670</v>
      </c>
      <c r="J668" s="411" t="s">
        <v>725</v>
      </c>
      <c r="K668" s="411"/>
      <c r="L668" s="411" t="s">
        <v>52</v>
      </c>
      <c r="M668" s="412" t="s">
        <v>800</v>
      </c>
      <c r="N668" s="413" t="s">
        <v>1292</v>
      </c>
      <c r="O668" s="414">
        <v>4</v>
      </c>
      <c r="P668" s="415" t="s">
        <v>134</v>
      </c>
    </row>
    <row r="669" spans="3:16" ht="16" x14ac:dyDescent="0.2">
      <c r="C669" s="410"/>
      <c r="D669" s="410"/>
      <c r="E669" s="410">
        <f>COUNTIF(CFCategoriasBD,TabelaFluxoDeCaixa[[#This Row],[Categoria]])</f>
        <v>1</v>
      </c>
      <c r="F669" s="389">
        <f ca="1">IFERROR(COUNTIF(INDIRECT("BDNameToFC" &amp; SUBSTITUTE(TabelaFluxoDeCaixa[[#This Row],[Categoria]], " ", "_")),TabelaFluxoDeCaixa[[#This Row],[Sub Categoria]]),0)</f>
        <v>1</v>
      </c>
      <c r="G669" s="429">
        <f>DATE(YEAR(TabelaFluxoDeCaixa[[#This Row],[Data de Efetivação]]),MONTH(TabelaFluxoDeCaixa[[#This Row],[Data de Efetivação]]),1)</f>
        <v>45658</v>
      </c>
      <c r="H669" s="428">
        <v>45670</v>
      </c>
      <c r="I669" s="428">
        <v>45670</v>
      </c>
      <c r="J669" s="411" t="s">
        <v>725</v>
      </c>
      <c r="K669" s="411"/>
      <c r="L669" s="411" t="s">
        <v>52</v>
      </c>
      <c r="M669" s="412" t="s">
        <v>800</v>
      </c>
      <c r="N669" s="413" t="s">
        <v>1292</v>
      </c>
      <c r="O669" s="414">
        <v>4</v>
      </c>
      <c r="P669" s="415" t="s">
        <v>134</v>
      </c>
    </row>
    <row r="670" spans="3:16" ht="16" x14ac:dyDescent="0.2">
      <c r="C670" s="410"/>
      <c r="D670" s="410"/>
      <c r="E670" s="410">
        <f>COUNTIF(CFCategoriasBD,TabelaFluxoDeCaixa[[#This Row],[Categoria]])</f>
        <v>1</v>
      </c>
      <c r="F670" s="389">
        <f ca="1">IFERROR(COUNTIF(INDIRECT("BDNameToFC" &amp; SUBSTITUTE(TabelaFluxoDeCaixa[[#This Row],[Categoria]], " ", "_")),TabelaFluxoDeCaixa[[#This Row],[Sub Categoria]]),0)</f>
        <v>1</v>
      </c>
      <c r="G670" s="429">
        <f>DATE(YEAR(TabelaFluxoDeCaixa[[#This Row],[Data de Efetivação]]),MONTH(TabelaFluxoDeCaixa[[#This Row],[Data de Efetivação]]),1)</f>
        <v>45658</v>
      </c>
      <c r="H670" s="428">
        <v>45670</v>
      </c>
      <c r="I670" s="428">
        <v>45670</v>
      </c>
      <c r="J670" s="411" t="s">
        <v>725</v>
      </c>
      <c r="K670" s="411"/>
      <c r="L670" s="411" t="s">
        <v>55</v>
      </c>
      <c r="M670" s="412" t="s">
        <v>56</v>
      </c>
      <c r="N670" s="413" t="s">
        <v>1308</v>
      </c>
      <c r="O670" s="414">
        <v>100</v>
      </c>
      <c r="P670" s="415" t="s">
        <v>134</v>
      </c>
    </row>
    <row r="671" spans="3:16" ht="32" x14ac:dyDescent="0.2">
      <c r="C671" s="410"/>
      <c r="D671" s="410"/>
      <c r="E671" s="410">
        <f>COUNTIF(CFCategoriasBD,TabelaFluxoDeCaixa[[#This Row],[Categoria]])</f>
        <v>1</v>
      </c>
      <c r="F671" s="389">
        <f ca="1">IFERROR(COUNTIF(INDIRECT("BDNameToFC" &amp; SUBSTITUTE(TabelaFluxoDeCaixa[[#This Row],[Categoria]], " ", "_")),TabelaFluxoDeCaixa[[#This Row],[Sub Categoria]]),0)</f>
        <v>1</v>
      </c>
      <c r="G671" s="429">
        <f>DATE(YEAR(TabelaFluxoDeCaixa[[#This Row],[Data de Efetivação]]),MONTH(TabelaFluxoDeCaixa[[#This Row],[Data de Efetivação]]),1)</f>
        <v>45658</v>
      </c>
      <c r="H671" s="428">
        <v>45670</v>
      </c>
      <c r="I671" s="428">
        <v>45670</v>
      </c>
      <c r="J671" s="411" t="s">
        <v>725</v>
      </c>
      <c r="K671" s="411"/>
      <c r="L671" s="411" t="s">
        <v>899</v>
      </c>
      <c r="M671" s="412" t="s">
        <v>902</v>
      </c>
      <c r="N671" s="413" t="s">
        <v>1291</v>
      </c>
      <c r="O671" s="414">
        <v>109.27</v>
      </c>
      <c r="P671" s="415" t="s">
        <v>134</v>
      </c>
    </row>
    <row r="672" spans="3:16" ht="16" x14ac:dyDescent="0.2">
      <c r="C672" s="410"/>
      <c r="D672" s="410"/>
      <c r="E672" s="410">
        <f>COUNTIF(CFCategoriasBD,TabelaFluxoDeCaixa[[#This Row],[Categoria]])</f>
        <v>1</v>
      </c>
      <c r="F672" s="389">
        <f ca="1">IFERROR(COUNTIF(INDIRECT("BDNameToFC" &amp; SUBSTITUTE(TabelaFluxoDeCaixa[[#This Row],[Categoria]], " ", "_")),TabelaFluxoDeCaixa[[#This Row],[Sub Categoria]]),0)</f>
        <v>1</v>
      </c>
      <c r="G672" s="429">
        <f>DATE(YEAR(TabelaFluxoDeCaixa[[#This Row],[Data de Efetivação]]),MONTH(TabelaFluxoDeCaixa[[#This Row],[Data de Efetivação]]),1)</f>
        <v>45658</v>
      </c>
      <c r="H672" s="428">
        <v>45670</v>
      </c>
      <c r="I672" s="428">
        <v>45670</v>
      </c>
      <c r="J672" s="411" t="s">
        <v>725</v>
      </c>
      <c r="K672" s="411"/>
      <c r="L672" s="411" t="s">
        <v>816</v>
      </c>
      <c r="M672" s="412" t="s">
        <v>965</v>
      </c>
      <c r="N672" s="413" t="s">
        <v>1307</v>
      </c>
      <c r="O672" s="414">
        <v>150</v>
      </c>
      <c r="P672" s="415" t="s">
        <v>134</v>
      </c>
    </row>
    <row r="673" spans="3:16" ht="16" x14ac:dyDescent="0.2">
      <c r="C673" s="410"/>
      <c r="D673" s="410"/>
      <c r="E673" s="410">
        <f>COUNTIF(CFCategoriasBD,TabelaFluxoDeCaixa[[#This Row],[Categoria]])</f>
        <v>1</v>
      </c>
      <c r="F673" s="389">
        <f ca="1">IFERROR(COUNTIF(INDIRECT("BDNameToFC" &amp; SUBSTITUTE(TabelaFluxoDeCaixa[[#This Row],[Categoria]], " ", "_")),TabelaFluxoDeCaixa[[#This Row],[Sub Categoria]]),0)</f>
        <v>1</v>
      </c>
      <c r="G673" s="429">
        <f>DATE(YEAR(TabelaFluxoDeCaixa[[#This Row],[Data de Efetivação]]),MONTH(TabelaFluxoDeCaixa[[#This Row],[Data de Efetivação]]),1)</f>
        <v>45658</v>
      </c>
      <c r="H673" s="428">
        <v>45670</v>
      </c>
      <c r="I673" s="428">
        <v>45670</v>
      </c>
      <c r="J673" s="411" t="s">
        <v>725</v>
      </c>
      <c r="K673" s="411"/>
      <c r="L673" s="411" t="s">
        <v>43</v>
      </c>
      <c r="M673" s="412" t="s">
        <v>46</v>
      </c>
      <c r="N673" s="413" t="s">
        <v>766</v>
      </c>
      <c r="O673" s="414">
        <v>182.37</v>
      </c>
      <c r="P673" s="415" t="s">
        <v>134</v>
      </c>
    </row>
    <row r="674" spans="3:16" ht="32" x14ac:dyDescent="0.2">
      <c r="C674" s="410"/>
      <c r="D674" s="410"/>
      <c r="E674" s="410">
        <f>COUNTIF(CFCategoriasBD,TabelaFluxoDeCaixa[[#This Row],[Categoria]])</f>
        <v>1</v>
      </c>
      <c r="F674" s="389">
        <f ca="1">IFERROR(COUNTIF(INDIRECT("BDNameToFC" &amp; SUBSTITUTE(TabelaFluxoDeCaixa[[#This Row],[Categoria]], " ", "_")),TabelaFluxoDeCaixa[[#This Row],[Sub Categoria]]),0)</f>
        <v>1</v>
      </c>
      <c r="G674" s="429">
        <f>DATE(YEAR(TabelaFluxoDeCaixa[[#This Row],[Data de Efetivação]]),MONTH(TabelaFluxoDeCaixa[[#This Row],[Data de Efetivação]]),1)</f>
        <v>45658</v>
      </c>
      <c r="H674" s="428">
        <v>45671</v>
      </c>
      <c r="I674" s="428">
        <v>45671</v>
      </c>
      <c r="J674" s="411" t="s">
        <v>725</v>
      </c>
      <c r="K674" s="411"/>
      <c r="L674" s="411" t="s">
        <v>41</v>
      </c>
      <c r="M674" s="412" t="s">
        <v>798</v>
      </c>
      <c r="N674" s="413" t="s">
        <v>1311</v>
      </c>
      <c r="O674" s="414">
        <v>2.34</v>
      </c>
      <c r="P674" s="415" t="s">
        <v>134</v>
      </c>
    </row>
    <row r="675" spans="3:16" ht="16" x14ac:dyDescent="0.2">
      <c r="C675" s="410"/>
      <c r="D675" s="410"/>
      <c r="E675" s="410">
        <f>COUNTIF(CFCategoriasBD,TabelaFluxoDeCaixa[[#This Row],[Categoria]])</f>
        <v>1</v>
      </c>
      <c r="F675" s="389">
        <f ca="1">IFERROR(COUNTIF(INDIRECT("BDNameToFC" &amp; SUBSTITUTE(TabelaFluxoDeCaixa[[#This Row],[Categoria]], " ", "_")),TabelaFluxoDeCaixa[[#This Row],[Sub Categoria]]),0)</f>
        <v>1</v>
      </c>
      <c r="G675" s="429">
        <f>DATE(YEAR(TabelaFluxoDeCaixa[[#This Row],[Data de Efetivação]]),MONTH(TabelaFluxoDeCaixa[[#This Row],[Data de Efetivação]]),1)</f>
        <v>45658</v>
      </c>
      <c r="H675" s="428">
        <v>45671</v>
      </c>
      <c r="I675" s="428">
        <v>45671</v>
      </c>
      <c r="J675" s="411" t="s">
        <v>725</v>
      </c>
      <c r="K675" s="411"/>
      <c r="L675" s="411" t="s">
        <v>907</v>
      </c>
      <c r="M675" s="412" t="s">
        <v>908</v>
      </c>
      <c r="N675" s="413" t="s">
        <v>1313</v>
      </c>
      <c r="O675" s="414">
        <v>45</v>
      </c>
      <c r="P675" s="415" t="s">
        <v>134</v>
      </c>
    </row>
    <row r="676" spans="3:16" ht="32" x14ac:dyDescent="0.2">
      <c r="C676" s="410"/>
      <c r="D676" s="410"/>
      <c r="E676" s="410">
        <f>COUNTIF(CFCategoriasBD,TabelaFluxoDeCaixa[[#This Row],[Categoria]])</f>
        <v>1</v>
      </c>
      <c r="F676" s="389">
        <f ca="1">IFERROR(COUNTIF(INDIRECT("BDNameToFC" &amp; SUBSTITUTE(TabelaFluxoDeCaixa[[#This Row],[Categoria]], " ", "_")),TabelaFluxoDeCaixa[[#This Row],[Sub Categoria]]),0)</f>
        <v>1</v>
      </c>
      <c r="G676" s="429">
        <f>DATE(YEAR(TabelaFluxoDeCaixa[[#This Row],[Data de Efetivação]]),MONTH(TabelaFluxoDeCaixa[[#This Row],[Data de Efetivação]]),1)</f>
        <v>45658</v>
      </c>
      <c r="H676" s="428">
        <v>45671</v>
      </c>
      <c r="I676" s="428">
        <v>45671</v>
      </c>
      <c r="J676" s="411" t="s">
        <v>725</v>
      </c>
      <c r="K676" s="411"/>
      <c r="L676" s="411" t="s">
        <v>41</v>
      </c>
      <c r="M676" s="412" t="s">
        <v>798</v>
      </c>
      <c r="N676" s="413" t="s">
        <v>1310</v>
      </c>
      <c r="O676" s="414">
        <v>142</v>
      </c>
      <c r="P676" s="415" t="s">
        <v>134</v>
      </c>
    </row>
    <row r="677" spans="3:16" ht="32" x14ac:dyDescent="0.2">
      <c r="C677" s="410"/>
      <c r="D677" s="410"/>
      <c r="E677" s="410">
        <f>COUNTIF(CFCategoriasBD,TabelaFluxoDeCaixa[[#This Row],[Categoria]])</f>
        <v>1</v>
      </c>
      <c r="F677" s="389">
        <f ca="1">IFERROR(COUNTIF(INDIRECT("BDNameToFC" &amp; SUBSTITUTE(TabelaFluxoDeCaixa[[#This Row],[Categoria]], " ", "_")),TabelaFluxoDeCaixa[[#This Row],[Sub Categoria]]),0)</f>
        <v>1</v>
      </c>
      <c r="G677" s="429">
        <f>DATE(YEAR(TabelaFluxoDeCaixa[[#This Row],[Data de Efetivação]]),MONTH(TabelaFluxoDeCaixa[[#This Row],[Data de Efetivação]]),1)</f>
        <v>45658</v>
      </c>
      <c r="H677" s="428">
        <v>45671</v>
      </c>
      <c r="I677" s="428">
        <v>45671</v>
      </c>
      <c r="J677" s="411" t="s">
        <v>725</v>
      </c>
      <c r="K677" s="411"/>
      <c r="L677" s="411" t="s">
        <v>41</v>
      </c>
      <c r="M677" s="412" t="s">
        <v>798</v>
      </c>
      <c r="N677" s="413" t="s">
        <v>1309</v>
      </c>
      <c r="O677" s="414">
        <v>144.1</v>
      </c>
      <c r="P677" s="415" t="s">
        <v>134</v>
      </c>
    </row>
    <row r="678" spans="3:16" ht="32" x14ac:dyDescent="0.2">
      <c r="C678" s="410"/>
      <c r="D678" s="410"/>
      <c r="E678" s="410">
        <f>COUNTIF(CFCategoriasBD,TabelaFluxoDeCaixa[[#This Row],[Categoria]])</f>
        <v>1</v>
      </c>
      <c r="F678" s="389">
        <f ca="1">IFERROR(COUNTIF(INDIRECT("BDNameToFC" &amp; SUBSTITUTE(TabelaFluxoDeCaixa[[#This Row],[Categoria]], " ", "_")),TabelaFluxoDeCaixa[[#This Row],[Sub Categoria]]),0)</f>
        <v>1</v>
      </c>
      <c r="G678" s="429">
        <f>DATE(YEAR(TabelaFluxoDeCaixa[[#This Row],[Data de Efetivação]]),MONTH(TabelaFluxoDeCaixa[[#This Row],[Data de Efetivação]]),1)</f>
        <v>45658</v>
      </c>
      <c r="H678" s="428">
        <v>45671</v>
      </c>
      <c r="I678" s="428">
        <v>45671</v>
      </c>
      <c r="J678" s="411" t="s">
        <v>725</v>
      </c>
      <c r="K678" s="411"/>
      <c r="L678" s="411" t="s">
        <v>40</v>
      </c>
      <c r="M678" s="412" t="s">
        <v>949</v>
      </c>
      <c r="N678" s="413" t="s">
        <v>1312</v>
      </c>
      <c r="O678" s="414">
        <v>400</v>
      </c>
      <c r="P678" s="415" t="s">
        <v>134</v>
      </c>
    </row>
    <row r="679" spans="3:16" ht="32" x14ac:dyDescent="0.2">
      <c r="C679" s="410"/>
      <c r="D679" s="410"/>
      <c r="E679" s="410">
        <f>COUNTIF(CFCategoriasBD,TabelaFluxoDeCaixa[[#This Row],[Categoria]])</f>
        <v>1</v>
      </c>
      <c r="F679" s="389">
        <f ca="1">IFERROR(COUNTIF(INDIRECT("BDNameToFC" &amp; SUBSTITUTE(TabelaFluxoDeCaixa[[#This Row],[Categoria]], " ", "_")),TabelaFluxoDeCaixa[[#This Row],[Sub Categoria]]),0)</f>
        <v>1</v>
      </c>
      <c r="G679" s="429">
        <f>DATE(YEAR(TabelaFluxoDeCaixa[[#This Row],[Data de Efetivação]]),MONTH(TabelaFluxoDeCaixa[[#This Row],[Data de Efetivação]]),1)</f>
        <v>45658</v>
      </c>
      <c r="H679" s="428">
        <v>45671</v>
      </c>
      <c r="I679" s="428">
        <v>45671</v>
      </c>
      <c r="J679" s="411" t="s">
        <v>725</v>
      </c>
      <c r="K679" s="411"/>
      <c r="L679" s="411" t="s">
        <v>816</v>
      </c>
      <c r="M679" s="412" t="s">
        <v>914</v>
      </c>
      <c r="N679" s="413" t="s">
        <v>777</v>
      </c>
      <c r="O679" s="414">
        <v>785</v>
      </c>
      <c r="P679" s="415" t="s">
        <v>134</v>
      </c>
    </row>
    <row r="680" spans="3:16" ht="32" x14ac:dyDescent="0.2">
      <c r="C680" s="410"/>
      <c r="D680" s="410"/>
      <c r="E680" s="410">
        <f>COUNTIF(CFCategoriasBD,TabelaFluxoDeCaixa[[#This Row],[Categoria]])</f>
        <v>1</v>
      </c>
      <c r="F680" s="389">
        <f ca="1">IFERROR(COUNTIF(INDIRECT("BDNameToFC" &amp; SUBSTITUTE(TabelaFluxoDeCaixa[[#This Row],[Categoria]], " ", "_")),TabelaFluxoDeCaixa[[#This Row],[Sub Categoria]]),0)</f>
        <v>1</v>
      </c>
      <c r="G680" s="429">
        <f>DATE(YEAR(TabelaFluxoDeCaixa[[#This Row],[Data de Efetivação]]),MONTH(TabelaFluxoDeCaixa[[#This Row],[Data de Efetivação]]),1)</f>
        <v>45658</v>
      </c>
      <c r="H680" s="428">
        <v>45672</v>
      </c>
      <c r="I680" s="428">
        <v>45672</v>
      </c>
      <c r="J680" s="411" t="s">
        <v>725</v>
      </c>
      <c r="K680" s="411"/>
      <c r="L680" s="411" t="s">
        <v>41</v>
      </c>
      <c r="M680" s="412" t="s">
        <v>798</v>
      </c>
      <c r="N680" s="413" t="s">
        <v>1318</v>
      </c>
      <c r="O680" s="414">
        <v>2</v>
      </c>
      <c r="P680" s="415" t="s">
        <v>134</v>
      </c>
    </row>
    <row r="681" spans="3:16" ht="32" x14ac:dyDescent="0.2">
      <c r="C681" s="410"/>
      <c r="D681" s="410"/>
      <c r="E681" s="410">
        <f>COUNTIF(CFCategoriasBD,TabelaFluxoDeCaixa[[#This Row],[Categoria]])</f>
        <v>1</v>
      </c>
      <c r="F681" s="389">
        <f ca="1">IFERROR(COUNTIF(INDIRECT("BDNameToFC" &amp; SUBSTITUTE(TabelaFluxoDeCaixa[[#This Row],[Categoria]], " ", "_")),TabelaFluxoDeCaixa[[#This Row],[Sub Categoria]]),0)</f>
        <v>1</v>
      </c>
      <c r="G681" s="429">
        <f>DATE(YEAR(TabelaFluxoDeCaixa[[#This Row],[Data de Efetivação]]),MONTH(TabelaFluxoDeCaixa[[#This Row],[Data de Efetivação]]),1)</f>
        <v>45658</v>
      </c>
      <c r="H681" s="428">
        <v>45672</v>
      </c>
      <c r="I681" s="428">
        <v>45672</v>
      </c>
      <c r="J681" s="411" t="s">
        <v>725</v>
      </c>
      <c r="K681" s="411"/>
      <c r="L681" s="411" t="s">
        <v>41</v>
      </c>
      <c r="M681" s="412" t="s">
        <v>798</v>
      </c>
      <c r="N681" s="413" t="s">
        <v>1315</v>
      </c>
      <c r="O681" s="414">
        <v>2.2000000000000002</v>
      </c>
      <c r="P681" s="415" t="s">
        <v>134</v>
      </c>
    </row>
    <row r="682" spans="3:16" ht="32" x14ac:dyDescent="0.2">
      <c r="C682" s="410"/>
      <c r="D682" s="410"/>
      <c r="E682" s="410">
        <f>COUNTIF(CFCategoriasBD,TabelaFluxoDeCaixa[[#This Row],[Categoria]])</f>
        <v>1</v>
      </c>
      <c r="F682" s="389">
        <f ca="1">IFERROR(COUNTIF(INDIRECT("BDNameToFC" &amp; SUBSTITUTE(TabelaFluxoDeCaixa[[#This Row],[Categoria]], " ", "_")),TabelaFluxoDeCaixa[[#This Row],[Sub Categoria]]),0)</f>
        <v>1</v>
      </c>
      <c r="G682" s="429">
        <f>DATE(YEAR(TabelaFluxoDeCaixa[[#This Row],[Data de Efetivação]]),MONTH(TabelaFluxoDeCaixa[[#This Row],[Data de Efetivação]]),1)</f>
        <v>45658</v>
      </c>
      <c r="H682" s="428">
        <v>45672</v>
      </c>
      <c r="I682" s="428">
        <v>45672</v>
      </c>
      <c r="J682" s="411" t="s">
        <v>725</v>
      </c>
      <c r="K682" s="411"/>
      <c r="L682" s="411" t="s">
        <v>41</v>
      </c>
      <c r="M682" s="412" t="s">
        <v>798</v>
      </c>
      <c r="N682" s="413" t="s">
        <v>1314</v>
      </c>
      <c r="O682" s="414">
        <v>2.4300000000000002</v>
      </c>
      <c r="P682" s="415" t="s">
        <v>134</v>
      </c>
    </row>
    <row r="683" spans="3:16" ht="32" x14ac:dyDescent="0.2">
      <c r="C683" s="410"/>
      <c r="D683" s="410"/>
      <c r="E683" s="410">
        <f>COUNTIF(CFCategoriasBD,TabelaFluxoDeCaixa[[#This Row],[Categoria]])</f>
        <v>1</v>
      </c>
      <c r="F683" s="389">
        <f ca="1">IFERROR(COUNTIF(INDIRECT("BDNameToFC" &amp; SUBSTITUTE(TabelaFluxoDeCaixa[[#This Row],[Categoria]], " ", "_")),TabelaFluxoDeCaixa[[#This Row],[Sub Categoria]]),0)</f>
        <v>1</v>
      </c>
      <c r="G683" s="429">
        <f>DATE(YEAR(TabelaFluxoDeCaixa[[#This Row],[Data de Efetivação]]),MONTH(TabelaFluxoDeCaixa[[#This Row],[Data de Efetivação]]),1)</f>
        <v>45658</v>
      </c>
      <c r="H683" s="428">
        <v>45672</v>
      </c>
      <c r="I683" s="428">
        <v>45672</v>
      </c>
      <c r="J683" s="411" t="s">
        <v>725</v>
      </c>
      <c r="K683" s="411"/>
      <c r="L683" s="411" t="s">
        <v>41</v>
      </c>
      <c r="M683" s="412" t="s">
        <v>798</v>
      </c>
      <c r="N683" s="413" t="s">
        <v>1316</v>
      </c>
      <c r="O683" s="414">
        <v>6.24</v>
      </c>
      <c r="P683" s="415" t="s">
        <v>134</v>
      </c>
    </row>
    <row r="684" spans="3:16" ht="32" x14ac:dyDescent="0.2">
      <c r="C684" s="410"/>
      <c r="D684" s="410"/>
      <c r="E684" s="410">
        <f>COUNTIF(CFCategoriasBD,TabelaFluxoDeCaixa[[#This Row],[Categoria]])</f>
        <v>1</v>
      </c>
      <c r="F684" s="389">
        <f ca="1">IFERROR(COUNTIF(INDIRECT("BDNameToFC" &amp; SUBSTITUTE(TabelaFluxoDeCaixa[[#This Row],[Categoria]], " ", "_")),TabelaFluxoDeCaixa[[#This Row],[Sub Categoria]]),0)</f>
        <v>1</v>
      </c>
      <c r="G684" s="429">
        <f>DATE(YEAR(TabelaFluxoDeCaixa[[#This Row],[Data de Efetivação]]),MONTH(TabelaFluxoDeCaixa[[#This Row],[Data de Efetivação]]),1)</f>
        <v>45658</v>
      </c>
      <c r="H684" s="428">
        <v>45672</v>
      </c>
      <c r="I684" s="428">
        <v>45672</v>
      </c>
      <c r="J684" s="411" t="s">
        <v>725</v>
      </c>
      <c r="K684" s="411"/>
      <c r="L684" s="411" t="s">
        <v>41</v>
      </c>
      <c r="M684" s="412" t="s">
        <v>798</v>
      </c>
      <c r="N684" s="413" t="s">
        <v>1320</v>
      </c>
      <c r="O684" s="414">
        <v>8.5</v>
      </c>
      <c r="P684" s="415" t="s">
        <v>134</v>
      </c>
    </row>
    <row r="685" spans="3:16" ht="32" x14ac:dyDescent="0.2">
      <c r="C685" s="410"/>
      <c r="D685" s="410"/>
      <c r="E685" s="410">
        <f>COUNTIF(CFCategoriasBD,TabelaFluxoDeCaixa[[#This Row],[Categoria]])</f>
        <v>1</v>
      </c>
      <c r="F685" s="389">
        <f ca="1">IFERROR(COUNTIF(INDIRECT("BDNameToFC" &amp; SUBSTITUTE(TabelaFluxoDeCaixa[[#This Row],[Categoria]], " ", "_")),TabelaFluxoDeCaixa[[#This Row],[Sub Categoria]]),0)</f>
        <v>1</v>
      </c>
      <c r="G685" s="429">
        <f>DATE(YEAR(TabelaFluxoDeCaixa[[#This Row],[Data de Efetivação]]),MONTH(TabelaFluxoDeCaixa[[#This Row],[Data de Efetivação]]),1)</f>
        <v>45658</v>
      </c>
      <c r="H685" s="428">
        <v>45672</v>
      </c>
      <c r="I685" s="428">
        <v>45672</v>
      </c>
      <c r="J685" s="411" t="s">
        <v>725</v>
      </c>
      <c r="K685" s="411"/>
      <c r="L685" s="411" t="s">
        <v>41</v>
      </c>
      <c r="M685" s="412" t="s">
        <v>798</v>
      </c>
      <c r="N685" s="413" t="s">
        <v>1319</v>
      </c>
      <c r="O685" s="414">
        <v>31.32</v>
      </c>
      <c r="P685" s="415" t="s">
        <v>134</v>
      </c>
    </row>
    <row r="686" spans="3:16" ht="32" x14ac:dyDescent="0.2">
      <c r="C686" s="410"/>
      <c r="D686" s="410"/>
      <c r="E686" s="410">
        <f>COUNTIF(CFCategoriasBD,TabelaFluxoDeCaixa[[#This Row],[Categoria]])</f>
        <v>1</v>
      </c>
      <c r="F686" s="389">
        <f ca="1">IFERROR(COUNTIF(INDIRECT("BDNameToFC" &amp; SUBSTITUTE(TabelaFluxoDeCaixa[[#This Row],[Categoria]], " ", "_")),TabelaFluxoDeCaixa[[#This Row],[Sub Categoria]]),0)</f>
        <v>1</v>
      </c>
      <c r="G686" s="429">
        <f>DATE(YEAR(TabelaFluxoDeCaixa[[#This Row],[Data de Efetivação]]),MONTH(TabelaFluxoDeCaixa[[#This Row],[Data de Efetivação]]),1)</f>
        <v>45658</v>
      </c>
      <c r="H686" s="428">
        <v>45672</v>
      </c>
      <c r="I686" s="428">
        <v>45672</v>
      </c>
      <c r="J686" s="411" t="s">
        <v>725</v>
      </c>
      <c r="K686" s="411"/>
      <c r="L686" s="411" t="s">
        <v>41</v>
      </c>
      <c r="M686" s="412" t="s">
        <v>798</v>
      </c>
      <c r="N686" s="413" t="s">
        <v>1317</v>
      </c>
      <c r="O686" s="414">
        <v>47.5</v>
      </c>
      <c r="P686" s="415" t="s">
        <v>134</v>
      </c>
    </row>
    <row r="687" spans="3:16" ht="32" x14ac:dyDescent="0.2">
      <c r="C687" s="410"/>
      <c r="D687" s="410"/>
      <c r="E687" s="410">
        <f>COUNTIF(CFCategoriasBD,TabelaFluxoDeCaixa[[#This Row],[Categoria]])</f>
        <v>1</v>
      </c>
      <c r="F687" s="389">
        <f ca="1">IFERROR(COUNTIF(INDIRECT("BDNameToFC" &amp; SUBSTITUTE(TabelaFluxoDeCaixa[[#This Row],[Categoria]], " ", "_")),TabelaFluxoDeCaixa[[#This Row],[Sub Categoria]]),0)</f>
        <v>1</v>
      </c>
      <c r="G687" s="429">
        <f>DATE(YEAR(TabelaFluxoDeCaixa[[#This Row],[Data de Efetivação]]),MONTH(TabelaFluxoDeCaixa[[#This Row],[Data de Efetivação]]),1)</f>
        <v>45658</v>
      </c>
      <c r="H687" s="428">
        <v>45672</v>
      </c>
      <c r="I687" s="428">
        <v>45672</v>
      </c>
      <c r="J687" s="411" t="s">
        <v>725</v>
      </c>
      <c r="K687" s="411"/>
      <c r="L687" s="411" t="s">
        <v>52</v>
      </c>
      <c r="M687" s="412" t="s">
        <v>54</v>
      </c>
      <c r="N687" s="413" t="s">
        <v>1321</v>
      </c>
      <c r="O687" s="414">
        <v>1958.74</v>
      </c>
      <c r="P687" s="415" t="s">
        <v>134</v>
      </c>
    </row>
    <row r="688" spans="3:16" ht="32" x14ac:dyDescent="0.2">
      <c r="C688" s="410"/>
      <c r="D688" s="410"/>
      <c r="E688" s="410">
        <f>COUNTIF(CFCategoriasBD,TabelaFluxoDeCaixa[[#This Row],[Categoria]])</f>
        <v>1</v>
      </c>
      <c r="F688" s="389">
        <f ca="1">IFERROR(COUNTIF(INDIRECT("BDNameToFC" &amp; SUBSTITUTE(TabelaFluxoDeCaixa[[#This Row],[Categoria]], " ", "_")),TabelaFluxoDeCaixa[[#This Row],[Sub Categoria]]),0)</f>
        <v>1</v>
      </c>
      <c r="G688" s="429">
        <f>DATE(YEAR(TabelaFluxoDeCaixa[[#This Row],[Data de Efetivação]]),MONTH(TabelaFluxoDeCaixa[[#This Row],[Data de Efetivação]]),1)</f>
        <v>45658</v>
      </c>
      <c r="H688" s="428">
        <v>45673</v>
      </c>
      <c r="I688" s="428">
        <v>45673</v>
      </c>
      <c r="J688" s="411" t="s">
        <v>725</v>
      </c>
      <c r="K688" s="411"/>
      <c r="L688" s="411" t="s">
        <v>40</v>
      </c>
      <c r="M688" s="412" t="s">
        <v>949</v>
      </c>
      <c r="N688" s="413" t="s">
        <v>1322</v>
      </c>
      <c r="O688" s="414">
        <v>2000</v>
      </c>
      <c r="P688" s="415" t="s">
        <v>134</v>
      </c>
    </row>
    <row r="689" spans="3:16" ht="16" x14ac:dyDescent="0.2">
      <c r="C689" s="410"/>
      <c r="D689" s="410"/>
      <c r="E689" s="410">
        <f>COUNTIF(CFCategoriasBD,TabelaFluxoDeCaixa[[#This Row],[Categoria]])</f>
        <v>1</v>
      </c>
      <c r="F689" s="389">
        <f ca="1">IFERROR(COUNTIF(INDIRECT("BDNameToFC" &amp; SUBSTITUTE(TabelaFluxoDeCaixa[[#This Row],[Categoria]], " ", "_")),TabelaFluxoDeCaixa[[#This Row],[Sub Categoria]]),0)</f>
        <v>1</v>
      </c>
      <c r="G689" s="429">
        <f>DATE(YEAR(TabelaFluxoDeCaixa[[#This Row],[Data de Efetivação]]),MONTH(TabelaFluxoDeCaixa[[#This Row],[Data de Efetivação]]),1)</f>
        <v>45658</v>
      </c>
      <c r="H689" s="428">
        <v>45674</v>
      </c>
      <c r="I689" s="428">
        <v>45674</v>
      </c>
      <c r="J689" s="411" t="s">
        <v>725</v>
      </c>
      <c r="K689" s="411"/>
      <c r="L689" s="411" t="s">
        <v>809</v>
      </c>
      <c r="M689" s="412" t="s">
        <v>823</v>
      </c>
      <c r="N689" s="413" t="s">
        <v>786</v>
      </c>
      <c r="O689" s="414">
        <v>103.04</v>
      </c>
      <c r="P689" s="415" t="s">
        <v>134</v>
      </c>
    </row>
    <row r="690" spans="3:16" ht="16" x14ac:dyDescent="0.2">
      <c r="C690" s="410"/>
      <c r="D690" s="410"/>
      <c r="E690" s="410">
        <f>COUNTIF(CFCategoriasBD,TabelaFluxoDeCaixa[[#This Row],[Categoria]])</f>
        <v>1</v>
      </c>
      <c r="F690" s="389">
        <f ca="1">IFERROR(COUNTIF(INDIRECT("BDNameToFC" &amp; SUBSTITUTE(TabelaFluxoDeCaixa[[#This Row],[Categoria]], " ", "_")),TabelaFluxoDeCaixa[[#This Row],[Sub Categoria]]),0)</f>
        <v>1</v>
      </c>
      <c r="G690" s="429">
        <f>DATE(YEAR(TabelaFluxoDeCaixa[[#This Row],[Data de Efetivação]]),MONTH(TabelaFluxoDeCaixa[[#This Row],[Data de Efetivação]]),1)</f>
        <v>45658</v>
      </c>
      <c r="H690" s="428">
        <v>45674</v>
      </c>
      <c r="I690" s="428">
        <v>45674</v>
      </c>
      <c r="J690" s="411" t="s">
        <v>725</v>
      </c>
      <c r="K690" s="411"/>
      <c r="L690" s="411" t="s">
        <v>809</v>
      </c>
      <c r="M690" s="412" t="s">
        <v>823</v>
      </c>
      <c r="N690" s="413" t="s">
        <v>786</v>
      </c>
      <c r="O690" s="414">
        <v>159.55000000000001</v>
      </c>
      <c r="P690" s="415" t="s">
        <v>134</v>
      </c>
    </row>
    <row r="691" spans="3:16" ht="16" x14ac:dyDescent="0.2">
      <c r="C691" s="410"/>
      <c r="D691" s="410"/>
      <c r="E691" s="410">
        <f>COUNTIF(CFCategoriasBD,TabelaFluxoDeCaixa[[#This Row],[Categoria]])</f>
        <v>1</v>
      </c>
      <c r="F691" s="389">
        <f ca="1">IFERROR(COUNTIF(INDIRECT("BDNameToFC" &amp; SUBSTITUTE(TabelaFluxoDeCaixa[[#This Row],[Categoria]], " ", "_")),TabelaFluxoDeCaixa[[#This Row],[Sub Categoria]]),0)</f>
        <v>1</v>
      </c>
      <c r="G691" s="429">
        <f>DATE(YEAR(TabelaFluxoDeCaixa[[#This Row],[Data de Efetivação]]),MONTH(TabelaFluxoDeCaixa[[#This Row],[Data de Efetivação]]),1)</f>
        <v>45658</v>
      </c>
      <c r="H691" s="428">
        <v>45674</v>
      </c>
      <c r="I691" s="428">
        <v>45674</v>
      </c>
      <c r="J691" s="411" t="s">
        <v>725</v>
      </c>
      <c r="K691" s="411"/>
      <c r="L691" s="411" t="s">
        <v>809</v>
      </c>
      <c r="M691" s="412" t="s">
        <v>823</v>
      </c>
      <c r="N691" s="413" t="s">
        <v>786</v>
      </c>
      <c r="O691" s="414">
        <v>223.89</v>
      </c>
      <c r="P691" s="415" t="s">
        <v>134</v>
      </c>
    </row>
    <row r="692" spans="3:16" ht="16" x14ac:dyDescent="0.2">
      <c r="C692" s="410"/>
      <c r="D692" s="410"/>
      <c r="E692" s="410">
        <f>COUNTIF(CFCategoriasBD,TabelaFluxoDeCaixa[[#This Row],[Categoria]])</f>
        <v>1</v>
      </c>
      <c r="F692" s="389">
        <f ca="1">IFERROR(COUNTIF(INDIRECT("BDNameToFC" &amp; SUBSTITUTE(TabelaFluxoDeCaixa[[#This Row],[Categoria]], " ", "_")),TabelaFluxoDeCaixa[[#This Row],[Sub Categoria]]),0)</f>
        <v>1</v>
      </c>
      <c r="G692" s="429">
        <f>DATE(YEAR(TabelaFluxoDeCaixa[[#This Row],[Data de Efetivação]]),MONTH(TabelaFluxoDeCaixa[[#This Row],[Data de Efetivação]]),1)</f>
        <v>45658</v>
      </c>
      <c r="H692" s="428">
        <v>45674</v>
      </c>
      <c r="I692" s="428">
        <v>45674</v>
      </c>
      <c r="J692" s="411" t="s">
        <v>725</v>
      </c>
      <c r="K692" s="411"/>
      <c r="L692" s="411" t="s">
        <v>809</v>
      </c>
      <c r="M692" s="412" t="s">
        <v>823</v>
      </c>
      <c r="N692" s="413" t="s">
        <v>786</v>
      </c>
      <c r="O692" s="414">
        <v>226.12</v>
      </c>
      <c r="P692" s="415" t="s">
        <v>134</v>
      </c>
    </row>
    <row r="693" spans="3:16" ht="16" x14ac:dyDescent="0.2">
      <c r="C693" s="410"/>
      <c r="D693" s="410"/>
      <c r="E693" s="410">
        <f>COUNTIF(CFCategoriasBD,TabelaFluxoDeCaixa[[#This Row],[Categoria]])</f>
        <v>1</v>
      </c>
      <c r="F693" s="389">
        <f ca="1">IFERROR(COUNTIF(INDIRECT("BDNameToFC" &amp; SUBSTITUTE(TabelaFluxoDeCaixa[[#This Row],[Categoria]], " ", "_")),TabelaFluxoDeCaixa[[#This Row],[Sub Categoria]]),0)</f>
        <v>1</v>
      </c>
      <c r="G693" s="429">
        <f>DATE(YEAR(TabelaFluxoDeCaixa[[#This Row],[Data de Efetivação]]),MONTH(TabelaFluxoDeCaixa[[#This Row],[Data de Efetivação]]),1)</f>
        <v>45658</v>
      </c>
      <c r="H693" s="428">
        <v>45674</v>
      </c>
      <c r="I693" s="428">
        <v>45674</v>
      </c>
      <c r="J693" s="411" t="s">
        <v>725</v>
      </c>
      <c r="K693" s="411"/>
      <c r="L693" s="411" t="s">
        <v>809</v>
      </c>
      <c r="M693" s="412" t="s">
        <v>823</v>
      </c>
      <c r="N693" s="413" t="s">
        <v>786</v>
      </c>
      <c r="O693" s="414">
        <v>320.72000000000003</v>
      </c>
      <c r="P693" s="415" t="s">
        <v>134</v>
      </c>
    </row>
    <row r="694" spans="3:16" ht="32" x14ac:dyDescent="0.2">
      <c r="C694" s="410"/>
      <c r="D694" s="410"/>
      <c r="E694" s="410">
        <f>COUNTIF(CFCategoriasBD,TabelaFluxoDeCaixa[[#This Row],[Categoria]])</f>
        <v>1</v>
      </c>
      <c r="F694" s="389">
        <f ca="1">IFERROR(COUNTIF(INDIRECT("BDNameToFC" &amp; SUBSTITUTE(TabelaFluxoDeCaixa[[#This Row],[Categoria]], " ", "_")),TabelaFluxoDeCaixa[[#This Row],[Sub Categoria]]),0)</f>
        <v>1</v>
      </c>
      <c r="G694" s="429">
        <f>DATE(YEAR(TabelaFluxoDeCaixa[[#This Row],[Data de Efetivação]]),MONTH(TabelaFluxoDeCaixa[[#This Row],[Data de Efetivação]]),1)</f>
        <v>45658</v>
      </c>
      <c r="H694" s="428">
        <v>45674</v>
      </c>
      <c r="I694" s="428">
        <v>45674</v>
      </c>
      <c r="J694" s="411" t="s">
        <v>725</v>
      </c>
      <c r="K694" s="411"/>
      <c r="L694" s="411" t="s">
        <v>40</v>
      </c>
      <c r="M694" s="412" t="s">
        <v>949</v>
      </c>
      <c r="N694" s="413" t="s">
        <v>1323</v>
      </c>
      <c r="O694" s="414">
        <v>1000</v>
      </c>
      <c r="P694" s="415" t="s">
        <v>134</v>
      </c>
    </row>
    <row r="695" spans="3:16" ht="32" x14ac:dyDescent="0.2">
      <c r="C695" s="410"/>
      <c r="D695" s="410"/>
      <c r="E695" s="410">
        <f>COUNTIF(CFCategoriasBD,TabelaFluxoDeCaixa[[#This Row],[Categoria]])</f>
        <v>1</v>
      </c>
      <c r="F695" s="389">
        <f ca="1">IFERROR(COUNTIF(INDIRECT("BDNameToFC" &amp; SUBSTITUTE(TabelaFluxoDeCaixa[[#This Row],[Categoria]], " ", "_")),TabelaFluxoDeCaixa[[#This Row],[Sub Categoria]]),0)</f>
        <v>1</v>
      </c>
      <c r="G695" s="429">
        <f>DATE(YEAR(TabelaFluxoDeCaixa[[#This Row],[Data de Efetivação]]),MONTH(TabelaFluxoDeCaixa[[#This Row],[Data de Efetivação]]),1)</f>
        <v>45658</v>
      </c>
      <c r="H695" s="428">
        <v>45677</v>
      </c>
      <c r="I695" s="428">
        <v>45677</v>
      </c>
      <c r="J695" s="411" t="s">
        <v>725</v>
      </c>
      <c r="K695" s="411"/>
      <c r="L695" s="411" t="s">
        <v>41</v>
      </c>
      <c r="M695" s="412" t="s">
        <v>798</v>
      </c>
      <c r="N695" s="413" t="s">
        <v>1422</v>
      </c>
      <c r="O695" s="414">
        <v>32.200000000000003</v>
      </c>
      <c r="P695" s="415" t="s">
        <v>134</v>
      </c>
    </row>
    <row r="696" spans="3:16" ht="16" x14ac:dyDescent="0.2">
      <c r="C696" s="410"/>
      <c r="D696" s="410"/>
      <c r="E696" s="410">
        <f>COUNTIF(CFCategoriasBD,TabelaFluxoDeCaixa[[#This Row],[Categoria]])</f>
        <v>1</v>
      </c>
      <c r="F696" s="389">
        <f ca="1">IFERROR(COUNTIF(INDIRECT("BDNameToFC" &amp; SUBSTITUTE(TabelaFluxoDeCaixa[[#This Row],[Categoria]], " ", "_")),TabelaFluxoDeCaixa[[#This Row],[Sub Categoria]]),0)</f>
        <v>1</v>
      </c>
      <c r="G696" s="429">
        <f>DATE(YEAR(TabelaFluxoDeCaixa[[#This Row],[Data de Efetivação]]),MONTH(TabelaFluxoDeCaixa[[#This Row],[Data de Efetivação]]),1)</f>
        <v>45658</v>
      </c>
      <c r="H696" s="428">
        <v>45677</v>
      </c>
      <c r="I696" s="428">
        <v>45677</v>
      </c>
      <c r="J696" s="411" t="s">
        <v>725</v>
      </c>
      <c r="K696" s="411"/>
      <c r="L696" s="411" t="s">
        <v>814</v>
      </c>
      <c r="M696" s="412" t="s">
        <v>257</v>
      </c>
      <c r="N696" s="413" t="s">
        <v>787</v>
      </c>
      <c r="O696" s="414">
        <v>358.67</v>
      </c>
      <c r="P696" s="415" t="s">
        <v>134</v>
      </c>
    </row>
    <row r="697" spans="3:16" ht="32" x14ac:dyDescent="0.2">
      <c r="C697" s="410"/>
      <c r="D697" s="410"/>
      <c r="E697" s="410">
        <f>COUNTIF(CFCategoriasBD,TabelaFluxoDeCaixa[[#This Row],[Categoria]])</f>
        <v>1</v>
      </c>
      <c r="F697" s="389">
        <f ca="1">IFERROR(COUNTIF(INDIRECT("BDNameToFC" &amp; SUBSTITUTE(TabelaFluxoDeCaixa[[#This Row],[Categoria]], " ", "_")),TabelaFluxoDeCaixa[[#This Row],[Sub Categoria]]),0)</f>
        <v>1</v>
      </c>
      <c r="G697" s="429">
        <f>DATE(YEAR(TabelaFluxoDeCaixa[[#This Row],[Data de Efetivação]]),MONTH(TabelaFluxoDeCaixa[[#This Row],[Data de Efetivação]]),1)</f>
        <v>45658</v>
      </c>
      <c r="H697" s="428">
        <v>45677</v>
      </c>
      <c r="I697" s="428">
        <v>45677</v>
      </c>
      <c r="J697" s="411" t="s">
        <v>725</v>
      </c>
      <c r="K697" s="411"/>
      <c r="L697" s="411" t="s">
        <v>40</v>
      </c>
      <c r="M697" s="412" t="s">
        <v>949</v>
      </c>
      <c r="N697" s="413" t="s">
        <v>1421</v>
      </c>
      <c r="O697" s="414">
        <v>434.26</v>
      </c>
      <c r="P697" s="415" t="s">
        <v>134</v>
      </c>
    </row>
    <row r="698" spans="3:16" ht="16" x14ac:dyDescent="0.2">
      <c r="C698" s="410"/>
      <c r="D698" s="410"/>
      <c r="E698" s="410">
        <f>COUNTIF(CFCategoriasBD,TabelaFluxoDeCaixa[[#This Row],[Categoria]])</f>
        <v>1</v>
      </c>
      <c r="F698" s="389">
        <f ca="1">IFERROR(COUNTIF(INDIRECT("BDNameToFC" &amp; SUBSTITUTE(TabelaFluxoDeCaixa[[#This Row],[Categoria]], " ", "_")),TabelaFluxoDeCaixa[[#This Row],[Sub Categoria]]),0)</f>
        <v>1</v>
      </c>
      <c r="G698" s="429">
        <f>DATE(YEAR(TabelaFluxoDeCaixa[[#This Row],[Data de Efetivação]]),MONTH(TabelaFluxoDeCaixa[[#This Row],[Data de Efetivação]]),1)</f>
        <v>45658</v>
      </c>
      <c r="H698" s="428">
        <v>45678</v>
      </c>
      <c r="I698" s="428">
        <v>45678</v>
      </c>
      <c r="J698" s="411" t="s">
        <v>725</v>
      </c>
      <c r="K698" s="411"/>
      <c r="L698" s="411" t="s">
        <v>41</v>
      </c>
      <c r="M698" s="412" t="s">
        <v>798</v>
      </c>
      <c r="N698" s="413" t="s">
        <v>1423</v>
      </c>
      <c r="O698" s="414">
        <v>4.53</v>
      </c>
      <c r="P698" s="415" t="s">
        <v>134</v>
      </c>
    </row>
    <row r="699" spans="3:16" ht="32" x14ac:dyDescent="0.2">
      <c r="C699" s="410"/>
      <c r="D699" s="410"/>
      <c r="E699" s="410">
        <f>COUNTIF(CFCategoriasBD,TabelaFluxoDeCaixa[[#This Row],[Categoria]])</f>
        <v>1</v>
      </c>
      <c r="F699" s="389">
        <f ca="1">IFERROR(COUNTIF(INDIRECT("BDNameToFC" &amp; SUBSTITUTE(TabelaFluxoDeCaixa[[#This Row],[Categoria]], " ", "_")),TabelaFluxoDeCaixa[[#This Row],[Sub Categoria]]),0)</f>
        <v>1</v>
      </c>
      <c r="G699" s="429">
        <f>DATE(YEAR(TabelaFluxoDeCaixa[[#This Row],[Data de Efetivação]]),MONTH(TabelaFluxoDeCaixa[[#This Row],[Data de Efetivação]]),1)</f>
        <v>45658</v>
      </c>
      <c r="H699" s="428">
        <v>45678</v>
      </c>
      <c r="I699" s="428">
        <v>45678</v>
      </c>
      <c r="J699" s="411" t="s">
        <v>725</v>
      </c>
      <c r="K699" s="411"/>
      <c r="L699" s="411" t="s">
        <v>899</v>
      </c>
      <c r="M699" s="412" t="s">
        <v>902</v>
      </c>
      <c r="N699" s="413" t="s">
        <v>1192</v>
      </c>
      <c r="O699" s="414">
        <v>109.27</v>
      </c>
      <c r="P699" s="415" t="s">
        <v>134</v>
      </c>
    </row>
    <row r="700" spans="3:16" ht="32" x14ac:dyDescent="0.2">
      <c r="C700" s="410"/>
      <c r="D700" s="410"/>
      <c r="E700" s="410">
        <f>COUNTIF(CFCategoriasBD,TabelaFluxoDeCaixa[[#This Row],[Categoria]])</f>
        <v>1</v>
      </c>
      <c r="F700" s="389">
        <f ca="1">IFERROR(COUNTIF(INDIRECT("BDNameToFC" &amp; SUBSTITUTE(TabelaFluxoDeCaixa[[#This Row],[Categoria]], " ", "_")),TabelaFluxoDeCaixa[[#This Row],[Sub Categoria]]),0)</f>
        <v>1</v>
      </c>
      <c r="G700" s="429">
        <f>DATE(YEAR(TabelaFluxoDeCaixa[[#This Row],[Data de Efetivação]]),MONTH(TabelaFluxoDeCaixa[[#This Row],[Data de Efetivação]]),1)</f>
        <v>45658</v>
      </c>
      <c r="H700" s="428">
        <v>45679</v>
      </c>
      <c r="I700" s="428">
        <v>45679</v>
      </c>
      <c r="J700" s="411" t="s">
        <v>725</v>
      </c>
      <c r="K700" s="411"/>
      <c r="L700" s="411" t="s">
        <v>41</v>
      </c>
      <c r="M700" s="412" t="s">
        <v>798</v>
      </c>
      <c r="N700" s="413" t="s">
        <v>1424</v>
      </c>
      <c r="O700" s="414">
        <v>59.9</v>
      </c>
      <c r="P700" s="415" t="s">
        <v>134</v>
      </c>
    </row>
    <row r="701" spans="3:16" ht="32" x14ac:dyDescent="0.2">
      <c r="C701" s="410"/>
      <c r="D701" s="410"/>
      <c r="E701" s="410">
        <f>COUNTIF(CFCategoriasBD,TabelaFluxoDeCaixa[[#This Row],[Categoria]])</f>
        <v>1</v>
      </c>
      <c r="F701" s="389">
        <f ca="1">IFERROR(COUNTIF(INDIRECT("BDNameToFC" &amp; SUBSTITUTE(TabelaFluxoDeCaixa[[#This Row],[Categoria]], " ", "_")),TabelaFluxoDeCaixa[[#This Row],[Sub Categoria]]),0)</f>
        <v>1</v>
      </c>
      <c r="G701" s="429">
        <f>DATE(YEAR(TabelaFluxoDeCaixa[[#This Row],[Data de Efetivação]]),MONTH(TabelaFluxoDeCaixa[[#This Row],[Data de Efetivação]]),1)</f>
        <v>45658</v>
      </c>
      <c r="H701" s="428">
        <v>45679</v>
      </c>
      <c r="I701" s="428">
        <v>45679</v>
      </c>
      <c r="J701" s="411" t="s">
        <v>725</v>
      </c>
      <c r="K701" s="411"/>
      <c r="L701" s="411" t="s">
        <v>40</v>
      </c>
      <c r="M701" s="412" t="s">
        <v>949</v>
      </c>
      <c r="N701" s="413" t="s">
        <v>1425</v>
      </c>
      <c r="O701" s="414">
        <v>400</v>
      </c>
      <c r="P701" s="415" t="s">
        <v>134</v>
      </c>
    </row>
    <row r="702" spans="3:16" ht="16" x14ac:dyDescent="0.2">
      <c r="C702" s="410"/>
      <c r="D702" s="410"/>
      <c r="E702" s="410">
        <f>COUNTIF(CFCategoriasBD,TabelaFluxoDeCaixa[[#This Row],[Categoria]])</f>
        <v>1</v>
      </c>
      <c r="F702" s="389">
        <f ca="1">IFERROR(COUNTIF(INDIRECT("BDNameToFC" &amp; SUBSTITUTE(TabelaFluxoDeCaixa[[#This Row],[Categoria]], " ", "_")),TabelaFluxoDeCaixa[[#This Row],[Sub Categoria]]),0)</f>
        <v>1</v>
      </c>
      <c r="G702" s="429">
        <f>DATE(YEAR(TabelaFluxoDeCaixa[[#This Row],[Data de Efetivação]]),MONTH(TabelaFluxoDeCaixa[[#This Row],[Data de Efetivação]]),1)</f>
        <v>45658</v>
      </c>
      <c r="H702" s="428">
        <v>45681</v>
      </c>
      <c r="I702" s="428">
        <v>45681</v>
      </c>
      <c r="J702" s="411" t="s">
        <v>725</v>
      </c>
      <c r="K702" s="411"/>
      <c r="L702" s="411" t="s">
        <v>809</v>
      </c>
      <c r="M702" s="412" t="s">
        <v>824</v>
      </c>
      <c r="N702" s="413" t="s">
        <v>737</v>
      </c>
      <c r="O702" s="414">
        <v>166.85</v>
      </c>
      <c r="P702" s="415" t="s">
        <v>134</v>
      </c>
    </row>
    <row r="703" spans="3:16" ht="16" x14ac:dyDescent="0.2">
      <c r="C703" s="410"/>
      <c r="D703" s="410"/>
      <c r="E703" s="410">
        <f>COUNTIF(CFCategoriasBD,TabelaFluxoDeCaixa[[#This Row],[Categoria]])</f>
        <v>1</v>
      </c>
      <c r="F703" s="389">
        <f ca="1">IFERROR(COUNTIF(INDIRECT("BDNameToFC" &amp; SUBSTITUTE(TabelaFluxoDeCaixa[[#This Row],[Categoria]], " ", "_")),TabelaFluxoDeCaixa[[#This Row],[Sub Categoria]]),0)</f>
        <v>1</v>
      </c>
      <c r="G703" s="429">
        <f>DATE(YEAR(TabelaFluxoDeCaixa[[#This Row],[Data de Efetivação]]),MONTH(TabelaFluxoDeCaixa[[#This Row],[Data de Efetivação]]),1)</f>
        <v>45658</v>
      </c>
      <c r="H703" s="428">
        <v>45684</v>
      </c>
      <c r="I703" s="428">
        <v>45684</v>
      </c>
      <c r="J703" s="411" t="s">
        <v>725</v>
      </c>
      <c r="K703" s="411"/>
      <c r="L703" s="411" t="s">
        <v>58</v>
      </c>
      <c r="M703" s="412" t="s">
        <v>819</v>
      </c>
      <c r="N703" s="413" t="s">
        <v>1426</v>
      </c>
      <c r="O703" s="414">
        <v>1.6</v>
      </c>
      <c r="P703" s="415" t="s">
        <v>134</v>
      </c>
    </row>
    <row r="704" spans="3:16" ht="16" x14ac:dyDescent="0.2">
      <c r="C704" s="410"/>
      <c r="D704" s="410"/>
      <c r="E704" s="410">
        <f>COUNTIF(CFCategoriasBD,TabelaFluxoDeCaixa[[#This Row],[Categoria]])</f>
        <v>1</v>
      </c>
      <c r="F704" s="389">
        <f ca="1">IFERROR(COUNTIF(INDIRECT("BDNameToFC" &amp; SUBSTITUTE(TabelaFluxoDeCaixa[[#This Row],[Categoria]], " ", "_")),TabelaFluxoDeCaixa[[#This Row],[Sub Categoria]]),0)</f>
        <v>1</v>
      </c>
      <c r="G704" s="429">
        <f>DATE(YEAR(TabelaFluxoDeCaixa[[#This Row],[Data de Efetivação]]),MONTH(TabelaFluxoDeCaixa[[#This Row],[Data de Efetivação]]),1)</f>
        <v>45658</v>
      </c>
      <c r="H704" s="428">
        <v>45684</v>
      </c>
      <c r="I704" s="428">
        <v>45684</v>
      </c>
      <c r="J704" s="411" t="s">
        <v>725</v>
      </c>
      <c r="K704" s="411"/>
      <c r="L704" s="411" t="s">
        <v>43</v>
      </c>
      <c r="M704" s="412" t="s">
        <v>815</v>
      </c>
      <c r="N704" s="413" t="s">
        <v>795</v>
      </c>
      <c r="O704" s="414">
        <v>39.99</v>
      </c>
      <c r="P704" s="415" t="s">
        <v>134</v>
      </c>
    </row>
    <row r="705" spans="3:16" ht="16" x14ac:dyDescent="0.2">
      <c r="C705" s="410"/>
      <c r="D705" s="410"/>
      <c r="E705" s="410">
        <f>COUNTIF(CFCategoriasBD,TabelaFluxoDeCaixa[[#This Row],[Categoria]])</f>
        <v>1</v>
      </c>
      <c r="F705" s="389">
        <f ca="1">IFERROR(COUNTIF(INDIRECT("BDNameToFC" &amp; SUBSTITUTE(TabelaFluxoDeCaixa[[#This Row],[Categoria]], " ", "_")),TabelaFluxoDeCaixa[[#This Row],[Sub Categoria]]),0)</f>
        <v>1</v>
      </c>
      <c r="G705" s="429">
        <f>DATE(YEAR(TabelaFluxoDeCaixa[[#This Row],[Data de Efetivação]]),MONTH(TabelaFluxoDeCaixa[[#This Row],[Data de Efetivação]]),1)</f>
        <v>45658</v>
      </c>
      <c r="H705" s="428">
        <v>45684</v>
      </c>
      <c r="I705" s="428">
        <v>45684</v>
      </c>
      <c r="J705" s="411" t="s">
        <v>725</v>
      </c>
      <c r="K705" s="411"/>
      <c r="L705" s="411" t="s">
        <v>43</v>
      </c>
      <c r="M705" s="412" t="s">
        <v>815</v>
      </c>
      <c r="N705" s="413" t="s">
        <v>795</v>
      </c>
      <c r="O705" s="414">
        <v>159.25</v>
      </c>
      <c r="P705" s="415" t="s">
        <v>134</v>
      </c>
    </row>
    <row r="706" spans="3:16" ht="16" x14ac:dyDescent="0.2">
      <c r="C706" s="410"/>
      <c r="D706" s="410"/>
      <c r="E706" s="410">
        <f>COUNTIF(CFCategoriasBD,TabelaFluxoDeCaixa[[#This Row],[Categoria]])</f>
        <v>1</v>
      </c>
      <c r="F706" s="389">
        <f ca="1">IFERROR(COUNTIF(INDIRECT("BDNameToFC" &amp; SUBSTITUTE(TabelaFluxoDeCaixa[[#This Row],[Categoria]], " ", "_")),TabelaFluxoDeCaixa[[#This Row],[Sub Categoria]]),0)</f>
        <v>1</v>
      </c>
      <c r="G706" s="429">
        <f>DATE(YEAR(TabelaFluxoDeCaixa[[#This Row],[Data de Efetivação]]),MONTH(TabelaFluxoDeCaixa[[#This Row],[Data de Efetivação]]),1)</f>
        <v>45658</v>
      </c>
      <c r="H706" s="428">
        <v>45686</v>
      </c>
      <c r="I706" s="428">
        <v>45686</v>
      </c>
      <c r="J706" s="411" t="s">
        <v>725</v>
      </c>
      <c r="K706" s="411"/>
      <c r="L706" s="411" t="s">
        <v>41</v>
      </c>
      <c r="M706" s="412" t="s">
        <v>798</v>
      </c>
      <c r="N706" s="413" t="s">
        <v>1427</v>
      </c>
      <c r="O706" s="414">
        <v>79.099999999999994</v>
      </c>
      <c r="P706" s="415" t="s">
        <v>134</v>
      </c>
    </row>
    <row r="707" spans="3:16" ht="16" x14ac:dyDescent="0.2">
      <c r="C707" s="410"/>
      <c r="D707" s="410"/>
      <c r="E707" s="410">
        <f>COUNTIF(CFCategoriasBD,TabelaFluxoDeCaixa[[#This Row],[Categoria]])</f>
        <v>1</v>
      </c>
      <c r="F707" s="389">
        <f ca="1">IFERROR(COUNTIF(INDIRECT("BDNameToFC" &amp; SUBSTITUTE(TabelaFluxoDeCaixa[[#This Row],[Categoria]], " ", "_")),TabelaFluxoDeCaixa[[#This Row],[Sub Categoria]]),0)</f>
        <v>1</v>
      </c>
      <c r="G707" s="429">
        <f>DATE(YEAR(TabelaFluxoDeCaixa[[#This Row],[Data de Efetivação]]),MONTH(TabelaFluxoDeCaixa[[#This Row],[Data de Efetivação]]),1)</f>
        <v>45658</v>
      </c>
      <c r="H707" s="428">
        <v>45686</v>
      </c>
      <c r="I707" s="428">
        <v>45686</v>
      </c>
      <c r="J707" s="411" t="s">
        <v>725</v>
      </c>
      <c r="K707" s="411"/>
      <c r="L707" s="411" t="s">
        <v>41</v>
      </c>
      <c r="M707" s="412" t="s">
        <v>798</v>
      </c>
      <c r="N707" s="413" t="s">
        <v>1428</v>
      </c>
      <c r="O707" s="414">
        <v>99.95</v>
      </c>
      <c r="P707" s="415" t="s">
        <v>134</v>
      </c>
    </row>
    <row r="708" spans="3:16" ht="16" x14ac:dyDescent="0.2">
      <c r="C708" s="410"/>
      <c r="D708" s="410"/>
      <c r="E708" s="410">
        <f>COUNTIF(CFCategoriasBD,TabelaFluxoDeCaixa[[#This Row],[Categoria]])</f>
        <v>1</v>
      </c>
      <c r="F708" s="389">
        <f ca="1">IFERROR(COUNTIF(INDIRECT("BDNameToFC" &amp; SUBSTITUTE(TabelaFluxoDeCaixa[[#This Row],[Categoria]], " ", "_")),TabelaFluxoDeCaixa[[#This Row],[Sub Categoria]]),0)</f>
        <v>1</v>
      </c>
      <c r="G708" s="429">
        <f>DATE(YEAR(TabelaFluxoDeCaixa[[#This Row],[Data de Efetivação]]),MONTH(TabelaFluxoDeCaixa[[#This Row],[Data de Efetivação]]),1)</f>
        <v>45658</v>
      </c>
      <c r="H708" s="428">
        <v>45688</v>
      </c>
      <c r="I708" s="428">
        <v>45688</v>
      </c>
      <c r="J708" s="411" t="s">
        <v>725</v>
      </c>
      <c r="K708" s="411"/>
      <c r="L708" s="411" t="s">
        <v>41</v>
      </c>
      <c r="M708" s="412" t="s">
        <v>798</v>
      </c>
      <c r="N708" s="413" t="s">
        <v>1429</v>
      </c>
      <c r="O708" s="414">
        <v>8.06</v>
      </c>
      <c r="P708" s="415" t="s">
        <v>134</v>
      </c>
    </row>
    <row r="709" spans="3:16" ht="32" x14ac:dyDescent="0.2">
      <c r="C709" s="410"/>
      <c r="D709" s="410"/>
      <c r="E709" s="410">
        <f>COUNTIF(CFCategoriasBD,TabelaFluxoDeCaixa[[#This Row],[Categoria]])</f>
        <v>1</v>
      </c>
      <c r="F709" s="389">
        <f ca="1">IFERROR(COUNTIF(INDIRECT("BDNameToFC" &amp; SUBSTITUTE(TabelaFluxoDeCaixa[[#This Row],[Categoria]], " ", "_")),TabelaFluxoDeCaixa[[#This Row],[Sub Categoria]]),0)</f>
        <v>1</v>
      </c>
      <c r="G709" s="429">
        <f>DATE(YEAR(TabelaFluxoDeCaixa[[#This Row],[Data de Efetivação]]),MONTH(TabelaFluxoDeCaixa[[#This Row],[Data de Efetivação]]),1)</f>
        <v>45658</v>
      </c>
      <c r="H709" s="428">
        <v>45688</v>
      </c>
      <c r="I709" s="428">
        <v>45688</v>
      </c>
      <c r="J709" s="411" t="s">
        <v>725</v>
      </c>
      <c r="K709" s="411"/>
      <c r="L709" s="411" t="s">
        <v>40</v>
      </c>
      <c r="M709" s="412" t="s">
        <v>949</v>
      </c>
      <c r="N709" s="413" t="s">
        <v>1430</v>
      </c>
      <c r="O709" s="414">
        <v>300</v>
      </c>
      <c r="P709" s="415" t="s">
        <v>134</v>
      </c>
    </row>
    <row r="710" spans="3:16" ht="32" x14ac:dyDescent="0.2">
      <c r="C710" s="410"/>
      <c r="D710" s="410"/>
      <c r="E710" s="410">
        <f>COUNTIF(CFCategoriasBD,TabelaFluxoDeCaixa[[#This Row],[Categoria]])</f>
        <v>1</v>
      </c>
      <c r="F710" s="389">
        <f ca="1">IFERROR(COUNTIF(INDIRECT("BDNameToFC" &amp; SUBSTITUTE(TabelaFluxoDeCaixa[[#This Row],[Categoria]], " ", "_")),TabelaFluxoDeCaixa[[#This Row],[Sub Categoria]]),0)</f>
        <v>1</v>
      </c>
      <c r="G710" s="429">
        <f>DATE(YEAR(TabelaFluxoDeCaixa[[#This Row],[Data de Efetivação]]),MONTH(TabelaFluxoDeCaixa[[#This Row],[Data de Efetivação]]),1)</f>
        <v>45658</v>
      </c>
      <c r="H710" s="428">
        <v>45688</v>
      </c>
      <c r="I710" s="428">
        <v>45688</v>
      </c>
      <c r="J710" s="411" t="s">
        <v>725</v>
      </c>
      <c r="K710" s="411"/>
      <c r="L710" s="411" t="s">
        <v>40</v>
      </c>
      <c r="M710" s="412" t="s">
        <v>949</v>
      </c>
      <c r="N710" s="413" t="s">
        <v>1431</v>
      </c>
      <c r="O710" s="414">
        <v>700</v>
      </c>
      <c r="P710" s="415" t="s">
        <v>134</v>
      </c>
    </row>
    <row r="711" spans="3:16" ht="16" x14ac:dyDescent="0.2">
      <c r="C711" s="410"/>
      <c r="D711" s="410"/>
      <c r="E711" s="410">
        <f>COUNTIF(CFCategoriasBD,TabelaFluxoDeCaixa[[#This Row],[Categoria]])</f>
        <v>1</v>
      </c>
      <c r="F711" s="389">
        <f ca="1">IFERROR(COUNTIF(INDIRECT("BDNameToFC" &amp; SUBSTITUTE(TabelaFluxoDeCaixa[[#This Row],[Categoria]], " ", "_")),TabelaFluxoDeCaixa[[#This Row],[Sub Categoria]]),0)</f>
        <v>1</v>
      </c>
      <c r="G711" s="429">
        <f>DATE(YEAR(TabelaFluxoDeCaixa[[#This Row],[Data de Efetivação]]),MONTH(TabelaFluxoDeCaixa[[#This Row],[Data de Efetivação]]),1)</f>
        <v>45658</v>
      </c>
      <c r="H711" s="428">
        <v>45688</v>
      </c>
      <c r="I711" s="428">
        <v>45688</v>
      </c>
      <c r="J711" s="411" t="s">
        <v>725</v>
      </c>
      <c r="K711" s="411"/>
      <c r="L711" s="411" t="s">
        <v>58</v>
      </c>
      <c r="M711" s="412" t="s">
        <v>802</v>
      </c>
      <c r="N711" s="413" t="s">
        <v>1470</v>
      </c>
      <c r="O711" s="414">
        <v>1321.4</v>
      </c>
      <c r="P711" s="415" t="s">
        <v>134</v>
      </c>
    </row>
    <row r="712" spans="3:16" ht="16" x14ac:dyDescent="0.2">
      <c r="C712" s="410"/>
      <c r="D712" s="410"/>
      <c r="E712" s="410">
        <f>COUNTIF(CFCategoriasBD,TabelaFluxoDeCaixa[[#This Row],[Categoria]])</f>
        <v>1</v>
      </c>
      <c r="F712" s="389">
        <f ca="1">IFERROR(COUNTIF(INDIRECT("BDNameToFC" &amp; SUBSTITUTE(TabelaFluxoDeCaixa[[#This Row],[Categoria]], " ", "_")),TabelaFluxoDeCaixa[[#This Row],[Sub Categoria]]),0)</f>
        <v>1</v>
      </c>
      <c r="G712" s="429">
        <f>DATE(YEAR(TabelaFluxoDeCaixa[[#This Row],[Data de Efetivação]]),MONTH(TabelaFluxoDeCaixa[[#This Row],[Data de Efetivação]]),1)</f>
        <v>45689</v>
      </c>
      <c r="H712" s="428">
        <v>45690</v>
      </c>
      <c r="I712" s="428">
        <v>45690</v>
      </c>
      <c r="J712" s="411" t="s">
        <v>725</v>
      </c>
      <c r="K712" s="411"/>
      <c r="L712" s="411" t="s">
        <v>58</v>
      </c>
      <c r="M712" s="412" t="s">
        <v>1469</v>
      </c>
      <c r="N712" s="413" t="s">
        <v>1467</v>
      </c>
      <c r="O712" s="414">
        <v>19.989999999999998</v>
      </c>
      <c r="P712" s="415" t="s">
        <v>134</v>
      </c>
    </row>
    <row r="713" spans="3:16" ht="16" x14ac:dyDescent="0.2">
      <c r="C713" s="410"/>
      <c r="D713" s="410"/>
      <c r="E713" s="410">
        <f>COUNTIF(CFCategoriasBD,TabelaFluxoDeCaixa[[#This Row],[Categoria]])</f>
        <v>1</v>
      </c>
      <c r="F713" s="389">
        <f ca="1">IFERROR(COUNTIF(INDIRECT("BDNameToFC" &amp; SUBSTITUTE(TabelaFluxoDeCaixa[[#This Row],[Categoria]], " ", "_")),TabelaFluxoDeCaixa[[#This Row],[Sub Categoria]]),0)</f>
        <v>1</v>
      </c>
      <c r="G713" s="429">
        <f>DATE(YEAR(TabelaFluxoDeCaixa[[#This Row],[Data de Efetivação]]),MONTH(TabelaFluxoDeCaixa[[#This Row],[Data de Efetivação]]),1)</f>
        <v>45689</v>
      </c>
      <c r="H713" s="428">
        <v>45691</v>
      </c>
      <c r="I713" s="428">
        <v>45691</v>
      </c>
      <c r="J713" s="411" t="s">
        <v>725</v>
      </c>
      <c r="K713" s="411"/>
      <c r="L713" s="411" t="s">
        <v>41</v>
      </c>
      <c r="M713" s="412" t="s">
        <v>798</v>
      </c>
      <c r="N713" s="413" t="s">
        <v>1433</v>
      </c>
      <c r="O713" s="414">
        <v>0.39</v>
      </c>
      <c r="P713" s="415" t="s">
        <v>134</v>
      </c>
    </row>
    <row r="714" spans="3:16" ht="16" x14ac:dyDescent="0.2">
      <c r="C714" s="410"/>
      <c r="D714" s="410"/>
      <c r="E714" s="410">
        <f>COUNTIF(CFCategoriasBD,TabelaFluxoDeCaixa[[#This Row],[Categoria]])</f>
        <v>1</v>
      </c>
      <c r="F714" s="389">
        <f ca="1">IFERROR(COUNTIF(INDIRECT("BDNameToFC" &amp; SUBSTITUTE(TabelaFluxoDeCaixa[[#This Row],[Categoria]], " ", "_")),TabelaFluxoDeCaixa[[#This Row],[Sub Categoria]]),0)</f>
        <v>1</v>
      </c>
      <c r="G714" s="429">
        <f>DATE(YEAR(TabelaFluxoDeCaixa[[#This Row],[Data de Efetivação]]),MONTH(TabelaFluxoDeCaixa[[#This Row],[Data de Efetivação]]),1)</f>
        <v>45689</v>
      </c>
      <c r="H714" s="428">
        <v>45691</v>
      </c>
      <c r="I714" s="428">
        <v>45691</v>
      </c>
      <c r="J714" s="411" t="s">
        <v>725</v>
      </c>
      <c r="K714" s="411"/>
      <c r="L714" s="411" t="s">
        <v>808</v>
      </c>
      <c r="M714" s="412" t="s">
        <v>257</v>
      </c>
      <c r="N714" s="413" t="s">
        <v>738</v>
      </c>
      <c r="O714" s="414">
        <v>7.69</v>
      </c>
      <c r="P714" s="415" t="s">
        <v>134</v>
      </c>
    </row>
    <row r="715" spans="3:16" ht="16" x14ac:dyDescent="0.2">
      <c r="C715" s="410"/>
      <c r="D715" s="410"/>
      <c r="E715" s="410">
        <f>COUNTIF(CFCategoriasBD,TabelaFluxoDeCaixa[[#This Row],[Categoria]])</f>
        <v>1</v>
      </c>
      <c r="F715" s="389">
        <f ca="1">IFERROR(COUNTIF(INDIRECT("BDNameToFC" &amp; SUBSTITUTE(TabelaFluxoDeCaixa[[#This Row],[Categoria]], " ", "_")),TabelaFluxoDeCaixa[[#This Row],[Sub Categoria]]),0)</f>
        <v>1</v>
      </c>
      <c r="G715" s="429">
        <f>DATE(YEAR(TabelaFluxoDeCaixa[[#This Row],[Data de Efetivação]]),MONTH(TabelaFluxoDeCaixa[[#This Row],[Data de Efetivação]]),1)</f>
        <v>45689</v>
      </c>
      <c r="H715" s="428">
        <v>45691</v>
      </c>
      <c r="I715" s="428">
        <v>45691</v>
      </c>
      <c r="J715" s="411" t="s">
        <v>725</v>
      </c>
      <c r="K715" s="411"/>
      <c r="L715" s="411" t="s">
        <v>43</v>
      </c>
      <c r="M715" s="412" t="s">
        <v>47</v>
      </c>
      <c r="N715" s="413" t="s">
        <v>1274</v>
      </c>
      <c r="O715" s="414">
        <v>238.41</v>
      </c>
      <c r="P715" s="415" t="s">
        <v>134</v>
      </c>
    </row>
    <row r="716" spans="3:16" ht="16" x14ac:dyDescent="0.2">
      <c r="C716" s="410"/>
      <c r="D716" s="410"/>
      <c r="E716" s="410">
        <f>COUNTIF(CFCategoriasBD,TabelaFluxoDeCaixa[[#This Row],[Categoria]])</f>
        <v>1</v>
      </c>
      <c r="F716" s="389">
        <f ca="1">IFERROR(COUNTIF(INDIRECT("BDNameToFC" &amp; SUBSTITUTE(TabelaFluxoDeCaixa[[#This Row],[Categoria]], " ", "_")),TabelaFluxoDeCaixa[[#This Row],[Sub Categoria]]),0)</f>
        <v>1</v>
      </c>
      <c r="G716" s="429">
        <f>DATE(YEAR(TabelaFluxoDeCaixa[[#This Row],[Data de Efetivação]]),MONTH(TabelaFluxoDeCaixa[[#This Row],[Data de Efetivação]]),1)</f>
        <v>45689</v>
      </c>
      <c r="H716" s="428">
        <v>45691</v>
      </c>
      <c r="I716" s="428">
        <v>45691</v>
      </c>
      <c r="J716" s="411" t="s">
        <v>725</v>
      </c>
      <c r="K716" s="411"/>
      <c r="L716" s="411" t="s">
        <v>49</v>
      </c>
      <c r="M716" s="412" t="s">
        <v>808</v>
      </c>
      <c r="N716" s="413" t="s">
        <v>1434</v>
      </c>
      <c r="O716" s="414">
        <v>1042.6400000000001</v>
      </c>
      <c r="P716" s="415" t="s">
        <v>134</v>
      </c>
    </row>
    <row r="717" spans="3:16" ht="16" x14ac:dyDescent="0.2">
      <c r="C717" s="410"/>
      <c r="D717" s="410"/>
      <c r="E717" s="410">
        <f>COUNTIF(CFCategoriasBD,TabelaFluxoDeCaixa[[#This Row],[Categoria]])</f>
        <v>1</v>
      </c>
      <c r="F717" s="389">
        <f ca="1">IFERROR(COUNTIF(INDIRECT("BDNameToFC" &amp; SUBSTITUTE(TabelaFluxoDeCaixa[[#This Row],[Categoria]], " ", "_")),TabelaFluxoDeCaixa[[#This Row],[Sub Categoria]]),0)</f>
        <v>1</v>
      </c>
      <c r="G717" s="429">
        <f>DATE(YEAR(TabelaFluxoDeCaixa[[#This Row],[Data de Efetivação]]),MONTH(TabelaFluxoDeCaixa[[#This Row],[Data de Efetivação]]),1)</f>
        <v>45689</v>
      </c>
      <c r="H717" s="428">
        <v>45692</v>
      </c>
      <c r="I717" s="428">
        <v>45692</v>
      </c>
      <c r="J717" s="411" t="s">
        <v>725</v>
      </c>
      <c r="K717" s="411"/>
      <c r="L717" s="411" t="s">
        <v>49</v>
      </c>
      <c r="M717" s="412" t="s">
        <v>807</v>
      </c>
      <c r="N717" s="413" t="s">
        <v>1437</v>
      </c>
      <c r="O717" s="414">
        <v>1</v>
      </c>
      <c r="P717" s="415" t="s">
        <v>134</v>
      </c>
    </row>
    <row r="718" spans="3:16" ht="16" x14ac:dyDescent="0.2">
      <c r="C718" s="410"/>
      <c r="D718" s="410"/>
      <c r="E718" s="410">
        <f>COUNTIF(CFCategoriasBD,TabelaFluxoDeCaixa[[#This Row],[Categoria]])</f>
        <v>1</v>
      </c>
      <c r="F718" s="389">
        <f ca="1">IFERROR(COUNTIF(INDIRECT("BDNameToFC" &amp; SUBSTITUTE(TabelaFluxoDeCaixa[[#This Row],[Categoria]], " ", "_")),TabelaFluxoDeCaixa[[#This Row],[Sub Categoria]]),0)</f>
        <v>1</v>
      </c>
      <c r="G718" s="429">
        <f>DATE(YEAR(TabelaFluxoDeCaixa[[#This Row],[Data de Efetivação]]),MONTH(TabelaFluxoDeCaixa[[#This Row],[Data de Efetivação]]),1)</f>
        <v>45689</v>
      </c>
      <c r="H718" s="428">
        <v>45692</v>
      </c>
      <c r="I718" s="428">
        <v>45692</v>
      </c>
      <c r="J718" s="411" t="s">
        <v>725</v>
      </c>
      <c r="K718" s="411"/>
      <c r="L718" s="411" t="s">
        <v>41</v>
      </c>
      <c r="M718" s="412" t="s">
        <v>798</v>
      </c>
      <c r="N718" s="413" t="s">
        <v>1436</v>
      </c>
      <c r="O718" s="414">
        <v>3.54</v>
      </c>
      <c r="P718" s="415" t="s">
        <v>134</v>
      </c>
    </row>
    <row r="719" spans="3:16" ht="16" x14ac:dyDescent="0.2">
      <c r="C719" s="410"/>
      <c r="D719" s="410"/>
      <c r="E719" s="410">
        <f>COUNTIF(CFCategoriasBD,TabelaFluxoDeCaixa[[#This Row],[Categoria]])</f>
        <v>1</v>
      </c>
      <c r="F719" s="389">
        <f ca="1">IFERROR(COUNTIF(INDIRECT("BDNameToFC" &amp; SUBSTITUTE(TabelaFluxoDeCaixa[[#This Row],[Categoria]], " ", "_")),TabelaFluxoDeCaixa[[#This Row],[Sub Categoria]]),0)</f>
        <v>1</v>
      </c>
      <c r="G719" s="429">
        <f>DATE(YEAR(TabelaFluxoDeCaixa[[#This Row],[Data de Efetivação]]),MONTH(TabelaFluxoDeCaixa[[#This Row],[Data de Efetivação]]),1)</f>
        <v>45689</v>
      </c>
      <c r="H719" s="428">
        <v>45692</v>
      </c>
      <c r="I719" s="428">
        <v>45692</v>
      </c>
      <c r="J719" s="411" t="s">
        <v>725</v>
      </c>
      <c r="K719" s="411"/>
      <c r="L719" s="411" t="s">
        <v>43</v>
      </c>
      <c r="M719" s="412" t="s">
        <v>817</v>
      </c>
      <c r="N719" s="413" t="s">
        <v>1438</v>
      </c>
      <c r="O719" s="414">
        <v>200</v>
      </c>
      <c r="P719" s="415" t="s">
        <v>134</v>
      </c>
    </row>
    <row r="720" spans="3:16" ht="16" x14ac:dyDescent="0.2">
      <c r="C720" s="410"/>
      <c r="D720" s="410"/>
      <c r="E720" s="410">
        <f>COUNTIF(CFCategoriasBD,TabelaFluxoDeCaixa[[#This Row],[Categoria]])</f>
        <v>1</v>
      </c>
      <c r="F720" s="389">
        <f ca="1">IFERROR(COUNTIF(INDIRECT("BDNameToFC" &amp; SUBSTITUTE(TabelaFluxoDeCaixa[[#This Row],[Categoria]], " ", "_")),TabelaFluxoDeCaixa[[#This Row],[Sub Categoria]]),0)</f>
        <v>1</v>
      </c>
      <c r="G720" s="429">
        <f>DATE(YEAR(TabelaFluxoDeCaixa[[#This Row],[Data de Efetivação]]),MONTH(TabelaFluxoDeCaixa[[#This Row],[Data de Efetivação]]),1)</f>
        <v>45689</v>
      </c>
      <c r="H720" s="428">
        <v>45692</v>
      </c>
      <c r="I720" s="428">
        <v>45692</v>
      </c>
      <c r="J720" s="411" t="s">
        <v>725</v>
      </c>
      <c r="K720" s="411"/>
      <c r="L720" s="411" t="s">
        <v>52</v>
      </c>
      <c r="M720" s="412" t="s">
        <v>53</v>
      </c>
      <c r="N720" s="413" t="s">
        <v>1439</v>
      </c>
      <c r="O720" s="414">
        <v>345</v>
      </c>
      <c r="P720" s="415" t="s">
        <v>134</v>
      </c>
    </row>
    <row r="721" spans="3:16" ht="32" x14ac:dyDescent="0.2">
      <c r="C721" s="410"/>
      <c r="D721" s="410"/>
      <c r="E721" s="410">
        <f>COUNTIF(CFCategoriasBD,TabelaFluxoDeCaixa[[#This Row],[Categoria]])</f>
        <v>1</v>
      </c>
      <c r="F721" s="389">
        <f ca="1">IFERROR(COUNTIF(INDIRECT("BDNameToFC" &amp; SUBSTITUTE(TabelaFluxoDeCaixa[[#This Row],[Categoria]], " ", "_")),TabelaFluxoDeCaixa[[#This Row],[Sub Categoria]]),0)</f>
        <v>1</v>
      </c>
      <c r="G721" s="429">
        <f>DATE(YEAR(TabelaFluxoDeCaixa[[#This Row],[Data de Efetivação]]),MONTH(TabelaFluxoDeCaixa[[#This Row],[Data de Efetivação]]),1)</f>
        <v>45689</v>
      </c>
      <c r="H721" s="428">
        <v>45692</v>
      </c>
      <c r="I721" s="428">
        <v>45692</v>
      </c>
      <c r="J721" s="411" t="s">
        <v>725</v>
      </c>
      <c r="K721" s="411"/>
      <c r="L721" s="411" t="s">
        <v>40</v>
      </c>
      <c r="M721" s="412" t="s">
        <v>949</v>
      </c>
      <c r="N721" s="413" t="s">
        <v>1435</v>
      </c>
      <c r="O721" s="414">
        <v>1200</v>
      </c>
      <c r="P721" s="415" t="s">
        <v>134</v>
      </c>
    </row>
    <row r="722" spans="3:16" ht="16" x14ac:dyDescent="0.2">
      <c r="C722" s="410"/>
      <c r="D722" s="410"/>
      <c r="E722" s="410">
        <f>COUNTIF(CFCategoriasBD,TabelaFluxoDeCaixa[[#This Row],[Categoria]])</f>
        <v>1</v>
      </c>
      <c r="F722" s="389">
        <f ca="1">IFERROR(COUNTIF(INDIRECT("BDNameToFC" &amp; SUBSTITUTE(TabelaFluxoDeCaixa[[#This Row],[Categoria]], " ", "_")),TabelaFluxoDeCaixa[[#This Row],[Sub Categoria]]),0)</f>
        <v>1</v>
      </c>
      <c r="G722" s="429">
        <f>DATE(YEAR(TabelaFluxoDeCaixa[[#This Row],[Data de Efetivação]]),MONTH(TabelaFluxoDeCaixa[[#This Row],[Data de Efetivação]]),1)</f>
        <v>45689</v>
      </c>
      <c r="H722" s="428">
        <v>45693</v>
      </c>
      <c r="I722" s="428">
        <v>45693</v>
      </c>
      <c r="J722" s="411" t="s">
        <v>725</v>
      </c>
      <c r="K722" s="411"/>
      <c r="L722" s="411" t="s">
        <v>814</v>
      </c>
      <c r="M722" s="412" t="s">
        <v>257</v>
      </c>
      <c r="N722" s="413" t="s">
        <v>1442</v>
      </c>
      <c r="O722" s="414">
        <v>42.5</v>
      </c>
      <c r="P722" s="415" t="s">
        <v>134</v>
      </c>
    </row>
    <row r="723" spans="3:16" ht="16" x14ac:dyDescent="0.2">
      <c r="C723" s="410"/>
      <c r="D723" s="410"/>
      <c r="E723" s="410">
        <f>COUNTIF(CFCategoriasBD,TabelaFluxoDeCaixa[[#This Row],[Categoria]])</f>
        <v>1</v>
      </c>
      <c r="F723" s="389">
        <f ca="1">IFERROR(COUNTIF(INDIRECT("BDNameToFC" &amp; SUBSTITUTE(TabelaFluxoDeCaixa[[#This Row],[Categoria]], " ", "_")),TabelaFluxoDeCaixa[[#This Row],[Sub Categoria]]),0)</f>
        <v>1</v>
      </c>
      <c r="G723" s="429">
        <f>DATE(YEAR(TabelaFluxoDeCaixa[[#This Row],[Data de Efetivação]]),MONTH(TabelaFluxoDeCaixa[[#This Row],[Data de Efetivação]]),1)</f>
        <v>45689</v>
      </c>
      <c r="H723" s="428">
        <v>45693</v>
      </c>
      <c r="I723" s="428">
        <v>45693</v>
      </c>
      <c r="J723" s="411" t="s">
        <v>725</v>
      </c>
      <c r="K723" s="411"/>
      <c r="L723" s="411" t="s">
        <v>49</v>
      </c>
      <c r="M723" s="412" t="s">
        <v>807</v>
      </c>
      <c r="N723" s="413" t="s">
        <v>1441</v>
      </c>
      <c r="O723" s="414">
        <v>180</v>
      </c>
      <c r="P723" s="415" t="s">
        <v>134</v>
      </c>
    </row>
    <row r="724" spans="3:16" ht="32" x14ac:dyDescent="0.2">
      <c r="C724" s="410"/>
      <c r="D724" s="410"/>
      <c r="E724" s="410">
        <f>COUNTIF(CFCategoriasBD,TabelaFluxoDeCaixa[[#This Row],[Categoria]])</f>
        <v>1</v>
      </c>
      <c r="F724" s="389">
        <f ca="1">IFERROR(COUNTIF(INDIRECT("BDNameToFC" &amp; SUBSTITUTE(TabelaFluxoDeCaixa[[#This Row],[Categoria]], " ", "_")),TabelaFluxoDeCaixa[[#This Row],[Sub Categoria]]),0)</f>
        <v>1</v>
      </c>
      <c r="G724" s="429">
        <f>DATE(YEAR(TabelaFluxoDeCaixa[[#This Row],[Data de Efetivação]]),MONTH(TabelaFluxoDeCaixa[[#This Row],[Data de Efetivação]]),1)</f>
        <v>45689</v>
      </c>
      <c r="H724" s="428">
        <v>45693</v>
      </c>
      <c r="I724" s="428">
        <v>45693</v>
      </c>
      <c r="J724" s="411" t="s">
        <v>725</v>
      </c>
      <c r="K724" s="411"/>
      <c r="L724" s="411" t="s">
        <v>816</v>
      </c>
      <c r="M724" s="412" t="s">
        <v>915</v>
      </c>
      <c r="N724" s="413" t="s">
        <v>746</v>
      </c>
      <c r="O724" s="414">
        <v>909.87</v>
      </c>
      <c r="P724" s="415" t="s">
        <v>134</v>
      </c>
    </row>
    <row r="725" spans="3:16" ht="32" x14ac:dyDescent="0.2">
      <c r="C725" s="410"/>
      <c r="D725" s="410"/>
      <c r="E725" s="410">
        <f>COUNTIF(CFCategoriasBD,TabelaFluxoDeCaixa[[#This Row],[Categoria]])</f>
        <v>1</v>
      </c>
      <c r="F725" s="389">
        <f ca="1">IFERROR(COUNTIF(INDIRECT("BDNameToFC" &amp; SUBSTITUTE(TabelaFluxoDeCaixa[[#This Row],[Categoria]], " ", "_")),TabelaFluxoDeCaixa[[#This Row],[Sub Categoria]]),0)</f>
        <v>1</v>
      </c>
      <c r="G725" s="429">
        <f>DATE(YEAR(TabelaFluxoDeCaixa[[#This Row],[Data de Efetivação]]),MONTH(TabelaFluxoDeCaixa[[#This Row],[Data de Efetivação]]),1)</f>
        <v>45689</v>
      </c>
      <c r="H725" s="428">
        <v>45693</v>
      </c>
      <c r="I725" s="428">
        <v>45693</v>
      </c>
      <c r="J725" s="411" t="s">
        <v>725</v>
      </c>
      <c r="K725" s="411"/>
      <c r="L725" s="411" t="s">
        <v>40</v>
      </c>
      <c r="M725" s="412" t="s">
        <v>948</v>
      </c>
      <c r="N725" s="413" t="s">
        <v>1440</v>
      </c>
      <c r="O725" s="414">
        <v>17559.82</v>
      </c>
      <c r="P725" s="415" t="s">
        <v>134</v>
      </c>
    </row>
    <row r="726" spans="3:16" ht="16" x14ac:dyDescent="0.2">
      <c r="C726" s="410"/>
      <c r="D726" s="410"/>
      <c r="E726" s="410">
        <f>COUNTIF(CFCategoriasBD,TabelaFluxoDeCaixa[[#This Row],[Categoria]])</f>
        <v>1</v>
      </c>
      <c r="F726" s="389">
        <f ca="1">IFERROR(COUNTIF(INDIRECT("BDNameToFC" &amp; SUBSTITUTE(TabelaFluxoDeCaixa[[#This Row],[Categoria]], " ", "_")),TabelaFluxoDeCaixa[[#This Row],[Sub Categoria]]),0)</f>
        <v>1</v>
      </c>
      <c r="G726" s="429">
        <f>DATE(YEAR(TabelaFluxoDeCaixa[[#This Row],[Data de Efetivação]]),MONTH(TabelaFluxoDeCaixa[[#This Row],[Data de Efetivação]]),1)</f>
        <v>45689</v>
      </c>
      <c r="H726" s="428">
        <v>45694</v>
      </c>
      <c r="I726" s="428">
        <v>45694</v>
      </c>
      <c r="J726" s="411" t="s">
        <v>725</v>
      </c>
      <c r="K726" s="411"/>
      <c r="L726" s="411" t="s">
        <v>816</v>
      </c>
      <c r="M726" s="412" t="s">
        <v>965</v>
      </c>
      <c r="N726" s="413" t="s">
        <v>1444</v>
      </c>
      <c r="O726" s="414">
        <v>5.93</v>
      </c>
      <c r="P726" s="415" t="s">
        <v>134</v>
      </c>
    </row>
    <row r="727" spans="3:16" ht="16" x14ac:dyDescent="0.2">
      <c r="C727" s="410"/>
      <c r="D727" s="410"/>
      <c r="E727" s="410">
        <f>COUNTIF(CFCategoriasBD,TabelaFluxoDeCaixa[[#This Row],[Categoria]])</f>
        <v>1</v>
      </c>
      <c r="F727" s="389">
        <f ca="1">IFERROR(COUNTIF(INDIRECT("BDNameToFC" &amp; SUBSTITUTE(TabelaFluxoDeCaixa[[#This Row],[Categoria]], " ", "_")),TabelaFluxoDeCaixa[[#This Row],[Sub Categoria]]),0)</f>
        <v>1</v>
      </c>
      <c r="G727" s="429">
        <f>DATE(YEAR(TabelaFluxoDeCaixa[[#This Row],[Data de Efetivação]]),MONTH(TabelaFluxoDeCaixa[[#This Row],[Data de Efetivação]]),1)</f>
        <v>45689</v>
      </c>
      <c r="H727" s="428">
        <v>45694</v>
      </c>
      <c r="I727" s="428">
        <v>45694</v>
      </c>
      <c r="J727" s="411" t="s">
        <v>725</v>
      </c>
      <c r="K727" s="411"/>
      <c r="L727" s="411" t="s">
        <v>52</v>
      </c>
      <c r="M727" s="412" t="s">
        <v>800</v>
      </c>
      <c r="N727" s="413" t="s">
        <v>1443</v>
      </c>
      <c r="O727" s="414">
        <v>20.190000000000001</v>
      </c>
      <c r="P727" s="415" t="s">
        <v>134</v>
      </c>
    </row>
    <row r="728" spans="3:16" ht="16" x14ac:dyDescent="0.2">
      <c r="C728" s="410"/>
      <c r="D728" s="410"/>
      <c r="E728" s="410">
        <f>COUNTIF(CFCategoriasBD,TabelaFluxoDeCaixa[[#This Row],[Categoria]])</f>
        <v>1</v>
      </c>
      <c r="F728" s="389">
        <f ca="1">IFERROR(COUNTIF(INDIRECT("BDNameToFC" &amp; SUBSTITUTE(TabelaFluxoDeCaixa[[#This Row],[Categoria]], " ", "_")),TabelaFluxoDeCaixa[[#This Row],[Sub Categoria]]),0)</f>
        <v>1</v>
      </c>
      <c r="G728" s="429">
        <f>DATE(YEAR(TabelaFluxoDeCaixa[[#This Row],[Data de Efetivação]]),MONTH(TabelaFluxoDeCaixa[[#This Row],[Data de Efetivação]]),1)</f>
        <v>45689</v>
      </c>
      <c r="H728" s="428">
        <v>45694</v>
      </c>
      <c r="I728" s="428">
        <v>45694</v>
      </c>
      <c r="J728" s="411" t="s">
        <v>725</v>
      </c>
      <c r="K728" s="411"/>
      <c r="L728" s="411" t="s">
        <v>49</v>
      </c>
      <c r="M728" s="412" t="s">
        <v>1379</v>
      </c>
      <c r="N728" s="413" t="s">
        <v>1445</v>
      </c>
      <c r="O728" s="414">
        <v>25</v>
      </c>
      <c r="P728" s="415" t="s">
        <v>134</v>
      </c>
    </row>
    <row r="729" spans="3:16" ht="16" x14ac:dyDescent="0.2">
      <c r="C729" s="410"/>
      <c r="D729" s="410"/>
      <c r="E729" s="410">
        <f>COUNTIF(CFCategoriasBD,TabelaFluxoDeCaixa[[#This Row],[Categoria]])</f>
        <v>1</v>
      </c>
      <c r="F729" s="389">
        <f ca="1">IFERROR(COUNTIF(INDIRECT("BDNameToFC" &amp; SUBSTITUTE(TabelaFluxoDeCaixa[[#This Row],[Categoria]], " ", "_")),TabelaFluxoDeCaixa[[#This Row],[Sub Categoria]]),0)</f>
        <v>1</v>
      </c>
      <c r="G729" s="429">
        <f>DATE(YEAR(TabelaFluxoDeCaixa[[#This Row],[Data de Efetivação]]),MONTH(TabelaFluxoDeCaixa[[#This Row],[Data de Efetivação]]),1)</f>
        <v>45689</v>
      </c>
      <c r="H729" s="428">
        <v>45650</v>
      </c>
      <c r="I729" s="428">
        <v>45695</v>
      </c>
      <c r="J729" s="411"/>
      <c r="K729" s="411" t="s">
        <v>806</v>
      </c>
      <c r="L729" s="411" t="s">
        <v>803</v>
      </c>
      <c r="M729" s="412" t="s">
        <v>48</v>
      </c>
      <c r="N729" s="413" t="s">
        <v>1055</v>
      </c>
      <c r="O729" s="414">
        <v>1.58</v>
      </c>
      <c r="P729" s="415" t="s">
        <v>134</v>
      </c>
    </row>
    <row r="730" spans="3:16" ht="16" x14ac:dyDescent="0.2">
      <c r="C730" s="410"/>
      <c r="D730" s="410"/>
      <c r="E730" s="410">
        <f>COUNTIF(CFCategoriasBD,TabelaFluxoDeCaixa[[#This Row],[Categoria]])</f>
        <v>1</v>
      </c>
      <c r="F730" s="389">
        <f ca="1">IFERROR(COUNTIF(INDIRECT("BDNameToFC" &amp; SUBSTITUTE(TabelaFluxoDeCaixa[[#This Row],[Categoria]], " ", "_")),TabelaFluxoDeCaixa[[#This Row],[Sub Categoria]]),0)</f>
        <v>1</v>
      </c>
      <c r="G730" s="429">
        <f>DATE(YEAR(TabelaFluxoDeCaixa[[#This Row],[Data de Efetivação]]),MONTH(TabelaFluxoDeCaixa[[#This Row],[Data de Efetivação]]),1)</f>
        <v>45689</v>
      </c>
      <c r="H730" s="428">
        <v>45673</v>
      </c>
      <c r="I730" s="428">
        <v>45695</v>
      </c>
      <c r="J730" s="411"/>
      <c r="K730" s="411" t="s">
        <v>806</v>
      </c>
      <c r="L730" s="411" t="s">
        <v>55</v>
      </c>
      <c r="M730" s="412" t="s">
        <v>56</v>
      </c>
      <c r="N730" s="413" t="s">
        <v>1340</v>
      </c>
      <c r="O730" s="414">
        <v>4</v>
      </c>
      <c r="P730" s="415" t="s">
        <v>134</v>
      </c>
    </row>
    <row r="731" spans="3:16" ht="16" x14ac:dyDescent="0.2">
      <c r="C731" s="410"/>
      <c r="D731" s="410"/>
      <c r="E731" s="410">
        <f>COUNTIF(CFCategoriasBD,TabelaFluxoDeCaixa[[#This Row],[Categoria]])</f>
        <v>1</v>
      </c>
      <c r="F731" s="389">
        <f ca="1">IFERROR(COUNTIF(INDIRECT("BDNameToFC" &amp; SUBSTITUTE(TabelaFluxoDeCaixa[[#This Row],[Categoria]], " ", "_")),TabelaFluxoDeCaixa[[#This Row],[Sub Categoria]]),0)</f>
        <v>1</v>
      </c>
      <c r="G731" s="429">
        <f>DATE(YEAR(TabelaFluxoDeCaixa[[#This Row],[Data de Efetivação]]),MONTH(TabelaFluxoDeCaixa[[#This Row],[Data de Efetivação]]),1)</f>
        <v>45689</v>
      </c>
      <c r="H731" s="428">
        <v>45670</v>
      </c>
      <c r="I731" s="428">
        <v>45695</v>
      </c>
      <c r="J731" s="411"/>
      <c r="K731" s="411" t="s">
        <v>806</v>
      </c>
      <c r="L731" s="411" t="s">
        <v>1029</v>
      </c>
      <c r="M731" s="412" t="s">
        <v>1030</v>
      </c>
      <c r="N731" s="413" t="s">
        <v>1098</v>
      </c>
      <c r="O731" s="414">
        <v>4.9000000000000004</v>
      </c>
      <c r="P731" s="415" t="s">
        <v>134</v>
      </c>
    </row>
    <row r="732" spans="3:16" ht="16" x14ac:dyDescent="0.2">
      <c r="C732" s="410"/>
      <c r="D732" s="410"/>
      <c r="E732" s="410">
        <f>COUNTIF(CFCategoriasBD,TabelaFluxoDeCaixa[[#This Row],[Categoria]])</f>
        <v>1</v>
      </c>
      <c r="F732" s="389">
        <f ca="1">IFERROR(COUNTIF(INDIRECT("BDNameToFC" &amp; SUBSTITUTE(TabelaFluxoDeCaixa[[#This Row],[Categoria]], " ", "_")),TabelaFluxoDeCaixa[[#This Row],[Sub Categoria]]),0)</f>
        <v>1</v>
      </c>
      <c r="G732" s="429">
        <f>DATE(YEAR(TabelaFluxoDeCaixa[[#This Row],[Data de Efetivação]]),MONTH(TabelaFluxoDeCaixa[[#This Row],[Data de Efetivação]]),1)</f>
        <v>45689</v>
      </c>
      <c r="H732" s="428">
        <v>45670</v>
      </c>
      <c r="I732" s="428">
        <v>45695</v>
      </c>
      <c r="J732" s="411"/>
      <c r="K732" s="411" t="s">
        <v>806</v>
      </c>
      <c r="L732" s="411" t="s">
        <v>816</v>
      </c>
      <c r="M732" s="412" t="s">
        <v>965</v>
      </c>
      <c r="N732" s="413" t="s">
        <v>1067</v>
      </c>
      <c r="O732" s="414">
        <v>5.6</v>
      </c>
      <c r="P732" s="415" t="s">
        <v>134</v>
      </c>
    </row>
    <row r="733" spans="3:16" ht="16" x14ac:dyDescent="0.2">
      <c r="C733" s="410"/>
      <c r="D733" s="410"/>
      <c r="E733" s="410">
        <f>COUNTIF(CFCategoriasBD,TabelaFluxoDeCaixa[[#This Row],[Categoria]])</f>
        <v>1</v>
      </c>
      <c r="F733" s="389">
        <f ca="1">IFERROR(COUNTIF(INDIRECT("BDNameToFC" &amp; SUBSTITUTE(TabelaFluxoDeCaixa[[#This Row],[Categoria]], " ", "_")),TabelaFluxoDeCaixa[[#This Row],[Sub Categoria]]),0)</f>
        <v>1</v>
      </c>
      <c r="G733" s="429">
        <f>DATE(YEAR(TabelaFluxoDeCaixa[[#This Row],[Data de Efetivação]]),MONTH(TabelaFluxoDeCaixa[[#This Row],[Data de Efetivação]]),1)</f>
        <v>45689</v>
      </c>
      <c r="H733" s="428">
        <v>45652</v>
      </c>
      <c r="I733" s="428">
        <v>45695</v>
      </c>
      <c r="J733" s="411"/>
      <c r="K733" s="411" t="s">
        <v>806</v>
      </c>
      <c r="L733" s="411" t="s">
        <v>55</v>
      </c>
      <c r="M733" s="412" t="s">
        <v>56</v>
      </c>
      <c r="N733" s="413" t="s">
        <v>1357</v>
      </c>
      <c r="O733" s="414">
        <v>6</v>
      </c>
      <c r="P733" s="415" t="s">
        <v>134</v>
      </c>
    </row>
    <row r="734" spans="3:16" ht="16" x14ac:dyDescent="0.2">
      <c r="C734" s="410"/>
      <c r="D734" s="410"/>
      <c r="E734" s="410">
        <f>COUNTIF(CFCategoriasBD,TabelaFluxoDeCaixa[[#This Row],[Categoria]])</f>
        <v>1</v>
      </c>
      <c r="F734" s="389">
        <f ca="1">IFERROR(COUNTIF(INDIRECT("BDNameToFC" &amp; SUBSTITUTE(TabelaFluxoDeCaixa[[#This Row],[Categoria]], " ", "_")),TabelaFluxoDeCaixa[[#This Row],[Sub Categoria]]),0)</f>
        <v>1</v>
      </c>
      <c r="G734" s="429">
        <f>DATE(YEAR(TabelaFluxoDeCaixa[[#This Row],[Data de Efetivação]]),MONTH(TabelaFluxoDeCaixa[[#This Row],[Data de Efetivação]]),1)</f>
        <v>45689</v>
      </c>
      <c r="H734" s="428">
        <v>45650</v>
      </c>
      <c r="I734" s="428">
        <v>45695</v>
      </c>
      <c r="J734" s="411"/>
      <c r="K734" s="411" t="s">
        <v>806</v>
      </c>
      <c r="L734" s="411" t="s">
        <v>55</v>
      </c>
      <c r="M734" s="412" t="s">
        <v>56</v>
      </c>
      <c r="N734" s="413" t="s">
        <v>1224</v>
      </c>
      <c r="O734" s="414">
        <v>6.52</v>
      </c>
      <c r="P734" s="415" t="s">
        <v>134</v>
      </c>
    </row>
    <row r="735" spans="3:16" ht="16" x14ac:dyDescent="0.2">
      <c r="C735" s="410"/>
      <c r="D735" s="410"/>
      <c r="E735" s="410">
        <f>COUNTIF(CFCategoriasBD,TabelaFluxoDeCaixa[[#This Row],[Categoria]])</f>
        <v>1</v>
      </c>
      <c r="F735" s="389">
        <f ca="1">IFERROR(COUNTIF(INDIRECT("BDNameToFC" &amp; SUBSTITUTE(TabelaFluxoDeCaixa[[#This Row],[Categoria]], " ", "_")),TabelaFluxoDeCaixa[[#This Row],[Sub Categoria]]),0)</f>
        <v>1</v>
      </c>
      <c r="G735" s="429">
        <f>DATE(YEAR(TabelaFluxoDeCaixa[[#This Row],[Data de Efetivação]]),MONTH(TabelaFluxoDeCaixa[[#This Row],[Data de Efetivação]]),1)</f>
        <v>45689</v>
      </c>
      <c r="H735" s="428">
        <v>45673</v>
      </c>
      <c r="I735" s="428">
        <v>45695</v>
      </c>
      <c r="J735" s="411"/>
      <c r="K735" s="411" t="s">
        <v>806</v>
      </c>
      <c r="L735" s="411" t="s">
        <v>803</v>
      </c>
      <c r="M735" s="412" t="s">
        <v>48</v>
      </c>
      <c r="N735" s="413" t="s">
        <v>1328</v>
      </c>
      <c r="O735" s="414">
        <v>7.5</v>
      </c>
      <c r="P735" s="415" t="s">
        <v>134</v>
      </c>
    </row>
    <row r="736" spans="3:16" ht="16" x14ac:dyDescent="0.2">
      <c r="C736" s="410"/>
      <c r="D736" s="410"/>
      <c r="E736" s="410">
        <f>COUNTIF(CFCategoriasBD,TabelaFluxoDeCaixa[[#This Row],[Categoria]])</f>
        <v>1</v>
      </c>
      <c r="F736" s="389">
        <f ca="1">IFERROR(COUNTIF(INDIRECT("BDNameToFC" &amp; SUBSTITUTE(TabelaFluxoDeCaixa[[#This Row],[Categoria]], " ", "_")),TabelaFluxoDeCaixa[[#This Row],[Sub Categoria]]),0)</f>
        <v>1</v>
      </c>
      <c r="G736" s="429">
        <f>DATE(YEAR(TabelaFluxoDeCaixa[[#This Row],[Data de Efetivação]]),MONTH(TabelaFluxoDeCaixa[[#This Row],[Data de Efetivação]]),1)</f>
        <v>45689</v>
      </c>
      <c r="H736" s="428">
        <v>45664</v>
      </c>
      <c r="I736" s="428">
        <v>45695</v>
      </c>
      <c r="J736" s="411"/>
      <c r="K736" s="411" t="s">
        <v>806</v>
      </c>
      <c r="L736" s="411" t="s">
        <v>907</v>
      </c>
      <c r="M736" s="412" t="s">
        <v>909</v>
      </c>
      <c r="N736" s="413" t="s">
        <v>1363</v>
      </c>
      <c r="O736" s="414">
        <v>7.9</v>
      </c>
      <c r="P736" s="415" t="s">
        <v>134</v>
      </c>
    </row>
    <row r="737" spans="3:16" ht="16" x14ac:dyDescent="0.2">
      <c r="C737" s="410"/>
      <c r="D737" s="410"/>
      <c r="E737" s="410">
        <f>COUNTIF(CFCategoriasBD,TabelaFluxoDeCaixa[[#This Row],[Categoria]])</f>
        <v>1</v>
      </c>
      <c r="F737" s="389">
        <f ca="1">IFERROR(COUNTIF(INDIRECT("BDNameToFC" &amp; SUBSTITUTE(TabelaFluxoDeCaixa[[#This Row],[Categoria]], " ", "_")),TabelaFluxoDeCaixa[[#This Row],[Sub Categoria]]),0)</f>
        <v>1</v>
      </c>
      <c r="G737" s="429">
        <f>DATE(YEAR(TabelaFluxoDeCaixa[[#This Row],[Data de Efetivação]]),MONTH(TabelaFluxoDeCaixa[[#This Row],[Data de Efetivação]]),1)</f>
        <v>45689</v>
      </c>
      <c r="H737" s="428">
        <v>45404</v>
      </c>
      <c r="I737" s="428">
        <v>45695</v>
      </c>
      <c r="J737" s="411"/>
      <c r="K737" s="411" t="s">
        <v>806</v>
      </c>
      <c r="L737" s="411" t="s">
        <v>58</v>
      </c>
      <c r="M737" s="412" t="s">
        <v>906</v>
      </c>
      <c r="N737" s="413" t="s">
        <v>1369</v>
      </c>
      <c r="O737" s="414">
        <v>8.6999999999999993</v>
      </c>
      <c r="P737" s="415" t="s">
        <v>134</v>
      </c>
    </row>
    <row r="738" spans="3:16" ht="16" x14ac:dyDescent="0.2">
      <c r="C738" s="410"/>
      <c r="D738" s="410"/>
      <c r="E738" s="410">
        <f>COUNTIF(CFCategoriasBD,TabelaFluxoDeCaixa[[#This Row],[Categoria]])</f>
        <v>1</v>
      </c>
      <c r="F738" s="389">
        <f ca="1">IFERROR(COUNTIF(INDIRECT("BDNameToFC" &amp; SUBSTITUTE(TabelaFluxoDeCaixa[[#This Row],[Categoria]], " ", "_")),TabelaFluxoDeCaixa[[#This Row],[Sub Categoria]]),0)</f>
        <v>1</v>
      </c>
      <c r="G738" s="429">
        <f>DATE(YEAR(TabelaFluxoDeCaixa[[#This Row],[Data de Efetivação]]),MONTH(TabelaFluxoDeCaixa[[#This Row],[Data de Efetivação]]),1)</f>
        <v>45689</v>
      </c>
      <c r="H738" s="428">
        <v>45668</v>
      </c>
      <c r="I738" s="428">
        <v>45695</v>
      </c>
      <c r="J738" s="411"/>
      <c r="K738" s="411" t="s">
        <v>806</v>
      </c>
      <c r="L738" s="411" t="s">
        <v>55</v>
      </c>
      <c r="M738" s="412" t="s">
        <v>56</v>
      </c>
      <c r="N738" s="413" t="s">
        <v>1338</v>
      </c>
      <c r="O738" s="414">
        <v>10</v>
      </c>
      <c r="P738" s="415" t="s">
        <v>134</v>
      </c>
    </row>
    <row r="739" spans="3:16" ht="16" x14ac:dyDescent="0.2">
      <c r="C739" s="410"/>
      <c r="D739" s="410"/>
      <c r="E739" s="410">
        <f>COUNTIF(CFCategoriasBD,TabelaFluxoDeCaixa[[#This Row],[Categoria]])</f>
        <v>1</v>
      </c>
      <c r="F739" s="389">
        <f ca="1">IFERROR(COUNTIF(INDIRECT("BDNameToFC" &amp; SUBSTITUTE(TabelaFluxoDeCaixa[[#This Row],[Categoria]], " ", "_")),TabelaFluxoDeCaixa[[#This Row],[Sub Categoria]]),0)</f>
        <v>1</v>
      </c>
      <c r="G739" s="429">
        <f>DATE(YEAR(TabelaFluxoDeCaixa[[#This Row],[Data de Efetivação]]),MONTH(TabelaFluxoDeCaixa[[#This Row],[Data de Efetivação]]),1)</f>
        <v>45689</v>
      </c>
      <c r="H739" s="428">
        <v>45666</v>
      </c>
      <c r="I739" s="428">
        <v>45695</v>
      </c>
      <c r="J739" s="411"/>
      <c r="K739" s="411" t="s">
        <v>806</v>
      </c>
      <c r="L739" s="411" t="s">
        <v>803</v>
      </c>
      <c r="M739" s="412" t="s">
        <v>898</v>
      </c>
      <c r="N739" s="413" t="s">
        <v>1337</v>
      </c>
      <c r="O739" s="414">
        <v>10.88</v>
      </c>
      <c r="P739" s="415" t="s">
        <v>134</v>
      </c>
    </row>
    <row r="740" spans="3:16" ht="16" x14ac:dyDescent="0.2">
      <c r="C740" s="410"/>
      <c r="D740" s="410"/>
      <c r="E740" s="410">
        <f>COUNTIF(CFCategoriasBD,TabelaFluxoDeCaixa[[#This Row],[Categoria]])</f>
        <v>1</v>
      </c>
      <c r="F740" s="389">
        <f ca="1">IFERROR(COUNTIF(INDIRECT("BDNameToFC" &amp; SUBSTITUTE(TabelaFluxoDeCaixa[[#This Row],[Categoria]], " ", "_")),TabelaFluxoDeCaixa[[#This Row],[Sub Categoria]]),0)</f>
        <v>1</v>
      </c>
      <c r="G740" s="429">
        <f>DATE(YEAR(TabelaFluxoDeCaixa[[#This Row],[Data de Efetivação]]),MONTH(TabelaFluxoDeCaixa[[#This Row],[Data de Efetivação]]),1)</f>
        <v>45689</v>
      </c>
      <c r="H740" s="428">
        <v>45665</v>
      </c>
      <c r="I740" s="428">
        <v>45695</v>
      </c>
      <c r="J740" s="411"/>
      <c r="K740" s="411" t="s">
        <v>806</v>
      </c>
      <c r="L740" s="411" t="s">
        <v>803</v>
      </c>
      <c r="M740" s="412" t="s">
        <v>799</v>
      </c>
      <c r="N740" s="413" t="s">
        <v>1364</v>
      </c>
      <c r="O740" s="414">
        <v>11.09</v>
      </c>
      <c r="P740" s="415" t="s">
        <v>134</v>
      </c>
    </row>
    <row r="741" spans="3:16" ht="16" x14ac:dyDescent="0.2">
      <c r="C741" s="410"/>
      <c r="D741" s="410"/>
      <c r="E741" s="410">
        <f>COUNTIF(CFCategoriasBD,TabelaFluxoDeCaixa[[#This Row],[Categoria]])</f>
        <v>1</v>
      </c>
      <c r="F741" s="389">
        <f ca="1">IFERROR(COUNTIF(INDIRECT("BDNameToFC" &amp; SUBSTITUTE(TabelaFluxoDeCaixa[[#This Row],[Categoria]], " ", "_")),TabelaFluxoDeCaixa[[#This Row],[Sub Categoria]]),0)</f>
        <v>1</v>
      </c>
      <c r="G741" s="429">
        <f>DATE(YEAR(TabelaFluxoDeCaixa[[#This Row],[Data de Efetivação]]),MONTH(TabelaFluxoDeCaixa[[#This Row],[Data de Efetivação]]),1)</f>
        <v>45689</v>
      </c>
      <c r="H741" s="428">
        <v>45695</v>
      </c>
      <c r="I741" s="428">
        <v>45695</v>
      </c>
      <c r="J741" s="411" t="s">
        <v>725</v>
      </c>
      <c r="K741" s="411"/>
      <c r="L741" s="411" t="s">
        <v>55</v>
      </c>
      <c r="M741" s="412" t="s">
        <v>56</v>
      </c>
      <c r="N741" s="413" t="s">
        <v>1483</v>
      </c>
      <c r="O741" s="414">
        <v>11.99</v>
      </c>
      <c r="P741" s="415" t="s">
        <v>134</v>
      </c>
    </row>
    <row r="742" spans="3:16" ht="16" x14ac:dyDescent="0.2">
      <c r="C742" s="410"/>
      <c r="D742" s="410"/>
      <c r="E742" s="410">
        <f>COUNTIF(CFCategoriasBD,TabelaFluxoDeCaixa[[#This Row],[Categoria]])</f>
        <v>1</v>
      </c>
      <c r="F742" s="389">
        <f ca="1">IFERROR(COUNTIF(INDIRECT("BDNameToFC" &amp; SUBSTITUTE(TabelaFluxoDeCaixa[[#This Row],[Categoria]], " ", "_")),TabelaFluxoDeCaixa[[#This Row],[Sub Categoria]]),0)</f>
        <v>1</v>
      </c>
      <c r="G742" s="429">
        <f>DATE(YEAR(TabelaFluxoDeCaixa[[#This Row],[Data de Efetivação]]),MONTH(TabelaFluxoDeCaixa[[#This Row],[Data de Efetivação]]),1)</f>
        <v>45689</v>
      </c>
      <c r="H742" s="428">
        <v>45650</v>
      </c>
      <c r="I742" s="428">
        <v>45695</v>
      </c>
      <c r="J742" s="411"/>
      <c r="K742" s="411" t="s">
        <v>806</v>
      </c>
      <c r="L742" s="411" t="s">
        <v>55</v>
      </c>
      <c r="M742" s="412" t="s">
        <v>56</v>
      </c>
      <c r="N742" s="413" t="s">
        <v>1331</v>
      </c>
      <c r="O742" s="414">
        <v>12.99</v>
      </c>
      <c r="P742" s="415" t="s">
        <v>134</v>
      </c>
    </row>
    <row r="743" spans="3:16" ht="16" x14ac:dyDescent="0.2">
      <c r="C743" s="410"/>
      <c r="D743" s="410"/>
      <c r="E743" s="410">
        <f>COUNTIF(CFCategoriasBD,TabelaFluxoDeCaixa[[#This Row],[Categoria]])</f>
        <v>1</v>
      </c>
      <c r="F743" s="389">
        <f ca="1">IFERROR(COUNTIF(INDIRECT("BDNameToFC" &amp; SUBSTITUTE(TabelaFluxoDeCaixa[[#This Row],[Categoria]], " ", "_")),TabelaFluxoDeCaixa[[#This Row],[Sub Categoria]]),0)</f>
        <v>1</v>
      </c>
      <c r="G743" s="429">
        <f>DATE(YEAR(TabelaFluxoDeCaixa[[#This Row],[Data de Efetivação]]),MONTH(TabelaFluxoDeCaixa[[#This Row],[Data de Efetivação]]),1)</f>
        <v>45689</v>
      </c>
      <c r="H743" s="428">
        <v>45626</v>
      </c>
      <c r="I743" s="428">
        <v>45695</v>
      </c>
      <c r="J743" s="411"/>
      <c r="K743" s="411" t="s">
        <v>806</v>
      </c>
      <c r="L743" s="411" t="s">
        <v>58</v>
      </c>
      <c r="M743" s="412" t="s">
        <v>906</v>
      </c>
      <c r="N743" s="413" t="s">
        <v>1372</v>
      </c>
      <c r="O743" s="414">
        <v>13.02</v>
      </c>
      <c r="P743" s="415" t="s">
        <v>134</v>
      </c>
    </row>
    <row r="744" spans="3:16" ht="16" x14ac:dyDescent="0.2">
      <c r="C744" s="410"/>
      <c r="D744" s="410"/>
      <c r="E744" s="410">
        <f>COUNTIF(CFCategoriasBD,TabelaFluxoDeCaixa[[#This Row],[Categoria]])</f>
        <v>1</v>
      </c>
      <c r="F744" s="389">
        <f ca="1">IFERROR(COUNTIF(INDIRECT("BDNameToFC" &amp; SUBSTITUTE(TabelaFluxoDeCaixa[[#This Row],[Categoria]], " ", "_")),TabelaFluxoDeCaixa[[#This Row],[Sub Categoria]]),0)</f>
        <v>1</v>
      </c>
      <c r="G744" s="429">
        <f>DATE(YEAR(TabelaFluxoDeCaixa[[#This Row],[Data de Efetivação]]),MONTH(TabelaFluxoDeCaixa[[#This Row],[Data de Efetivação]]),1)</f>
        <v>45689</v>
      </c>
      <c r="H744" s="428">
        <v>45425</v>
      </c>
      <c r="I744" s="428">
        <v>45695</v>
      </c>
      <c r="J744" s="411"/>
      <c r="K744" s="411" t="s">
        <v>806</v>
      </c>
      <c r="L744" s="411" t="s">
        <v>58</v>
      </c>
      <c r="M744" s="412" t="s">
        <v>906</v>
      </c>
      <c r="N744" s="413" t="s">
        <v>1376</v>
      </c>
      <c r="O744" s="414">
        <v>13.64</v>
      </c>
      <c r="P744" s="415" t="s">
        <v>134</v>
      </c>
    </row>
    <row r="745" spans="3:16" ht="16" x14ac:dyDescent="0.2">
      <c r="C745" s="410"/>
      <c r="D745" s="410"/>
      <c r="E745" s="410">
        <f>COUNTIF(CFCategoriasBD,TabelaFluxoDeCaixa[[#This Row],[Categoria]])</f>
        <v>1</v>
      </c>
      <c r="F745" s="389">
        <f ca="1">IFERROR(COUNTIF(INDIRECT("BDNameToFC" &amp; SUBSTITUTE(TabelaFluxoDeCaixa[[#This Row],[Categoria]], " ", "_")),TabelaFluxoDeCaixa[[#This Row],[Sub Categoria]]),0)</f>
        <v>1</v>
      </c>
      <c r="G745" s="429">
        <f>DATE(YEAR(TabelaFluxoDeCaixa[[#This Row],[Data de Efetivação]]),MONTH(TabelaFluxoDeCaixa[[#This Row],[Data de Efetivação]]),1)</f>
        <v>45689</v>
      </c>
      <c r="H745" s="428">
        <v>45660</v>
      </c>
      <c r="I745" s="428">
        <v>45695</v>
      </c>
      <c r="J745" s="411"/>
      <c r="K745" s="411" t="s">
        <v>806</v>
      </c>
      <c r="L745" s="411" t="s">
        <v>803</v>
      </c>
      <c r="M745" s="412" t="s">
        <v>48</v>
      </c>
      <c r="N745" s="413" t="s">
        <v>1055</v>
      </c>
      <c r="O745" s="414">
        <v>14</v>
      </c>
      <c r="P745" s="415" t="s">
        <v>134</v>
      </c>
    </row>
    <row r="746" spans="3:16" ht="16" x14ac:dyDescent="0.2">
      <c r="C746" s="410"/>
      <c r="D746" s="410"/>
      <c r="E746" s="410">
        <f>COUNTIF(CFCategoriasBD,TabelaFluxoDeCaixa[[#This Row],[Categoria]])</f>
        <v>1</v>
      </c>
      <c r="F746" s="389">
        <f ca="1">IFERROR(COUNTIF(INDIRECT("BDNameToFC" &amp; SUBSTITUTE(TabelaFluxoDeCaixa[[#This Row],[Categoria]], " ", "_")),TabelaFluxoDeCaixa[[#This Row],[Sub Categoria]]),0)</f>
        <v>1</v>
      </c>
      <c r="G746" s="429">
        <f>DATE(YEAR(TabelaFluxoDeCaixa[[#This Row],[Data de Efetivação]]),MONTH(TabelaFluxoDeCaixa[[#This Row],[Data de Efetivação]]),1)</f>
        <v>45689</v>
      </c>
      <c r="H746" s="428">
        <v>45653</v>
      </c>
      <c r="I746" s="428">
        <v>45695</v>
      </c>
      <c r="J746" s="411" t="s">
        <v>725</v>
      </c>
      <c r="K746" s="411" t="s">
        <v>806</v>
      </c>
      <c r="L746" s="411" t="s">
        <v>803</v>
      </c>
      <c r="M746" s="412" t="s">
        <v>799</v>
      </c>
      <c r="N746" s="413" t="s">
        <v>1101</v>
      </c>
      <c r="O746" s="414">
        <v>15.9</v>
      </c>
      <c r="P746" s="415" t="s">
        <v>134</v>
      </c>
    </row>
    <row r="747" spans="3:16" ht="16" x14ac:dyDescent="0.2">
      <c r="C747" s="410"/>
      <c r="D747" s="410"/>
      <c r="E747" s="410">
        <f>COUNTIF(CFCategoriasBD,TabelaFluxoDeCaixa[[#This Row],[Categoria]])</f>
        <v>1</v>
      </c>
      <c r="F747" s="389">
        <f ca="1">IFERROR(COUNTIF(INDIRECT("BDNameToFC" &amp; SUBSTITUTE(TabelaFluxoDeCaixa[[#This Row],[Categoria]], " ", "_")),TabelaFluxoDeCaixa[[#This Row],[Sub Categoria]]),0)</f>
        <v>1</v>
      </c>
      <c r="G747" s="429">
        <f>DATE(YEAR(TabelaFluxoDeCaixa[[#This Row],[Data de Efetivação]]),MONTH(TabelaFluxoDeCaixa[[#This Row],[Data de Efetivação]]),1)</f>
        <v>45689</v>
      </c>
      <c r="H747" s="428">
        <v>45663</v>
      </c>
      <c r="I747" s="428">
        <v>45695</v>
      </c>
      <c r="J747" s="411"/>
      <c r="K747" s="411" t="s">
        <v>806</v>
      </c>
      <c r="L747" s="411" t="s">
        <v>55</v>
      </c>
      <c r="M747" s="412" t="s">
        <v>56</v>
      </c>
      <c r="N747" s="413" t="s">
        <v>1336</v>
      </c>
      <c r="O747" s="414">
        <v>17</v>
      </c>
      <c r="P747" s="415" t="s">
        <v>134</v>
      </c>
    </row>
    <row r="748" spans="3:16" ht="16" x14ac:dyDescent="0.2">
      <c r="C748" s="410"/>
      <c r="D748" s="410"/>
      <c r="E748" s="410">
        <f>COUNTIF(CFCategoriasBD,TabelaFluxoDeCaixa[[#This Row],[Categoria]])</f>
        <v>1</v>
      </c>
      <c r="F748" s="389">
        <f ca="1">IFERROR(COUNTIF(INDIRECT("BDNameToFC" &amp; SUBSTITUTE(TabelaFluxoDeCaixa[[#This Row],[Categoria]], " ", "_")),TabelaFluxoDeCaixa[[#This Row],[Sub Categoria]]),0)</f>
        <v>1</v>
      </c>
      <c r="G748" s="429">
        <f>DATE(YEAR(TabelaFluxoDeCaixa[[#This Row],[Data de Efetivação]]),MONTH(TabelaFluxoDeCaixa[[#This Row],[Data de Efetivação]]),1)</f>
        <v>45689</v>
      </c>
      <c r="H748" s="428">
        <v>45656</v>
      </c>
      <c r="I748" s="428">
        <v>45695</v>
      </c>
      <c r="J748" s="411"/>
      <c r="K748" s="411" t="s">
        <v>806</v>
      </c>
      <c r="L748" s="411" t="s">
        <v>49</v>
      </c>
      <c r="M748" s="412" t="s">
        <v>1031</v>
      </c>
      <c r="N748" s="413" t="s">
        <v>1335</v>
      </c>
      <c r="O748" s="414">
        <v>17.5</v>
      </c>
      <c r="P748" s="415" t="s">
        <v>134</v>
      </c>
    </row>
    <row r="749" spans="3:16" ht="16" x14ac:dyDescent="0.2">
      <c r="C749" s="410"/>
      <c r="D749" s="410"/>
      <c r="E749" s="410">
        <f>COUNTIF(CFCategoriasBD,TabelaFluxoDeCaixa[[#This Row],[Categoria]])</f>
        <v>1</v>
      </c>
      <c r="F749" s="389">
        <f ca="1">IFERROR(COUNTIF(INDIRECT("BDNameToFC" &amp; SUBSTITUTE(TabelaFluxoDeCaixa[[#This Row],[Categoria]], " ", "_")),TabelaFluxoDeCaixa[[#This Row],[Sub Categoria]]),0)</f>
        <v>1</v>
      </c>
      <c r="G749" s="429">
        <f>DATE(YEAR(TabelaFluxoDeCaixa[[#This Row],[Data de Efetivação]]),MONTH(TabelaFluxoDeCaixa[[#This Row],[Data de Efetivação]]),1)</f>
        <v>45689</v>
      </c>
      <c r="H749" s="428">
        <v>45650</v>
      </c>
      <c r="I749" s="428">
        <v>45695</v>
      </c>
      <c r="J749" s="411"/>
      <c r="K749" s="411" t="s">
        <v>806</v>
      </c>
      <c r="L749" s="411" t="s">
        <v>803</v>
      </c>
      <c r="M749" s="412" t="s">
        <v>48</v>
      </c>
      <c r="N749" s="413" t="s">
        <v>1055</v>
      </c>
      <c r="O749" s="414">
        <v>18</v>
      </c>
      <c r="P749" s="415" t="s">
        <v>134</v>
      </c>
    </row>
    <row r="750" spans="3:16" ht="16" x14ac:dyDescent="0.2">
      <c r="C750" s="410"/>
      <c r="D750" s="410"/>
      <c r="E750" s="410">
        <f>COUNTIF(CFCategoriasBD,TabelaFluxoDeCaixa[[#This Row],[Categoria]])</f>
        <v>1</v>
      </c>
      <c r="F750" s="389">
        <f ca="1">IFERROR(COUNTIF(INDIRECT("BDNameToFC" &amp; SUBSTITUTE(TabelaFluxoDeCaixa[[#This Row],[Categoria]], " ", "_")),TabelaFluxoDeCaixa[[#This Row],[Sub Categoria]]),0)</f>
        <v>1</v>
      </c>
      <c r="G750" s="429">
        <f>DATE(YEAR(TabelaFluxoDeCaixa[[#This Row],[Data de Efetivação]]),MONTH(TabelaFluxoDeCaixa[[#This Row],[Data de Efetivação]]),1)</f>
        <v>45689</v>
      </c>
      <c r="H750" s="428">
        <v>45662</v>
      </c>
      <c r="I750" s="428">
        <v>45695</v>
      </c>
      <c r="J750" s="411"/>
      <c r="K750" s="411" t="s">
        <v>806</v>
      </c>
      <c r="L750" s="411" t="s">
        <v>49</v>
      </c>
      <c r="M750" s="412" t="s">
        <v>1379</v>
      </c>
      <c r="N750" s="413" t="s">
        <v>1063</v>
      </c>
      <c r="O750" s="414">
        <v>20</v>
      </c>
      <c r="P750" s="415" t="s">
        <v>134</v>
      </c>
    </row>
    <row r="751" spans="3:16" ht="16" x14ac:dyDescent="0.2">
      <c r="C751" s="410"/>
      <c r="D751" s="410"/>
      <c r="E751" s="410">
        <f>COUNTIF(CFCategoriasBD,TabelaFluxoDeCaixa[[#This Row],[Categoria]])</f>
        <v>1</v>
      </c>
      <c r="F751" s="389">
        <f ca="1">IFERROR(COUNTIF(INDIRECT("BDNameToFC" &amp; SUBSTITUTE(TabelaFluxoDeCaixa[[#This Row],[Categoria]], " ", "_")),TabelaFluxoDeCaixa[[#This Row],[Sub Categoria]]),0)</f>
        <v>1</v>
      </c>
      <c r="G751" s="429">
        <f>DATE(YEAR(TabelaFluxoDeCaixa[[#This Row],[Data de Efetivação]]),MONTH(TabelaFluxoDeCaixa[[#This Row],[Data de Efetivação]]),1)</f>
        <v>45689</v>
      </c>
      <c r="H751" s="428">
        <v>45380</v>
      </c>
      <c r="I751" s="428">
        <v>45695</v>
      </c>
      <c r="J751" s="411"/>
      <c r="K751" s="411" t="s">
        <v>806</v>
      </c>
      <c r="L751" s="411" t="s">
        <v>55</v>
      </c>
      <c r="M751" s="412" t="s">
        <v>56</v>
      </c>
      <c r="N751" s="413" t="s">
        <v>1347</v>
      </c>
      <c r="O751" s="414">
        <v>20.99</v>
      </c>
      <c r="P751" s="415" t="s">
        <v>134</v>
      </c>
    </row>
    <row r="752" spans="3:16" ht="16" x14ac:dyDescent="0.2">
      <c r="C752" s="410"/>
      <c r="D752" s="410"/>
      <c r="E752" s="410">
        <f>COUNTIF(CFCategoriasBD,TabelaFluxoDeCaixa[[#This Row],[Categoria]])</f>
        <v>1</v>
      </c>
      <c r="F752" s="389">
        <f ca="1">IFERROR(COUNTIF(INDIRECT("BDNameToFC" &amp; SUBSTITUTE(TabelaFluxoDeCaixa[[#This Row],[Categoria]], " ", "_")),TabelaFluxoDeCaixa[[#This Row],[Sub Categoria]]),0)</f>
        <v>1</v>
      </c>
      <c r="G752" s="429">
        <f>DATE(YEAR(TabelaFluxoDeCaixa[[#This Row],[Data de Efetivação]]),MONTH(TabelaFluxoDeCaixa[[#This Row],[Data de Efetivação]]),1)</f>
        <v>45689</v>
      </c>
      <c r="H752" s="428">
        <v>45574</v>
      </c>
      <c r="I752" s="428">
        <v>45695</v>
      </c>
      <c r="J752" s="411"/>
      <c r="K752" s="411" t="s">
        <v>806</v>
      </c>
      <c r="L752" s="411" t="s">
        <v>899</v>
      </c>
      <c r="M752" s="412" t="s">
        <v>902</v>
      </c>
      <c r="N752" s="413" t="s">
        <v>1368</v>
      </c>
      <c r="O752" s="414">
        <v>22.2</v>
      </c>
      <c r="P752" s="415" t="s">
        <v>134</v>
      </c>
    </row>
    <row r="753" spans="3:16" ht="16" x14ac:dyDescent="0.2">
      <c r="C753" s="410"/>
      <c r="D753" s="410"/>
      <c r="E753" s="410">
        <f>COUNTIF(CFCategoriasBD,TabelaFluxoDeCaixa[[#This Row],[Categoria]])</f>
        <v>1</v>
      </c>
      <c r="F753" s="389">
        <f ca="1">IFERROR(COUNTIF(INDIRECT("BDNameToFC" &amp; SUBSTITUTE(TabelaFluxoDeCaixa[[#This Row],[Categoria]], " ", "_")),TabelaFluxoDeCaixa[[#This Row],[Sub Categoria]]),0)</f>
        <v>1</v>
      </c>
      <c r="G753" s="429">
        <f>DATE(YEAR(TabelaFluxoDeCaixa[[#This Row],[Data de Efetivação]]),MONTH(TabelaFluxoDeCaixa[[#This Row],[Data de Efetivação]]),1)</f>
        <v>45689</v>
      </c>
      <c r="H753" s="428">
        <v>45672</v>
      </c>
      <c r="I753" s="428">
        <v>45695</v>
      </c>
      <c r="J753" s="411"/>
      <c r="K753" s="411" t="s">
        <v>806</v>
      </c>
      <c r="L753" s="411" t="s">
        <v>816</v>
      </c>
      <c r="M753" s="412" t="s">
        <v>965</v>
      </c>
      <c r="N753" s="413" t="s">
        <v>1366</v>
      </c>
      <c r="O753" s="414">
        <v>22.5</v>
      </c>
      <c r="P753" s="415" t="s">
        <v>134</v>
      </c>
    </row>
    <row r="754" spans="3:16" ht="16" x14ac:dyDescent="0.2">
      <c r="C754" s="410"/>
      <c r="D754" s="410"/>
      <c r="E754" s="410">
        <f>COUNTIF(CFCategoriasBD,TabelaFluxoDeCaixa[[#This Row],[Categoria]])</f>
        <v>1</v>
      </c>
      <c r="F754" s="389">
        <f ca="1">IFERROR(COUNTIF(INDIRECT("BDNameToFC" &amp; SUBSTITUTE(TabelaFluxoDeCaixa[[#This Row],[Categoria]], " ", "_")),TabelaFluxoDeCaixa[[#This Row],[Sub Categoria]]),0)</f>
        <v>1</v>
      </c>
      <c r="G754" s="429">
        <f>DATE(YEAR(TabelaFluxoDeCaixa[[#This Row],[Data de Efetivação]]),MONTH(TabelaFluxoDeCaixa[[#This Row],[Data de Efetivação]]),1)</f>
        <v>45689</v>
      </c>
      <c r="H754" s="428">
        <v>45662</v>
      </c>
      <c r="I754" s="428">
        <v>45695</v>
      </c>
      <c r="J754" s="411"/>
      <c r="K754" s="411" t="s">
        <v>806</v>
      </c>
      <c r="L754" s="411" t="s">
        <v>803</v>
      </c>
      <c r="M754" s="412" t="s">
        <v>799</v>
      </c>
      <c r="N754" s="413" t="s">
        <v>1101</v>
      </c>
      <c r="O754" s="414">
        <v>23.05</v>
      </c>
      <c r="P754" s="415" t="s">
        <v>134</v>
      </c>
    </row>
    <row r="755" spans="3:16" ht="16" x14ac:dyDescent="0.2">
      <c r="C755" s="410"/>
      <c r="D755" s="410"/>
      <c r="E755" s="410">
        <f>COUNTIF(CFCategoriasBD,TabelaFluxoDeCaixa[[#This Row],[Categoria]])</f>
        <v>1</v>
      </c>
      <c r="F755" s="389">
        <f ca="1">IFERROR(COUNTIF(INDIRECT("BDNameToFC" &amp; SUBSTITUTE(TabelaFluxoDeCaixa[[#This Row],[Categoria]], " ", "_")),TabelaFluxoDeCaixa[[#This Row],[Sub Categoria]]),0)</f>
        <v>1</v>
      </c>
      <c r="G755" s="429">
        <f>DATE(YEAR(TabelaFluxoDeCaixa[[#This Row],[Data de Efetivação]]),MONTH(TabelaFluxoDeCaixa[[#This Row],[Data de Efetivação]]),1)</f>
        <v>45689</v>
      </c>
      <c r="H755" s="428">
        <v>45665</v>
      </c>
      <c r="I755" s="428">
        <v>45695</v>
      </c>
      <c r="J755" s="411"/>
      <c r="K755" s="411" t="s">
        <v>806</v>
      </c>
      <c r="L755" s="411" t="s">
        <v>49</v>
      </c>
      <c r="M755" s="412" t="s">
        <v>50</v>
      </c>
      <c r="N755" s="413" t="s">
        <v>1365</v>
      </c>
      <c r="O755" s="414">
        <v>24.81</v>
      </c>
      <c r="P755" s="415" t="s">
        <v>134</v>
      </c>
    </row>
    <row r="756" spans="3:16" ht="16" x14ac:dyDescent="0.2">
      <c r="C756" s="410"/>
      <c r="D756" s="410"/>
      <c r="E756" s="410">
        <f>COUNTIF(CFCategoriasBD,TabelaFluxoDeCaixa[[#This Row],[Categoria]])</f>
        <v>1</v>
      </c>
      <c r="F756" s="389">
        <f ca="1">IFERROR(COUNTIF(INDIRECT("BDNameToFC" &amp; SUBSTITUTE(TabelaFluxoDeCaixa[[#This Row],[Categoria]], " ", "_")),TabelaFluxoDeCaixa[[#This Row],[Sub Categoria]]),0)</f>
        <v>1</v>
      </c>
      <c r="G756" s="429">
        <f>DATE(YEAR(TabelaFluxoDeCaixa[[#This Row],[Data de Efetivação]]),MONTH(TabelaFluxoDeCaixa[[#This Row],[Data de Efetivação]]),1)</f>
        <v>45689</v>
      </c>
      <c r="H756" s="428">
        <v>45671</v>
      </c>
      <c r="I756" s="428">
        <v>45695</v>
      </c>
      <c r="J756" s="411"/>
      <c r="K756" s="411" t="s">
        <v>806</v>
      </c>
      <c r="L756" s="411" t="s">
        <v>55</v>
      </c>
      <c r="M756" s="412" t="s">
        <v>56</v>
      </c>
      <c r="N756" s="413" t="s">
        <v>1342</v>
      </c>
      <c r="O756" s="414">
        <v>26</v>
      </c>
      <c r="P756" s="415" t="s">
        <v>134</v>
      </c>
    </row>
    <row r="757" spans="3:16" ht="16" x14ac:dyDescent="0.2">
      <c r="C757" s="410"/>
      <c r="D757" s="410"/>
      <c r="E757" s="410">
        <f>COUNTIF(CFCategoriasBD,TabelaFluxoDeCaixa[[#This Row],[Categoria]])</f>
        <v>1</v>
      </c>
      <c r="F757" s="389">
        <f ca="1">IFERROR(COUNTIF(INDIRECT("BDNameToFC" &amp; SUBSTITUTE(TabelaFluxoDeCaixa[[#This Row],[Categoria]], " ", "_")),TabelaFluxoDeCaixa[[#This Row],[Sub Categoria]]),0)</f>
        <v>1</v>
      </c>
      <c r="G757" s="429">
        <f>DATE(YEAR(TabelaFluxoDeCaixa[[#This Row],[Data de Efetivação]]),MONTH(TabelaFluxoDeCaixa[[#This Row],[Data de Efetivação]]),1)</f>
        <v>45689</v>
      </c>
      <c r="H757" s="428">
        <v>45658</v>
      </c>
      <c r="I757" s="428">
        <v>45695</v>
      </c>
      <c r="J757" s="411"/>
      <c r="K757" s="411" t="s">
        <v>806</v>
      </c>
      <c r="L757" s="411" t="s">
        <v>803</v>
      </c>
      <c r="M757" s="412" t="s">
        <v>799</v>
      </c>
      <c r="N757" s="413" t="s">
        <v>1101</v>
      </c>
      <c r="O757" s="414">
        <v>29.27</v>
      </c>
      <c r="P757" s="415" t="s">
        <v>134</v>
      </c>
    </row>
    <row r="758" spans="3:16" ht="16" x14ac:dyDescent="0.2">
      <c r="C758" s="410"/>
      <c r="D758" s="410"/>
      <c r="E758" s="410">
        <f>COUNTIF(CFCategoriasBD,TabelaFluxoDeCaixa[[#This Row],[Categoria]])</f>
        <v>1</v>
      </c>
      <c r="F758" s="389">
        <f ca="1">IFERROR(COUNTIF(INDIRECT("BDNameToFC" &amp; SUBSTITUTE(TabelaFluxoDeCaixa[[#This Row],[Categoria]], " ", "_")),TabelaFluxoDeCaixa[[#This Row],[Sub Categoria]]),0)</f>
        <v>1</v>
      </c>
      <c r="G758" s="429">
        <f>DATE(YEAR(TabelaFluxoDeCaixa[[#This Row],[Data de Efetivação]]),MONTH(TabelaFluxoDeCaixa[[#This Row],[Data de Efetivação]]),1)</f>
        <v>45689</v>
      </c>
      <c r="H758" s="428">
        <v>45650</v>
      </c>
      <c r="I758" s="428">
        <v>45695</v>
      </c>
      <c r="J758" s="411"/>
      <c r="K758" s="411" t="s">
        <v>806</v>
      </c>
      <c r="L758" s="411" t="s">
        <v>52</v>
      </c>
      <c r="M758" s="412" t="s">
        <v>800</v>
      </c>
      <c r="N758" s="413" t="s">
        <v>1056</v>
      </c>
      <c r="O758" s="414">
        <v>29.99</v>
      </c>
      <c r="P758" s="415" t="s">
        <v>134</v>
      </c>
    </row>
    <row r="759" spans="3:16" ht="16" x14ac:dyDescent="0.2">
      <c r="C759" s="410"/>
      <c r="D759" s="410"/>
      <c r="E759" s="410">
        <f>COUNTIF(CFCategoriasBD,TabelaFluxoDeCaixa[[#This Row],[Categoria]])</f>
        <v>1</v>
      </c>
      <c r="F759" s="389">
        <f ca="1">IFERROR(COUNTIF(INDIRECT("BDNameToFC" &amp; SUBSTITUTE(TabelaFluxoDeCaixa[[#This Row],[Categoria]], " ", "_")),TabelaFluxoDeCaixa[[#This Row],[Sub Categoria]]),0)</f>
        <v>1</v>
      </c>
      <c r="G759" s="429">
        <f>DATE(YEAR(TabelaFluxoDeCaixa[[#This Row],[Data de Efetivação]]),MONTH(TabelaFluxoDeCaixa[[#This Row],[Data de Efetivação]]),1)</f>
        <v>45689</v>
      </c>
      <c r="H759" s="428">
        <v>45664</v>
      </c>
      <c r="I759" s="428">
        <v>45695</v>
      </c>
      <c r="J759" s="411"/>
      <c r="K759" s="411" t="s">
        <v>806</v>
      </c>
      <c r="L759" s="411" t="s">
        <v>803</v>
      </c>
      <c r="M759" s="412" t="s">
        <v>48</v>
      </c>
      <c r="N759" s="413" t="s">
        <v>1069</v>
      </c>
      <c r="O759" s="414">
        <v>30.28</v>
      </c>
      <c r="P759" s="415" t="s">
        <v>134</v>
      </c>
    </row>
    <row r="760" spans="3:16" ht="16" x14ac:dyDescent="0.2">
      <c r="C760" s="410"/>
      <c r="D760" s="410"/>
      <c r="E760" s="410">
        <f>COUNTIF(CFCategoriasBD,TabelaFluxoDeCaixa[[#This Row],[Categoria]])</f>
        <v>1</v>
      </c>
      <c r="F760" s="389">
        <f ca="1">IFERROR(COUNTIF(INDIRECT("BDNameToFC" &amp; SUBSTITUTE(TabelaFluxoDeCaixa[[#This Row],[Categoria]], " ", "_")),TabelaFluxoDeCaixa[[#This Row],[Sub Categoria]]),0)</f>
        <v>1</v>
      </c>
      <c r="G760" s="429">
        <f>DATE(YEAR(TabelaFluxoDeCaixa[[#This Row],[Data de Efetivação]]),MONTH(TabelaFluxoDeCaixa[[#This Row],[Data de Efetivação]]),1)</f>
        <v>45689</v>
      </c>
      <c r="H760" s="428">
        <v>45670</v>
      </c>
      <c r="I760" s="428">
        <v>45695</v>
      </c>
      <c r="J760" s="411"/>
      <c r="K760" s="411" t="s">
        <v>806</v>
      </c>
      <c r="L760" s="411" t="s">
        <v>58</v>
      </c>
      <c r="M760" s="412" t="s">
        <v>906</v>
      </c>
      <c r="N760" s="413" t="s">
        <v>1377</v>
      </c>
      <c r="O760" s="414">
        <v>30.72</v>
      </c>
      <c r="P760" s="415" t="s">
        <v>134</v>
      </c>
    </row>
    <row r="761" spans="3:16" ht="16" x14ac:dyDescent="0.2">
      <c r="C761" s="410"/>
      <c r="D761" s="410"/>
      <c r="E761" s="410">
        <f>COUNTIF(CFCategoriasBD,TabelaFluxoDeCaixa[[#This Row],[Categoria]])</f>
        <v>1</v>
      </c>
      <c r="F761" s="389">
        <f ca="1">IFERROR(COUNTIF(INDIRECT("BDNameToFC" &amp; SUBSTITUTE(TabelaFluxoDeCaixa[[#This Row],[Categoria]], " ", "_")),TabelaFluxoDeCaixa[[#This Row],[Sub Categoria]]),0)</f>
        <v>1</v>
      </c>
      <c r="G761" s="429">
        <f>DATE(YEAR(TabelaFluxoDeCaixa[[#This Row],[Data de Efetivação]]),MONTH(TabelaFluxoDeCaixa[[#This Row],[Data de Efetivação]]),1)</f>
        <v>45689</v>
      </c>
      <c r="H761" s="428">
        <v>45669</v>
      </c>
      <c r="I761" s="428">
        <v>45695</v>
      </c>
      <c r="J761" s="411"/>
      <c r="K761" s="411" t="s">
        <v>806</v>
      </c>
      <c r="L761" s="411" t="s">
        <v>803</v>
      </c>
      <c r="M761" s="412" t="s">
        <v>1272</v>
      </c>
      <c r="N761" s="413" t="s">
        <v>1339</v>
      </c>
      <c r="O761" s="414">
        <v>30.8</v>
      </c>
      <c r="P761" s="415" t="s">
        <v>134</v>
      </c>
    </row>
    <row r="762" spans="3:16" ht="16" x14ac:dyDescent="0.2">
      <c r="C762" s="410"/>
      <c r="D762" s="410"/>
      <c r="E762" s="410">
        <f>COUNTIF(CFCategoriasBD,TabelaFluxoDeCaixa[[#This Row],[Categoria]])</f>
        <v>1</v>
      </c>
      <c r="F762" s="389">
        <f ca="1">IFERROR(COUNTIF(INDIRECT("BDNameToFC" &amp; SUBSTITUTE(TabelaFluxoDeCaixa[[#This Row],[Categoria]], " ", "_")),TabelaFluxoDeCaixa[[#This Row],[Sub Categoria]]),0)</f>
        <v>1</v>
      </c>
      <c r="G762" s="429">
        <f>DATE(YEAR(TabelaFluxoDeCaixa[[#This Row],[Data de Efetivação]]),MONTH(TabelaFluxoDeCaixa[[#This Row],[Data de Efetivação]]),1)</f>
        <v>45689</v>
      </c>
      <c r="H762" s="428">
        <v>45668</v>
      </c>
      <c r="I762" s="428">
        <v>45695</v>
      </c>
      <c r="J762" s="411"/>
      <c r="K762" s="411" t="s">
        <v>806</v>
      </c>
      <c r="L762" s="411" t="s">
        <v>55</v>
      </c>
      <c r="M762" s="412" t="s">
        <v>56</v>
      </c>
      <c r="N762" s="413" t="s">
        <v>1352</v>
      </c>
      <c r="O762" s="414">
        <v>31.9</v>
      </c>
      <c r="P762" s="415" t="s">
        <v>134</v>
      </c>
    </row>
    <row r="763" spans="3:16" ht="16" x14ac:dyDescent="0.2">
      <c r="C763" s="410"/>
      <c r="D763" s="410"/>
      <c r="E763" s="410">
        <f>COUNTIF(CFCategoriasBD,TabelaFluxoDeCaixa[[#This Row],[Categoria]])</f>
        <v>1</v>
      </c>
      <c r="F763" s="389">
        <f ca="1">IFERROR(COUNTIF(INDIRECT("BDNameToFC" &amp; SUBSTITUTE(TabelaFluxoDeCaixa[[#This Row],[Categoria]], " ", "_")),TabelaFluxoDeCaixa[[#This Row],[Sub Categoria]]),0)</f>
        <v>1</v>
      </c>
      <c r="G763" s="429">
        <f>DATE(YEAR(TabelaFluxoDeCaixa[[#This Row],[Data de Efetivação]]),MONTH(TabelaFluxoDeCaixa[[#This Row],[Data de Efetivação]]),1)</f>
        <v>45689</v>
      </c>
      <c r="H763" s="428">
        <v>45670</v>
      </c>
      <c r="I763" s="428">
        <v>45695</v>
      </c>
      <c r="J763" s="411"/>
      <c r="K763" s="411" t="s">
        <v>806</v>
      </c>
      <c r="L763" s="411" t="s">
        <v>49</v>
      </c>
      <c r="M763" s="412" t="s">
        <v>50</v>
      </c>
      <c r="N763" s="413" t="s">
        <v>1365</v>
      </c>
      <c r="O763" s="414">
        <v>31.96</v>
      </c>
      <c r="P763" s="415" t="s">
        <v>134</v>
      </c>
    </row>
    <row r="764" spans="3:16" ht="16" x14ac:dyDescent="0.2">
      <c r="C764" s="410"/>
      <c r="D764" s="410"/>
      <c r="E764" s="410">
        <f>COUNTIF(CFCategoriasBD,TabelaFluxoDeCaixa[[#This Row],[Categoria]])</f>
        <v>1</v>
      </c>
      <c r="F764" s="389">
        <f ca="1">IFERROR(COUNTIF(INDIRECT("BDNameToFC" &amp; SUBSTITUTE(TabelaFluxoDeCaixa[[#This Row],[Categoria]], " ", "_")),TabelaFluxoDeCaixa[[#This Row],[Sub Categoria]]),0)</f>
        <v>1</v>
      </c>
      <c r="G764" s="429">
        <f>DATE(YEAR(TabelaFluxoDeCaixa[[#This Row],[Data de Efetivação]]),MONTH(TabelaFluxoDeCaixa[[#This Row],[Data de Efetivação]]),1)</f>
        <v>45689</v>
      </c>
      <c r="H764" s="428">
        <v>45574</v>
      </c>
      <c r="I764" s="428">
        <v>45695</v>
      </c>
      <c r="J764" s="411"/>
      <c r="K764" s="411" t="s">
        <v>806</v>
      </c>
      <c r="L764" s="411" t="s">
        <v>899</v>
      </c>
      <c r="M764" s="412" t="s">
        <v>902</v>
      </c>
      <c r="N764" s="413" t="s">
        <v>1374</v>
      </c>
      <c r="O764" s="414">
        <v>35.99</v>
      </c>
      <c r="P764" s="415" t="s">
        <v>134</v>
      </c>
    </row>
    <row r="765" spans="3:16" ht="16" x14ac:dyDescent="0.2">
      <c r="C765" s="410"/>
      <c r="D765" s="410"/>
      <c r="E765" s="410">
        <f>COUNTIF(CFCategoriasBD,TabelaFluxoDeCaixa[[#This Row],[Categoria]])</f>
        <v>1</v>
      </c>
      <c r="F765" s="389">
        <f ca="1">IFERROR(COUNTIF(INDIRECT("BDNameToFC" &amp; SUBSTITUTE(TabelaFluxoDeCaixa[[#This Row],[Categoria]], " ", "_")),TabelaFluxoDeCaixa[[#This Row],[Sub Categoria]]),0)</f>
        <v>1</v>
      </c>
      <c r="G765" s="429">
        <f>DATE(YEAR(TabelaFluxoDeCaixa[[#This Row],[Data de Efetivação]]),MONTH(TabelaFluxoDeCaixa[[#This Row],[Data de Efetivação]]),1)</f>
        <v>45689</v>
      </c>
      <c r="H765" s="428">
        <v>45650</v>
      </c>
      <c r="I765" s="428">
        <v>45695</v>
      </c>
      <c r="J765" s="411"/>
      <c r="K765" s="411" t="s">
        <v>806</v>
      </c>
      <c r="L765" s="411" t="s">
        <v>55</v>
      </c>
      <c r="M765" s="412" t="s">
        <v>913</v>
      </c>
      <c r="N765" s="413" t="s">
        <v>1329</v>
      </c>
      <c r="O765" s="414">
        <v>36</v>
      </c>
      <c r="P765" s="415" t="s">
        <v>134</v>
      </c>
    </row>
    <row r="766" spans="3:16" ht="16" x14ac:dyDescent="0.2">
      <c r="C766" s="410"/>
      <c r="D766" s="410"/>
      <c r="E766" s="410">
        <f>COUNTIF(CFCategoriasBD,TabelaFluxoDeCaixa[[#This Row],[Categoria]])</f>
        <v>1</v>
      </c>
      <c r="F766" s="389">
        <f ca="1">IFERROR(COUNTIF(INDIRECT("BDNameToFC" &amp; SUBSTITUTE(TabelaFluxoDeCaixa[[#This Row],[Categoria]], " ", "_")),TabelaFluxoDeCaixa[[#This Row],[Sub Categoria]]),0)</f>
        <v>1</v>
      </c>
      <c r="G766" s="429">
        <f>DATE(YEAR(TabelaFluxoDeCaixa[[#This Row],[Data de Efetivação]]),MONTH(TabelaFluxoDeCaixa[[#This Row],[Data de Efetivação]]),1)</f>
        <v>45689</v>
      </c>
      <c r="H766" s="428">
        <v>45663</v>
      </c>
      <c r="I766" s="428">
        <v>45695</v>
      </c>
      <c r="J766" s="411"/>
      <c r="K766" s="411" t="s">
        <v>806</v>
      </c>
      <c r="L766" s="411" t="s">
        <v>1029</v>
      </c>
      <c r="M766" s="412" t="s">
        <v>1030</v>
      </c>
      <c r="N766" s="413" t="s">
        <v>1095</v>
      </c>
      <c r="O766" s="414">
        <v>38.99</v>
      </c>
      <c r="P766" s="415" t="s">
        <v>134</v>
      </c>
    </row>
    <row r="767" spans="3:16" ht="16" x14ac:dyDescent="0.2">
      <c r="C767" s="410"/>
      <c r="D767" s="410"/>
      <c r="E767" s="410">
        <f>COUNTIF(CFCategoriasBD,TabelaFluxoDeCaixa[[#This Row],[Categoria]])</f>
        <v>1</v>
      </c>
      <c r="F767" s="389">
        <f ca="1">IFERROR(COUNTIF(INDIRECT("BDNameToFC" &amp; SUBSTITUTE(TabelaFluxoDeCaixa[[#This Row],[Categoria]], " ", "_")),TabelaFluxoDeCaixa[[#This Row],[Sub Categoria]]),0)</f>
        <v>1</v>
      </c>
      <c r="G767" s="429">
        <f>DATE(YEAR(TabelaFluxoDeCaixa[[#This Row],[Data de Efetivação]]),MONTH(TabelaFluxoDeCaixa[[#This Row],[Data de Efetivação]]),1)</f>
        <v>45689</v>
      </c>
      <c r="H767" s="428">
        <v>45650</v>
      </c>
      <c r="I767" s="428">
        <v>45695</v>
      </c>
      <c r="J767" s="411"/>
      <c r="K767" s="411" t="s">
        <v>806</v>
      </c>
      <c r="L767" s="411" t="s">
        <v>55</v>
      </c>
      <c r="M767" s="412" t="s">
        <v>913</v>
      </c>
      <c r="N767" s="413" t="s">
        <v>1333</v>
      </c>
      <c r="O767" s="414">
        <v>39</v>
      </c>
      <c r="P767" s="415" t="s">
        <v>134</v>
      </c>
    </row>
    <row r="768" spans="3:16" ht="16" x14ac:dyDescent="0.2">
      <c r="C768" s="410"/>
      <c r="D768" s="410"/>
      <c r="E768" s="410">
        <f>COUNTIF(CFCategoriasBD,TabelaFluxoDeCaixa[[#This Row],[Categoria]])</f>
        <v>1</v>
      </c>
      <c r="F768" s="389">
        <f ca="1">IFERROR(COUNTIF(INDIRECT("BDNameToFC" &amp; SUBSTITUTE(TabelaFluxoDeCaixa[[#This Row],[Categoria]], " ", "_")),TabelaFluxoDeCaixa[[#This Row],[Sub Categoria]]),0)</f>
        <v>1</v>
      </c>
      <c r="G768" s="429">
        <f>DATE(YEAR(TabelaFluxoDeCaixa[[#This Row],[Data de Efetivação]]),MONTH(TabelaFluxoDeCaixa[[#This Row],[Data de Efetivação]]),1)</f>
        <v>45689</v>
      </c>
      <c r="H768" s="428">
        <v>45650</v>
      </c>
      <c r="I768" s="428">
        <v>45695</v>
      </c>
      <c r="J768" s="411"/>
      <c r="K768" s="411" t="s">
        <v>806</v>
      </c>
      <c r="L768" s="411" t="s">
        <v>55</v>
      </c>
      <c r="M768" s="412" t="s">
        <v>56</v>
      </c>
      <c r="N768" s="413" t="s">
        <v>1330</v>
      </c>
      <c r="O768" s="414">
        <v>40</v>
      </c>
      <c r="P768" s="415" t="s">
        <v>134</v>
      </c>
    </row>
    <row r="769" spans="3:16" ht="16" x14ac:dyDescent="0.2">
      <c r="C769" s="410"/>
      <c r="D769" s="410"/>
      <c r="E769" s="410">
        <f>COUNTIF(CFCategoriasBD,TabelaFluxoDeCaixa[[#This Row],[Categoria]])</f>
        <v>1</v>
      </c>
      <c r="F769" s="389">
        <f ca="1">IFERROR(COUNTIF(INDIRECT("BDNameToFC" &amp; SUBSTITUTE(TabelaFluxoDeCaixa[[#This Row],[Categoria]], " ", "_")),TabelaFluxoDeCaixa[[#This Row],[Sub Categoria]]),0)</f>
        <v>1</v>
      </c>
      <c r="G769" s="429">
        <f>DATE(YEAR(TabelaFluxoDeCaixa[[#This Row],[Data de Efetivação]]),MONTH(TabelaFluxoDeCaixa[[#This Row],[Data de Efetivação]]),1)</f>
        <v>45689</v>
      </c>
      <c r="H769" s="428">
        <v>45666</v>
      </c>
      <c r="I769" s="428">
        <v>45695</v>
      </c>
      <c r="J769" s="411"/>
      <c r="K769" s="411" t="s">
        <v>806</v>
      </c>
      <c r="L769" s="411" t="s">
        <v>52</v>
      </c>
      <c r="M769" s="412" t="s">
        <v>800</v>
      </c>
      <c r="N769" s="413" t="s">
        <v>1056</v>
      </c>
      <c r="O769" s="414">
        <v>42</v>
      </c>
      <c r="P769" s="415" t="s">
        <v>134</v>
      </c>
    </row>
    <row r="770" spans="3:16" ht="16" x14ac:dyDescent="0.2">
      <c r="C770" s="410"/>
      <c r="D770" s="410"/>
      <c r="E770" s="410">
        <f>COUNTIF(CFCategoriasBD,TabelaFluxoDeCaixa[[#This Row],[Categoria]])</f>
        <v>1</v>
      </c>
      <c r="F770" s="389">
        <f ca="1">IFERROR(COUNTIF(INDIRECT("BDNameToFC" &amp; SUBSTITUTE(TabelaFluxoDeCaixa[[#This Row],[Categoria]], " ", "_")),TabelaFluxoDeCaixa[[#This Row],[Sub Categoria]]),0)</f>
        <v>1</v>
      </c>
      <c r="G770" s="429">
        <f>DATE(YEAR(TabelaFluxoDeCaixa[[#This Row],[Data de Efetivação]]),MONTH(TabelaFluxoDeCaixa[[#This Row],[Data de Efetivação]]),1)</f>
        <v>45689</v>
      </c>
      <c r="H770" s="428">
        <v>45650</v>
      </c>
      <c r="I770" s="428">
        <v>45695</v>
      </c>
      <c r="J770" s="411"/>
      <c r="K770" s="411" t="s">
        <v>806</v>
      </c>
      <c r="L770" s="411" t="s">
        <v>899</v>
      </c>
      <c r="M770" s="412" t="s">
        <v>902</v>
      </c>
      <c r="N770" s="413" t="s">
        <v>1332</v>
      </c>
      <c r="O770" s="414">
        <v>45</v>
      </c>
      <c r="P770" s="415" t="s">
        <v>134</v>
      </c>
    </row>
    <row r="771" spans="3:16" ht="16" x14ac:dyDescent="0.2">
      <c r="C771" s="410"/>
      <c r="D771" s="410"/>
      <c r="E771" s="410">
        <f>COUNTIF(CFCategoriasBD,TabelaFluxoDeCaixa[[#This Row],[Categoria]])</f>
        <v>1</v>
      </c>
      <c r="F771" s="389">
        <f ca="1">IFERROR(COUNTIF(INDIRECT("BDNameToFC" &amp; SUBSTITUTE(TabelaFluxoDeCaixa[[#This Row],[Categoria]], " ", "_")),TabelaFluxoDeCaixa[[#This Row],[Sub Categoria]]),0)</f>
        <v>1</v>
      </c>
      <c r="G771" s="429">
        <f>DATE(YEAR(TabelaFluxoDeCaixa[[#This Row],[Data de Efetivação]]),MONTH(TabelaFluxoDeCaixa[[#This Row],[Data de Efetivação]]),1)</f>
        <v>45689</v>
      </c>
      <c r="H771" s="428">
        <v>45649</v>
      </c>
      <c r="I771" s="428">
        <v>45695</v>
      </c>
      <c r="J771" s="411"/>
      <c r="K771" s="411" t="s">
        <v>806</v>
      </c>
      <c r="L771" s="411" t="s">
        <v>816</v>
      </c>
      <c r="M771" s="412" t="s">
        <v>965</v>
      </c>
      <c r="N771" s="413" t="s">
        <v>1067</v>
      </c>
      <c r="O771" s="414">
        <v>49.9</v>
      </c>
      <c r="P771" s="415" t="s">
        <v>134</v>
      </c>
    </row>
    <row r="772" spans="3:16" ht="16" x14ac:dyDescent="0.2">
      <c r="C772" s="410"/>
      <c r="D772" s="410"/>
      <c r="E772" s="410">
        <f>COUNTIF(CFCategoriasBD,TabelaFluxoDeCaixa[[#This Row],[Categoria]])</f>
        <v>1</v>
      </c>
      <c r="F772" s="389">
        <f ca="1">IFERROR(COUNTIF(INDIRECT("BDNameToFC" &amp; SUBSTITUTE(TabelaFluxoDeCaixa[[#This Row],[Categoria]], " ", "_")),TabelaFluxoDeCaixa[[#This Row],[Sub Categoria]]),0)</f>
        <v>1</v>
      </c>
      <c r="G772" s="429">
        <f>DATE(YEAR(TabelaFluxoDeCaixa[[#This Row],[Data de Efetivação]]),MONTH(TabelaFluxoDeCaixa[[#This Row],[Data de Efetivação]]),1)</f>
        <v>45689</v>
      </c>
      <c r="H772" s="428">
        <v>45664</v>
      </c>
      <c r="I772" s="428">
        <v>45695</v>
      </c>
      <c r="J772" s="411"/>
      <c r="K772" s="411" t="s">
        <v>806</v>
      </c>
      <c r="L772" s="411" t="s">
        <v>55</v>
      </c>
      <c r="M772" s="412" t="s">
        <v>810</v>
      </c>
      <c r="N772" s="413" t="s">
        <v>1341</v>
      </c>
      <c r="O772" s="414">
        <v>51.2</v>
      </c>
      <c r="P772" s="415" t="s">
        <v>134</v>
      </c>
    </row>
    <row r="773" spans="3:16" ht="16" x14ac:dyDescent="0.2">
      <c r="C773" s="410"/>
      <c r="D773" s="410"/>
      <c r="E773" s="410">
        <f>COUNTIF(CFCategoriasBD,TabelaFluxoDeCaixa[[#This Row],[Categoria]])</f>
        <v>1</v>
      </c>
      <c r="F773" s="389">
        <f ca="1">IFERROR(COUNTIF(INDIRECT("BDNameToFC" &amp; SUBSTITUTE(TabelaFluxoDeCaixa[[#This Row],[Categoria]], " ", "_")),TabelaFluxoDeCaixa[[#This Row],[Sub Categoria]]),0)</f>
        <v>1</v>
      </c>
      <c r="G773" s="429">
        <f>DATE(YEAR(TabelaFluxoDeCaixa[[#This Row],[Data de Efetivação]]),MONTH(TabelaFluxoDeCaixa[[#This Row],[Data de Efetivação]]),1)</f>
        <v>45689</v>
      </c>
      <c r="H773" s="428">
        <v>45495</v>
      </c>
      <c r="I773" s="428">
        <v>45695</v>
      </c>
      <c r="J773" s="411"/>
      <c r="K773" s="411" t="s">
        <v>806</v>
      </c>
      <c r="L773" s="411" t="s">
        <v>899</v>
      </c>
      <c r="M773" s="412" t="s">
        <v>902</v>
      </c>
      <c r="N773" s="413" t="s">
        <v>1343</v>
      </c>
      <c r="O773" s="414">
        <v>51.83</v>
      </c>
      <c r="P773" s="415" t="s">
        <v>134</v>
      </c>
    </row>
    <row r="774" spans="3:16" ht="16" x14ac:dyDescent="0.2">
      <c r="C774" s="410"/>
      <c r="D774" s="410"/>
      <c r="E774" s="410">
        <f>COUNTIF(CFCategoriasBD,TabelaFluxoDeCaixa[[#This Row],[Categoria]])</f>
        <v>1</v>
      </c>
      <c r="F774" s="389">
        <f ca="1">IFERROR(COUNTIF(INDIRECT("BDNameToFC" &amp; SUBSTITUTE(TabelaFluxoDeCaixa[[#This Row],[Categoria]], " ", "_")),TabelaFluxoDeCaixa[[#This Row],[Sub Categoria]]),0)</f>
        <v>1</v>
      </c>
      <c r="G774" s="429">
        <f>DATE(YEAR(TabelaFluxoDeCaixa[[#This Row],[Data de Efetivação]]),MONTH(TabelaFluxoDeCaixa[[#This Row],[Data de Efetivação]]),1)</f>
        <v>45689</v>
      </c>
      <c r="H774" s="428">
        <v>45668</v>
      </c>
      <c r="I774" s="428">
        <v>45695</v>
      </c>
      <c r="J774" s="411" t="s">
        <v>725</v>
      </c>
      <c r="K774" s="411" t="s">
        <v>806</v>
      </c>
      <c r="L774" s="411" t="s">
        <v>52</v>
      </c>
      <c r="M774" s="412" t="s">
        <v>800</v>
      </c>
      <c r="N774" s="413" t="s">
        <v>1375</v>
      </c>
      <c r="O774" s="414">
        <v>52.67</v>
      </c>
      <c r="P774" s="415" t="s">
        <v>134</v>
      </c>
    </row>
    <row r="775" spans="3:16" ht="16" x14ac:dyDescent="0.2">
      <c r="C775" s="410"/>
      <c r="D775" s="410"/>
      <c r="E775" s="410">
        <f>COUNTIF(CFCategoriasBD,TabelaFluxoDeCaixa[[#This Row],[Categoria]])</f>
        <v>1</v>
      </c>
      <c r="F775" s="389">
        <f ca="1">IFERROR(COUNTIF(INDIRECT("BDNameToFC" &amp; SUBSTITUTE(TabelaFluxoDeCaixa[[#This Row],[Categoria]], " ", "_")),TabelaFluxoDeCaixa[[#This Row],[Sub Categoria]]),0)</f>
        <v>1</v>
      </c>
      <c r="G775" s="429">
        <f>DATE(YEAR(TabelaFluxoDeCaixa[[#This Row],[Data de Efetivação]]),MONTH(TabelaFluxoDeCaixa[[#This Row],[Data de Efetivação]]),1)</f>
        <v>45689</v>
      </c>
      <c r="H775" s="428">
        <v>45650</v>
      </c>
      <c r="I775" s="428">
        <v>45695</v>
      </c>
      <c r="J775" s="411"/>
      <c r="K775" s="411" t="s">
        <v>806</v>
      </c>
      <c r="L775" s="411" t="s">
        <v>55</v>
      </c>
      <c r="M775" s="412" t="s">
        <v>913</v>
      </c>
      <c r="N775" s="413" t="s">
        <v>1334</v>
      </c>
      <c r="O775" s="414">
        <v>54.9</v>
      </c>
      <c r="P775" s="415" t="s">
        <v>134</v>
      </c>
    </row>
    <row r="776" spans="3:16" ht="16" x14ac:dyDescent="0.2">
      <c r="C776" s="410"/>
      <c r="D776" s="410"/>
      <c r="E776" s="410">
        <f>COUNTIF(CFCategoriasBD,TabelaFluxoDeCaixa[[#This Row],[Categoria]])</f>
        <v>1</v>
      </c>
      <c r="F776" s="389">
        <f ca="1">IFERROR(COUNTIF(INDIRECT("BDNameToFC" &amp; SUBSTITUTE(TabelaFluxoDeCaixa[[#This Row],[Categoria]], " ", "_")),TabelaFluxoDeCaixa[[#This Row],[Sub Categoria]]),0)</f>
        <v>1</v>
      </c>
      <c r="G776" s="429">
        <f>DATE(YEAR(TabelaFluxoDeCaixa[[#This Row],[Data de Efetivação]]),MONTH(TabelaFluxoDeCaixa[[#This Row],[Data de Efetivação]]),1)</f>
        <v>45689</v>
      </c>
      <c r="H776" s="428">
        <v>45596</v>
      </c>
      <c r="I776" s="428">
        <v>45695</v>
      </c>
      <c r="J776" s="411"/>
      <c r="K776" s="411" t="s">
        <v>806</v>
      </c>
      <c r="L776" s="411" t="s">
        <v>899</v>
      </c>
      <c r="M776" s="412" t="s">
        <v>902</v>
      </c>
      <c r="N776" s="413" t="s">
        <v>1346</v>
      </c>
      <c r="O776" s="414">
        <v>58</v>
      </c>
      <c r="P776" s="415" t="s">
        <v>134</v>
      </c>
    </row>
    <row r="777" spans="3:16" ht="16" x14ac:dyDescent="0.2">
      <c r="C777" s="410"/>
      <c r="D777" s="410"/>
      <c r="E777" s="410">
        <f>COUNTIF(CFCategoriasBD,TabelaFluxoDeCaixa[[#This Row],[Categoria]])</f>
        <v>1</v>
      </c>
      <c r="F777" s="389">
        <f ca="1">IFERROR(COUNTIF(INDIRECT("BDNameToFC" &amp; SUBSTITUTE(TabelaFluxoDeCaixa[[#This Row],[Categoria]], " ", "_")),TabelaFluxoDeCaixa[[#This Row],[Sub Categoria]]),0)</f>
        <v>1</v>
      </c>
      <c r="G777" s="429">
        <f>DATE(YEAR(TabelaFluxoDeCaixa[[#This Row],[Data de Efetivação]]),MONTH(TabelaFluxoDeCaixa[[#This Row],[Data de Efetivação]]),1)</f>
        <v>45689</v>
      </c>
      <c r="H777" s="428">
        <v>45672</v>
      </c>
      <c r="I777" s="428">
        <v>45695</v>
      </c>
      <c r="J777" s="411"/>
      <c r="K777" s="411" t="s">
        <v>806</v>
      </c>
      <c r="L777" s="411" t="s">
        <v>49</v>
      </c>
      <c r="M777" s="412" t="s">
        <v>51</v>
      </c>
      <c r="N777" s="413" t="s">
        <v>1063</v>
      </c>
      <c r="O777" s="414">
        <v>60</v>
      </c>
      <c r="P777" s="415" t="s">
        <v>134</v>
      </c>
    </row>
    <row r="778" spans="3:16" ht="16" x14ac:dyDescent="0.2">
      <c r="C778" s="410"/>
      <c r="D778" s="410"/>
      <c r="E778" s="410">
        <f>COUNTIF(CFCategoriasBD,TabelaFluxoDeCaixa[[#This Row],[Categoria]])</f>
        <v>1</v>
      </c>
      <c r="F778" s="389">
        <f ca="1">IFERROR(COUNTIF(INDIRECT("BDNameToFC" &amp; SUBSTITUTE(TabelaFluxoDeCaixa[[#This Row],[Categoria]], " ", "_")),TabelaFluxoDeCaixa[[#This Row],[Sub Categoria]]),0)</f>
        <v>1</v>
      </c>
      <c r="G778" s="429">
        <f>DATE(YEAR(TabelaFluxoDeCaixa[[#This Row],[Data de Efetivação]]),MONTH(TabelaFluxoDeCaixa[[#This Row],[Data de Efetivação]]),1)</f>
        <v>45689</v>
      </c>
      <c r="H778" s="428">
        <v>45654</v>
      </c>
      <c r="I778" s="428">
        <v>45695</v>
      </c>
      <c r="J778" s="411"/>
      <c r="K778" s="411" t="s">
        <v>806</v>
      </c>
      <c r="L778" s="411" t="s">
        <v>803</v>
      </c>
      <c r="M778" s="412" t="s">
        <v>1272</v>
      </c>
      <c r="N778" s="413" t="s">
        <v>1064</v>
      </c>
      <c r="O778" s="414">
        <v>64.260000000000005</v>
      </c>
      <c r="P778" s="415" t="s">
        <v>134</v>
      </c>
    </row>
    <row r="779" spans="3:16" ht="16" x14ac:dyDescent="0.2">
      <c r="C779" s="410"/>
      <c r="D779" s="410"/>
      <c r="E779" s="410">
        <f>COUNTIF(CFCategoriasBD,TabelaFluxoDeCaixa[[#This Row],[Categoria]])</f>
        <v>1</v>
      </c>
      <c r="F779" s="389">
        <f ca="1">IFERROR(COUNTIF(INDIRECT("BDNameToFC" &amp; SUBSTITUTE(TabelaFluxoDeCaixa[[#This Row],[Categoria]], " ", "_")),TabelaFluxoDeCaixa[[#This Row],[Sub Categoria]]),0)</f>
        <v>1</v>
      </c>
      <c r="G779" s="429">
        <f>DATE(YEAR(TabelaFluxoDeCaixa[[#This Row],[Data de Efetivação]]),MONTH(TabelaFluxoDeCaixa[[#This Row],[Data de Efetivação]]),1)</f>
        <v>45689</v>
      </c>
      <c r="H779" s="428">
        <v>45562</v>
      </c>
      <c r="I779" s="428">
        <v>45695</v>
      </c>
      <c r="J779" s="411"/>
      <c r="K779" s="411" t="s">
        <v>806</v>
      </c>
      <c r="L779" s="411" t="s">
        <v>49</v>
      </c>
      <c r="M779" s="412" t="s">
        <v>905</v>
      </c>
      <c r="N779" s="413" t="s">
        <v>1370</v>
      </c>
      <c r="O779" s="414">
        <v>64.75</v>
      </c>
      <c r="P779" s="415" t="s">
        <v>134</v>
      </c>
    </row>
    <row r="780" spans="3:16" ht="16" x14ac:dyDescent="0.2">
      <c r="C780" s="410"/>
      <c r="D780" s="410"/>
      <c r="E780" s="410">
        <f>COUNTIF(CFCategoriasBD,TabelaFluxoDeCaixa[[#This Row],[Categoria]])</f>
        <v>1</v>
      </c>
      <c r="F780" s="389">
        <f ca="1">IFERROR(COUNTIF(INDIRECT("BDNameToFC" &amp; SUBSTITUTE(TabelaFluxoDeCaixa[[#This Row],[Categoria]], " ", "_")),TabelaFluxoDeCaixa[[#This Row],[Sub Categoria]]),0)</f>
        <v>1</v>
      </c>
      <c r="G780" s="429">
        <f>DATE(YEAR(TabelaFluxoDeCaixa[[#This Row],[Data de Efetivação]]),MONTH(TabelaFluxoDeCaixa[[#This Row],[Data de Efetivação]]),1)</f>
        <v>45689</v>
      </c>
      <c r="H780" s="428">
        <v>45663</v>
      </c>
      <c r="I780" s="428">
        <v>45695</v>
      </c>
      <c r="J780" s="411"/>
      <c r="K780" s="411" t="s">
        <v>806</v>
      </c>
      <c r="L780" s="411" t="s">
        <v>803</v>
      </c>
      <c r="M780" s="412" t="s">
        <v>1272</v>
      </c>
      <c r="N780" s="413" t="s">
        <v>1064</v>
      </c>
      <c r="O780" s="414">
        <v>65.61</v>
      </c>
      <c r="P780" s="415" t="s">
        <v>134</v>
      </c>
    </row>
    <row r="781" spans="3:16" ht="16" x14ac:dyDescent="0.2">
      <c r="C781" s="410"/>
      <c r="D781" s="410"/>
      <c r="E781" s="410">
        <f>COUNTIF(CFCategoriasBD,TabelaFluxoDeCaixa[[#This Row],[Categoria]])</f>
        <v>1</v>
      </c>
      <c r="F781" s="389">
        <f ca="1">IFERROR(COUNTIF(INDIRECT("BDNameToFC" &amp; SUBSTITUTE(TabelaFluxoDeCaixa[[#This Row],[Categoria]], " ", "_")),TabelaFluxoDeCaixa[[#This Row],[Sub Categoria]]),0)</f>
        <v>1</v>
      </c>
      <c r="G781" s="429">
        <f>DATE(YEAR(TabelaFluxoDeCaixa[[#This Row],[Data de Efetivação]]),MONTH(TabelaFluxoDeCaixa[[#This Row],[Data de Efetivação]]),1)</f>
        <v>45689</v>
      </c>
      <c r="H781" s="428">
        <v>45667</v>
      </c>
      <c r="I781" s="428">
        <v>45695</v>
      </c>
      <c r="J781" s="411"/>
      <c r="K781" s="411" t="s">
        <v>806</v>
      </c>
      <c r="L781" s="411" t="s">
        <v>803</v>
      </c>
      <c r="M781" s="412" t="s">
        <v>1272</v>
      </c>
      <c r="N781" s="413" t="s">
        <v>1064</v>
      </c>
      <c r="O781" s="414">
        <v>67.34</v>
      </c>
      <c r="P781" s="415" t="s">
        <v>134</v>
      </c>
    </row>
    <row r="782" spans="3:16" ht="16" x14ac:dyDescent="0.2">
      <c r="C782" s="410"/>
      <c r="D782" s="410"/>
      <c r="E782" s="410">
        <f>COUNTIF(CFCategoriasBD,TabelaFluxoDeCaixa[[#This Row],[Categoria]])</f>
        <v>1</v>
      </c>
      <c r="F782" s="389">
        <f ca="1">IFERROR(COUNTIF(INDIRECT("BDNameToFC" &amp; SUBSTITUTE(TabelaFluxoDeCaixa[[#This Row],[Categoria]], " ", "_")),TabelaFluxoDeCaixa[[#This Row],[Sub Categoria]]),0)</f>
        <v>1</v>
      </c>
      <c r="G782" s="429">
        <f>DATE(YEAR(TabelaFluxoDeCaixa[[#This Row],[Data de Efetivação]]),MONTH(TabelaFluxoDeCaixa[[#This Row],[Data de Efetivação]]),1)</f>
        <v>45689</v>
      </c>
      <c r="H782" s="428">
        <v>45602</v>
      </c>
      <c r="I782" s="428">
        <v>45695</v>
      </c>
      <c r="J782" s="411"/>
      <c r="K782" s="411" t="s">
        <v>806</v>
      </c>
      <c r="L782" s="411" t="s">
        <v>52</v>
      </c>
      <c r="M782" s="412" t="s">
        <v>800</v>
      </c>
      <c r="N782" s="413" t="s">
        <v>1351</v>
      </c>
      <c r="O782" s="414">
        <v>68</v>
      </c>
      <c r="P782" s="415" t="s">
        <v>134</v>
      </c>
    </row>
    <row r="783" spans="3:16" ht="16" x14ac:dyDescent="0.2">
      <c r="C783" s="410"/>
      <c r="D783" s="410"/>
      <c r="E783" s="410">
        <f>COUNTIF(CFCategoriasBD,TabelaFluxoDeCaixa[[#This Row],[Categoria]])</f>
        <v>1</v>
      </c>
      <c r="F783" s="389">
        <f ca="1">IFERROR(COUNTIF(INDIRECT("BDNameToFC" &amp; SUBSTITUTE(TabelaFluxoDeCaixa[[#This Row],[Categoria]], " ", "_")),TabelaFluxoDeCaixa[[#This Row],[Sub Categoria]]),0)</f>
        <v>1</v>
      </c>
      <c r="G783" s="429">
        <f>DATE(YEAR(TabelaFluxoDeCaixa[[#This Row],[Data de Efetivação]]),MONTH(TabelaFluxoDeCaixa[[#This Row],[Data de Efetivação]]),1)</f>
        <v>45689</v>
      </c>
      <c r="H783" s="428">
        <v>45673</v>
      </c>
      <c r="I783" s="428">
        <v>45695</v>
      </c>
      <c r="J783" s="411"/>
      <c r="K783" s="411" t="s">
        <v>806</v>
      </c>
      <c r="L783" s="411" t="s">
        <v>58</v>
      </c>
      <c r="M783" s="412" t="s">
        <v>906</v>
      </c>
      <c r="N783" s="413" t="s">
        <v>1355</v>
      </c>
      <c r="O783" s="414">
        <v>68.739999999999995</v>
      </c>
      <c r="P783" s="415" t="s">
        <v>134</v>
      </c>
    </row>
    <row r="784" spans="3:16" ht="16" x14ac:dyDescent="0.2">
      <c r="C784" s="410"/>
      <c r="D784" s="410"/>
      <c r="E784" s="410">
        <f>COUNTIF(CFCategoriasBD,TabelaFluxoDeCaixa[[#This Row],[Categoria]])</f>
        <v>1</v>
      </c>
      <c r="F784" s="389">
        <f ca="1">IFERROR(COUNTIF(INDIRECT("BDNameToFC" &amp; SUBSTITUTE(TabelaFluxoDeCaixa[[#This Row],[Categoria]], " ", "_")),TabelaFluxoDeCaixa[[#This Row],[Sub Categoria]]),0)</f>
        <v>1</v>
      </c>
      <c r="G784" s="429">
        <f>DATE(YEAR(TabelaFluxoDeCaixa[[#This Row],[Data de Efetivação]]),MONTH(TabelaFluxoDeCaixa[[#This Row],[Data de Efetivação]]),1)</f>
        <v>45689</v>
      </c>
      <c r="H784" s="428">
        <v>45656</v>
      </c>
      <c r="I784" s="428">
        <v>45695</v>
      </c>
      <c r="J784" s="411"/>
      <c r="K784" s="411" t="s">
        <v>806</v>
      </c>
      <c r="L784" s="411" t="s">
        <v>899</v>
      </c>
      <c r="M784" s="412" t="s">
        <v>902</v>
      </c>
      <c r="N784" s="413" t="s">
        <v>1348</v>
      </c>
      <c r="O784" s="414">
        <v>74.03</v>
      </c>
      <c r="P784" s="415" t="s">
        <v>134</v>
      </c>
    </row>
    <row r="785" spans="3:16" ht="16" x14ac:dyDescent="0.2">
      <c r="C785" s="410"/>
      <c r="D785" s="410"/>
      <c r="E785" s="410">
        <f>COUNTIF(CFCategoriasBD,TabelaFluxoDeCaixa[[#This Row],[Categoria]])</f>
        <v>1</v>
      </c>
      <c r="F785" s="389">
        <f ca="1">IFERROR(COUNTIF(INDIRECT("BDNameToFC" &amp; SUBSTITUTE(TabelaFluxoDeCaixa[[#This Row],[Categoria]], " ", "_")),TabelaFluxoDeCaixa[[#This Row],[Sub Categoria]]),0)</f>
        <v>1</v>
      </c>
      <c r="G785" s="429">
        <f>DATE(YEAR(TabelaFluxoDeCaixa[[#This Row],[Data de Efetivação]]),MONTH(TabelaFluxoDeCaixa[[#This Row],[Data de Efetivação]]),1)</f>
        <v>45689</v>
      </c>
      <c r="H785" s="428">
        <v>45500</v>
      </c>
      <c r="I785" s="428">
        <v>45695</v>
      </c>
      <c r="J785" s="411"/>
      <c r="K785" s="411" t="s">
        <v>806</v>
      </c>
      <c r="L785" s="411" t="s">
        <v>55</v>
      </c>
      <c r="M785" s="412" t="s">
        <v>913</v>
      </c>
      <c r="N785" s="413" t="s">
        <v>1344</v>
      </c>
      <c r="O785" s="414">
        <v>77.48</v>
      </c>
      <c r="P785" s="415" t="s">
        <v>134</v>
      </c>
    </row>
    <row r="786" spans="3:16" ht="16" x14ac:dyDescent="0.2">
      <c r="C786" s="410"/>
      <c r="D786" s="410"/>
      <c r="E786" s="410">
        <f>COUNTIF(CFCategoriasBD,TabelaFluxoDeCaixa[[#This Row],[Categoria]])</f>
        <v>1</v>
      </c>
      <c r="F786" s="389">
        <f ca="1">IFERROR(COUNTIF(INDIRECT("BDNameToFC" &amp; SUBSTITUTE(TabelaFluxoDeCaixa[[#This Row],[Categoria]], " ", "_")),TabelaFluxoDeCaixa[[#This Row],[Sub Categoria]]),0)</f>
        <v>1</v>
      </c>
      <c r="G786" s="429">
        <f>DATE(YEAR(TabelaFluxoDeCaixa[[#This Row],[Data de Efetivação]]),MONTH(TabelaFluxoDeCaixa[[#This Row],[Data de Efetivação]]),1)</f>
        <v>45689</v>
      </c>
      <c r="H786" s="428">
        <v>45595</v>
      </c>
      <c r="I786" s="428">
        <v>45695</v>
      </c>
      <c r="J786" s="411"/>
      <c r="K786" s="411" t="s">
        <v>806</v>
      </c>
      <c r="L786" s="411" t="s">
        <v>816</v>
      </c>
      <c r="M786" s="412" t="s">
        <v>965</v>
      </c>
      <c r="N786" s="413" t="s">
        <v>1345</v>
      </c>
      <c r="O786" s="414">
        <v>77.489999999999995</v>
      </c>
      <c r="P786" s="415" t="s">
        <v>134</v>
      </c>
    </row>
    <row r="787" spans="3:16" ht="16" x14ac:dyDescent="0.2">
      <c r="C787" s="410"/>
      <c r="D787" s="410"/>
      <c r="E787" s="410">
        <f>COUNTIF(CFCategoriasBD,TabelaFluxoDeCaixa[[#This Row],[Categoria]])</f>
        <v>1</v>
      </c>
      <c r="F787" s="389">
        <f ca="1">IFERROR(COUNTIF(INDIRECT("BDNameToFC" &amp; SUBSTITUTE(TabelaFluxoDeCaixa[[#This Row],[Categoria]], " ", "_")),TabelaFluxoDeCaixa[[#This Row],[Sub Categoria]]),0)</f>
        <v>1</v>
      </c>
      <c r="G787" s="429">
        <f>DATE(YEAR(TabelaFluxoDeCaixa[[#This Row],[Data de Efetivação]]),MONTH(TabelaFluxoDeCaixa[[#This Row],[Data de Efetivação]]),1)</f>
        <v>45689</v>
      </c>
      <c r="H787" s="428">
        <v>45656</v>
      </c>
      <c r="I787" s="428">
        <v>45695</v>
      </c>
      <c r="J787" s="411"/>
      <c r="K787" s="411" t="s">
        <v>806</v>
      </c>
      <c r="L787" s="411" t="s">
        <v>52</v>
      </c>
      <c r="M787" s="412" t="s">
        <v>812</v>
      </c>
      <c r="N787" s="413" t="s">
        <v>1354</v>
      </c>
      <c r="O787" s="414">
        <v>92.5</v>
      </c>
      <c r="P787" s="415" t="s">
        <v>134</v>
      </c>
    </row>
    <row r="788" spans="3:16" ht="16" x14ac:dyDescent="0.2">
      <c r="C788" s="410"/>
      <c r="D788" s="410"/>
      <c r="E788" s="410">
        <f>COUNTIF(CFCategoriasBD,TabelaFluxoDeCaixa[[#This Row],[Categoria]])</f>
        <v>1</v>
      </c>
      <c r="F788" s="389">
        <f ca="1">IFERROR(COUNTIF(INDIRECT("BDNameToFC" &amp; SUBSTITUTE(TabelaFluxoDeCaixa[[#This Row],[Categoria]], " ", "_")),TabelaFluxoDeCaixa[[#This Row],[Sub Categoria]]),0)</f>
        <v>1</v>
      </c>
      <c r="G788" s="429">
        <f>DATE(YEAR(TabelaFluxoDeCaixa[[#This Row],[Data de Efetivação]]),MONTH(TabelaFluxoDeCaixa[[#This Row],[Data de Efetivação]]),1)</f>
        <v>45689</v>
      </c>
      <c r="H788" s="428">
        <v>45660</v>
      </c>
      <c r="I788" s="428">
        <v>45695</v>
      </c>
      <c r="J788" s="411"/>
      <c r="K788" s="411" t="s">
        <v>806</v>
      </c>
      <c r="L788" s="411" t="s">
        <v>803</v>
      </c>
      <c r="M788" s="412" t="s">
        <v>48</v>
      </c>
      <c r="N788" s="413" t="s">
        <v>1069</v>
      </c>
      <c r="O788" s="414">
        <v>97.25</v>
      </c>
      <c r="P788" s="415" t="s">
        <v>134</v>
      </c>
    </row>
    <row r="789" spans="3:16" ht="16" x14ac:dyDescent="0.2">
      <c r="C789" s="410"/>
      <c r="D789" s="410"/>
      <c r="E789" s="410">
        <f>COUNTIF(CFCategoriasBD,TabelaFluxoDeCaixa[[#This Row],[Categoria]])</f>
        <v>1</v>
      </c>
      <c r="F789" s="389">
        <f ca="1">IFERROR(COUNTIF(INDIRECT("BDNameToFC" &amp; SUBSTITUTE(TabelaFluxoDeCaixa[[#This Row],[Categoria]], " ", "_")),TabelaFluxoDeCaixa[[#This Row],[Sub Categoria]]),0)</f>
        <v>1</v>
      </c>
      <c r="G789" s="429">
        <f>DATE(YEAR(TabelaFluxoDeCaixa[[#This Row],[Data de Efetivação]]),MONTH(TabelaFluxoDeCaixa[[#This Row],[Data de Efetivação]]),1)</f>
        <v>45689</v>
      </c>
      <c r="H789" s="428">
        <v>45662</v>
      </c>
      <c r="I789" s="428">
        <v>45695</v>
      </c>
      <c r="J789" s="411"/>
      <c r="K789" s="411" t="s">
        <v>806</v>
      </c>
      <c r="L789" s="411" t="s">
        <v>814</v>
      </c>
      <c r="M789" s="412" t="s">
        <v>257</v>
      </c>
      <c r="N789" s="413" t="s">
        <v>1361</v>
      </c>
      <c r="O789" s="414">
        <v>100</v>
      </c>
      <c r="P789" s="415" t="s">
        <v>134</v>
      </c>
    </row>
    <row r="790" spans="3:16" ht="16" x14ac:dyDescent="0.2">
      <c r="C790" s="410"/>
      <c r="D790" s="410"/>
      <c r="E790" s="410">
        <f>COUNTIF(CFCategoriasBD,TabelaFluxoDeCaixa[[#This Row],[Categoria]])</f>
        <v>1</v>
      </c>
      <c r="F790" s="389">
        <f ca="1">IFERROR(COUNTIF(INDIRECT("BDNameToFC" &amp; SUBSTITUTE(TabelaFluxoDeCaixa[[#This Row],[Categoria]], " ", "_")),TabelaFluxoDeCaixa[[#This Row],[Sub Categoria]]),0)</f>
        <v>1</v>
      </c>
      <c r="G790" s="429">
        <f>DATE(YEAR(TabelaFluxoDeCaixa[[#This Row],[Data de Efetivação]]),MONTH(TabelaFluxoDeCaixa[[#This Row],[Data de Efetivação]]),1)</f>
        <v>45689</v>
      </c>
      <c r="H790" s="428">
        <v>45663</v>
      </c>
      <c r="I790" s="428">
        <v>45695</v>
      </c>
      <c r="J790" s="411" t="s">
        <v>725</v>
      </c>
      <c r="K790" s="411" t="s">
        <v>806</v>
      </c>
      <c r="L790" s="411" t="s">
        <v>52</v>
      </c>
      <c r="M790" s="412" t="s">
        <v>800</v>
      </c>
      <c r="N790" s="413" t="s">
        <v>1075</v>
      </c>
      <c r="O790" s="414">
        <v>103.28</v>
      </c>
      <c r="P790" s="415" t="s">
        <v>134</v>
      </c>
    </row>
    <row r="791" spans="3:16" ht="16" x14ac:dyDescent="0.2">
      <c r="C791" s="410"/>
      <c r="D791" s="410"/>
      <c r="E791" s="410">
        <f>COUNTIF(CFCategoriasBD,TabelaFluxoDeCaixa[[#This Row],[Categoria]])</f>
        <v>1</v>
      </c>
      <c r="F791" s="389">
        <f ca="1">IFERROR(COUNTIF(INDIRECT("BDNameToFC" &amp; SUBSTITUTE(TabelaFluxoDeCaixa[[#This Row],[Categoria]], " ", "_")),TabelaFluxoDeCaixa[[#This Row],[Sub Categoria]]),0)</f>
        <v>1</v>
      </c>
      <c r="G791" s="429">
        <f>DATE(YEAR(TabelaFluxoDeCaixa[[#This Row],[Data de Efetivação]]),MONTH(TabelaFluxoDeCaixa[[#This Row],[Data de Efetivação]]),1)</f>
        <v>45689</v>
      </c>
      <c r="H791" s="428">
        <v>45650</v>
      </c>
      <c r="I791" s="428">
        <v>45695</v>
      </c>
      <c r="J791" s="411"/>
      <c r="K791" s="411" t="s">
        <v>806</v>
      </c>
      <c r="L791" s="411" t="s">
        <v>803</v>
      </c>
      <c r="M791" s="412" t="s">
        <v>48</v>
      </c>
      <c r="N791" s="413" t="s">
        <v>1055</v>
      </c>
      <c r="O791" s="414">
        <v>104</v>
      </c>
      <c r="P791" s="415" t="s">
        <v>134</v>
      </c>
    </row>
    <row r="792" spans="3:16" ht="16" x14ac:dyDescent="0.2">
      <c r="C792" s="410"/>
      <c r="D792" s="410"/>
      <c r="E792" s="410">
        <f>COUNTIF(CFCategoriasBD,TabelaFluxoDeCaixa[[#This Row],[Categoria]])</f>
        <v>1</v>
      </c>
      <c r="F792" s="389">
        <f ca="1">IFERROR(COUNTIF(INDIRECT("BDNameToFC" &amp; SUBSTITUTE(TabelaFluxoDeCaixa[[#This Row],[Categoria]], " ", "_")),TabelaFluxoDeCaixa[[#This Row],[Sub Categoria]]),0)</f>
        <v>1</v>
      </c>
      <c r="G792" s="429">
        <f>DATE(YEAR(TabelaFluxoDeCaixa[[#This Row],[Data de Efetivação]]),MONTH(TabelaFluxoDeCaixa[[#This Row],[Data de Efetivação]]),1)</f>
        <v>45689</v>
      </c>
      <c r="H792" s="428">
        <v>45668</v>
      </c>
      <c r="I792" s="428">
        <v>45695</v>
      </c>
      <c r="J792" s="411" t="s">
        <v>725</v>
      </c>
      <c r="K792" s="411" t="s">
        <v>806</v>
      </c>
      <c r="L792" s="411" t="s">
        <v>52</v>
      </c>
      <c r="M792" s="412" t="s">
        <v>800</v>
      </c>
      <c r="N792" s="413" t="s">
        <v>1075</v>
      </c>
      <c r="O792" s="414">
        <v>107.43</v>
      </c>
      <c r="P792" s="415" t="s">
        <v>134</v>
      </c>
    </row>
    <row r="793" spans="3:16" ht="16" x14ac:dyDescent="0.2">
      <c r="C793" s="410"/>
      <c r="D793" s="410"/>
      <c r="E793" s="410">
        <f>COUNTIF(CFCategoriasBD,TabelaFluxoDeCaixa[[#This Row],[Categoria]])</f>
        <v>1</v>
      </c>
      <c r="F793" s="389">
        <f ca="1">IFERROR(COUNTIF(INDIRECT("BDNameToFC" &amp; SUBSTITUTE(TabelaFluxoDeCaixa[[#This Row],[Categoria]], " ", "_")),TabelaFluxoDeCaixa[[#This Row],[Sub Categoria]]),0)</f>
        <v>1</v>
      </c>
      <c r="G793" s="429">
        <f>DATE(YEAR(TabelaFluxoDeCaixa[[#This Row],[Data de Efetivação]]),MONTH(TabelaFluxoDeCaixa[[#This Row],[Data de Efetivação]]),1)</f>
        <v>45689</v>
      </c>
      <c r="H793" s="428">
        <v>45397</v>
      </c>
      <c r="I793" s="428">
        <v>45695</v>
      </c>
      <c r="J793" s="411"/>
      <c r="K793" s="411" t="s">
        <v>806</v>
      </c>
      <c r="L793" s="411" t="s">
        <v>899</v>
      </c>
      <c r="M793" s="412" t="s">
        <v>902</v>
      </c>
      <c r="N793" s="413" t="s">
        <v>1353</v>
      </c>
      <c r="O793" s="414">
        <v>109.48</v>
      </c>
      <c r="P793" s="415" t="s">
        <v>134</v>
      </c>
    </row>
    <row r="794" spans="3:16" ht="16" x14ac:dyDescent="0.2">
      <c r="C794" s="410"/>
      <c r="D794" s="410"/>
      <c r="E794" s="410">
        <f>COUNTIF(CFCategoriasBD,TabelaFluxoDeCaixa[[#This Row],[Categoria]])</f>
        <v>1</v>
      </c>
      <c r="F794" s="389">
        <f ca="1">IFERROR(COUNTIF(INDIRECT("BDNameToFC" &amp; SUBSTITUTE(TabelaFluxoDeCaixa[[#This Row],[Categoria]], " ", "_")),TabelaFluxoDeCaixa[[#This Row],[Sub Categoria]]),0)</f>
        <v>1</v>
      </c>
      <c r="G794" s="429">
        <f>DATE(YEAR(TabelaFluxoDeCaixa[[#This Row],[Data de Efetivação]]),MONTH(TabelaFluxoDeCaixa[[#This Row],[Data de Efetivação]]),1)</f>
        <v>45689</v>
      </c>
      <c r="H794" s="428">
        <v>45630</v>
      </c>
      <c r="I794" s="428">
        <v>45695</v>
      </c>
      <c r="J794" s="411"/>
      <c r="K794" s="411" t="s">
        <v>806</v>
      </c>
      <c r="L794" s="411" t="s">
        <v>52</v>
      </c>
      <c r="M794" s="412" t="s">
        <v>800</v>
      </c>
      <c r="N794" s="413" t="s">
        <v>1350</v>
      </c>
      <c r="O794" s="414">
        <v>114.1</v>
      </c>
      <c r="P794" s="415" t="s">
        <v>134</v>
      </c>
    </row>
    <row r="795" spans="3:16" ht="16" x14ac:dyDescent="0.2">
      <c r="C795" s="410"/>
      <c r="D795" s="410"/>
      <c r="E795" s="410">
        <f>COUNTIF(CFCategoriasBD,TabelaFluxoDeCaixa[[#This Row],[Categoria]])</f>
        <v>1</v>
      </c>
      <c r="F795" s="389">
        <f ca="1">IFERROR(COUNTIF(INDIRECT("BDNameToFC" &amp; SUBSTITUTE(TabelaFluxoDeCaixa[[#This Row],[Categoria]], " ", "_")),TabelaFluxoDeCaixa[[#This Row],[Sub Categoria]]),0)</f>
        <v>1</v>
      </c>
      <c r="G795" s="429">
        <f>DATE(YEAR(TabelaFluxoDeCaixa[[#This Row],[Data de Efetivação]]),MONTH(TabelaFluxoDeCaixa[[#This Row],[Data de Efetivação]]),1)</f>
        <v>45689</v>
      </c>
      <c r="H795" s="428">
        <v>45661</v>
      </c>
      <c r="I795" s="428">
        <v>45695</v>
      </c>
      <c r="J795" s="411"/>
      <c r="K795" s="411" t="s">
        <v>806</v>
      </c>
      <c r="L795" s="411" t="s">
        <v>55</v>
      </c>
      <c r="M795" s="412" t="s">
        <v>56</v>
      </c>
      <c r="N795" s="413" t="s">
        <v>1349</v>
      </c>
      <c r="O795" s="414">
        <v>115</v>
      </c>
      <c r="P795" s="415" t="s">
        <v>134</v>
      </c>
    </row>
    <row r="796" spans="3:16" ht="16" x14ac:dyDescent="0.2">
      <c r="C796" s="410"/>
      <c r="D796" s="410"/>
      <c r="E796" s="410">
        <f>COUNTIF(CFCategoriasBD,TabelaFluxoDeCaixa[[#This Row],[Categoria]])</f>
        <v>1</v>
      </c>
      <c r="F796" s="389">
        <f ca="1">IFERROR(COUNTIF(INDIRECT("BDNameToFC" &amp; SUBSTITUTE(TabelaFluxoDeCaixa[[#This Row],[Categoria]], " ", "_")),TabelaFluxoDeCaixa[[#This Row],[Sub Categoria]]),0)</f>
        <v>1</v>
      </c>
      <c r="G796" s="429">
        <f>DATE(YEAR(TabelaFluxoDeCaixa[[#This Row],[Data de Efetivação]]),MONTH(TabelaFluxoDeCaixa[[#This Row],[Data de Efetivação]]),1)</f>
        <v>45689</v>
      </c>
      <c r="H796" s="428">
        <v>45669</v>
      </c>
      <c r="I796" s="428">
        <v>45695</v>
      </c>
      <c r="J796" s="411"/>
      <c r="K796" s="411" t="s">
        <v>806</v>
      </c>
      <c r="L796" s="411" t="s">
        <v>55</v>
      </c>
      <c r="M796" s="412" t="s">
        <v>57</v>
      </c>
      <c r="N796" s="413" t="s">
        <v>1367</v>
      </c>
      <c r="O796" s="414">
        <v>121.3</v>
      </c>
      <c r="P796" s="415" t="s">
        <v>134</v>
      </c>
    </row>
    <row r="797" spans="3:16" ht="16" x14ac:dyDescent="0.2">
      <c r="C797" s="410"/>
      <c r="D797" s="410"/>
      <c r="E797" s="410">
        <f>COUNTIF(CFCategoriasBD,TabelaFluxoDeCaixa[[#This Row],[Categoria]])</f>
        <v>1</v>
      </c>
      <c r="F797" s="389">
        <f ca="1">IFERROR(COUNTIF(INDIRECT("BDNameToFC" &amp; SUBSTITUTE(TabelaFluxoDeCaixa[[#This Row],[Categoria]], " ", "_")),TabelaFluxoDeCaixa[[#This Row],[Sub Categoria]]),0)</f>
        <v>1</v>
      </c>
      <c r="G797" s="429">
        <f>DATE(YEAR(TabelaFluxoDeCaixa[[#This Row],[Data de Efetivação]]),MONTH(TabelaFluxoDeCaixa[[#This Row],[Data de Efetivação]]),1)</f>
        <v>45689</v>
      </c>
      <c r="H797" s="428">
        <v>45660</v>
      </c>
      <c r="I797" s="428">
        <v>45695</v>
      </c>
      <c r="J797" s="411"/>
      <c r="K797" s="411" t="s">
        <v>806</v>
      </c>
      <c r="L797" s="411" t="s">
        <v>899</v>
      </c>
      <c r="M797" s="412" t="s">
        <v>902</v>
      </c>
      <c r="N797" s="413" t="s">
        <v>1360</v>
      </c>
      <c r="O797" s="414">
        <v>130</v>
      </c>
      <c r="P797" s="415" t="s">
        <v>134</v>
      </c>
    </row>
    <row r="798" spans="3:16" ht="16" x14ac:dyDescent="0.2">
      <c r="C798" s="410"/>
      <c r="D798" s="410"/>
      <c r="E798" s="410">
        <f>COUNTIF(CFCategoriasBD,TabelaFluxoDeCaixa[[#This Row],[Categoria]])</f>
        <v>1</v>
      </c>
      <c r="F798" s="389">
        <f ca="1">IFERROR(COUNTIF(INDIRECT("BDNameToFC" &amp; SUBSTITUTE(TabelaFluxoDeCaixa[[#This Row],[Categoria]], " ", "_")),TabelaFluxoDeCaixa[[#This Row],[Sub Categoria]]),0)</f>
        <v>1</v>
      </c>
      <c r="G798" s="429">
        <f>DATE(YEAR(TabelaFluxoDeCaixa[[#This Row],[Data de Efetivação]]),MONTH(TabelaFluxoDeCaixa[[#This Row],[Data de Efetivação]]),1)</f>
        <v>45689</v>
      </c>
      <c r="H798" s="428">
        <v>45667</v>
      </c>
      <c r="I798" s="428">
        <v>45695</v>
      </c>
      <c r="J798" s="411"/>
      <c r="K798" s="411" t="s">
        <v>806</v>
      </c>
      <c r="L798" s="411" t="s">
        <v>803</v>
      </c>
      <c r="M798" s="412" t="s">
        <v>48</v>
      </c>
      <c r="N798" s="413" t="s">
        <v>1055</v>
      </c>
      <c r="O798" s="414">
        <v>131</v>
      </c>
      <c r="P798" s="415" t="s">
        <v>134</v>
      </c>
    </row>
    <row r="799" spans="3:16" ht="16" x14ac:dyDescent="0.2">
      <c r="C799" s="410"/>
      <c r="D799" s="410"/>
      <c r="E799" s="410">
        <f>COUNTIF(CFCategoriasBD,TabelaFluxoDeCaixa[[#This Row],[Categoria]])</f>
        <v>1</v>
      </c>
      <c r="F799" s="389">
        <f ca="1">IFERROR(COUNTIF(INDIRECT("BDNameToFC" &amp; SUBSTITUTE(TabelaFluxoDeCaixa[[#This Row],[Categoria]], " ", "_")),TabelaFluxoDeCaixa[[#This Row],[Sub Categoria]]),0)</f>
        <v>1</v>
      </c>
      <c r="G799" s="429">
        <f>DATE(YEAR(TabelaFluxoDeCaixa[[#This Row],[Data de Efetivação]]),MONTH(TabelaFluxoDeCaixa[[#This Row],[Data de Efetivação]]),1)</f>
        <v>45689</v>
      </c>
      <c r="H799" s="428">
        <v>45662</v>
      </c>
      <c r="I799" s="428">
        <v>45695</v>
      </c>
      <c r="J799" s="411"/>
      <c r="K799" s="411" t="s">
        <v>806</v>
      </c>
      <c r="L799" s="411" t="s">
        <v>49</v>
      </c>
      <c r="M799" s="412" t="s">
        <v>51</v>
      </c>
      <c r="N799" s="413" t="s">
        <v>1362</v>
      </c>
      <c r="O799" s="414">
        <v>142.88999999999999</v>
      </c>
      <c r="P799" s="415" t="s">
        <v>134</v>
      </c>
    </row>
    <row r="800" spans="3:16" ht="16" x14ac:dyDescent="0.2">
      <c r="C800" s="410"/>
      <c r="D800" s="410"/>
      <c r="E800" s="410">
        <f>COUNTIF(CFCategoriasBD,TabelaFluxoDeCaixa[[#This Row],[Categoria]])</f>
        <v>1</v>
      </c>
      <c r="F800" s="389">
        <f ca="1">IFERROR(COUNTIF(INDIRECT("BDNameToFC" &amp; SUBSTITUTE(TabelaFluxoDeCaixa[[#This Row],[Categoria]], " ", "_")),TabelaFluxoDeCaixa[[#This Row],[Sub Categoria]]),0)</f>
        <v>1</v>
      </c>
      <c r="G800" s="429">
        <f>DATE(YEAR(TabelaFluxoDeCaixa[[#This Row],[Data de Efetivação]]),MONTH(TabelaFluxoDeCaixa[[#This Row],[Data de Efetivação]]),1)</f>
        <v>45689</v>
      </c>
      <c r="H800" s="428">
        <v>45670</v>
      </c>
      <c r="I800" s="428">
        <v>45695</v>
      </c>
      <c r="J800" s="411"/>
      <c r="K800" s="411" t="s">
        <v>806</v>
      </c>
      <c r="L800" s="411" t="s">
        <v>58</v>
      </c>
      <c r="M800" s="412" t="s">
        <v>906</v>
      </c>
      <c r="N800" s="413" t="s">
        <v>1378</v>
      </c>
      <c r="O800" s="414">
        <v>146.09</v>
      </c>
      <c r="P800" s="415" t="s">
        <v>134</v>
      </c>
    </row>
    <row r="801" spans="3:16" ht="16" x14ac:dyDescent="0.2">
      <c r="C801" s="410"/>
      <c r="D801" s="410"/>
      <c r="E801" s="410">
        <f>COUNTIF(CFCategoriasBD,TabelaFluxoDeCaixa[[#This Row],[Categoria]])</f>
        <v>1</v>
      </c>
      <c r="F801" s="389">
        <f ca="1">IFERROR(COUNTIF(INDIRECT("BDNameToFC" &amp; SUBSTITUTE(TabelaFluxoDeCaixa[[#This Row],[Categoria]], " ", "_")),TabelaFluxoDeCaixa[[#This Row],[Sub Categoria]]),0)</f>
        <v>1</v>
      </c>
      <c r="G801" s="429">
        <f>DATE(YEAR(TabelaFluxoDeCaixa[[#This Row],[Data de Efetivação]]),MONTH(TabelaFluxoDeCaixa[[#This Row],[Data de Efetivação]]),1)</f>
        <v>45689</v>
      </c>
      <c r="H801" s="428">
        <v>45625</v>
      </c>
      <c r="I801" s="428">
        <v>45695</v>
      </c>
      <c r="J801" s="411"/>
      <c r="K801" s="411" t="s">
        <v>806</v>
      </c>
      <c r="L801" s="411" t="s">
        <v>1029</v>
      </c>
      <c r="M801" s="412" t="s">
        <v>1118</v>
      </c>
      <c r="N801" s="413" t="s">
        <v>1371</v>
      </c>
      <c r="O801" s="414">
        <v>147.5</v>
      </c>
      <c r="P801" s="415" t="s">
        <v>134</v>
      </c>
    </row>
    <row r="802" spans="3:16" ht="16" x14ac:dyDescent="0.2">
      <c r="C802" s="410"/>
      <c r="D802" s="410"/>
      <c r="E802" s="410">
        <f>COUNTIF(CFCategoriasBD,TabelaFluxoDeCaixa[[#This Row],[Categoria]])</f>
        <v>1</v>
      </c>
      <c r="F802" s="389">
        <f ca="1">IFERROR(COUNTIF(INDIRECT("BDNameToFC" &amp; SUBSTITUTE(TabelaFluxoDeCaixa[[#This Row],[Categoria]], " ", "_")),TabelaFluxoDeCaixa[[#This Row],[Sub Categoria]]),0)</f>
        <v>1</v>
      </c>
      <c r="G802" s="429">
        <f>DATE(YEAR(TabelaFluxoDeCaixa[[#This Row],[Data de Efetivação]]),MONTH(TabelaFluxoDeCaixa[[#This Row],[Data de Efetivação]]),1)</f>
        <v>45689</v>
      </c>
      <c r="H802" s="428">
        <v>45649</v>
      </c>
      <c r="I802" s="428">
        <v>45695</v>
      </c>
      <c r="J802" s="411"/>
      <c r="K802" s="411" t="s">
        <v>806</v>
      </c>
      <c r="L802" s="411" t="s">
        <v>55</v>
      </c>
      <c r="M802" s="412" t="s">
        <v>56</v>
      </c>
      <c r="N802" s="413" t="s">
        <v>1356</v>
      </c>
      <c r="O802" s="414">
        <v>149</v>
      </c>
      <c r="P802" s="415" t="s">
        <v>134</v>
      </c>
    </row>
    <row r="803" spans="3:16" ht="16" x14ac:dyDescent="0.2">
      <c r="C803" s="410"/>
      <c r="D803" s="410"/>
      <c r="E803" s="410">
        <f>COUNTIF(CFCategoriasBD,TabelaFluxoDeCaixa[[#This Row],[Categoria]])</f>
        <v>1</v>
      </c>
      <c r="F803" s="389">
        <f ca="1">IFERROR(COUNTIF(INDIRECT("BDNameToFC" &amp; SUBSTITUTE(TabelaFluxoDeCaixa[[#This Row],[Categoria]], " ", "_")),TabelaFluxoDeCaixa[[#This Row],[Sub Categoria]]),0)</f>
        <v>1</v>
      </c>
      <c r="G803" s="429">
        <f>DATE(YEAR(TabelaFluxoDeCaixa[[#This Row],[Data de Efetivação]]),MONTH(TabelaFluxoDeCaixa[[#This Row],[Data de Efetivação]]),1)</f>
        <v>45689</v>
      </c>
      <c r="H803" s="428">
        <v>45654</v>
      </c>
      <c r="I803" s="428">
        <v>45695</v>
      </c>
      <c r="J803" s="411"/>
      <c r="K803" s="411" t="s">
        <v>806</v>
      </c>
      <c r="L803" s="411" t="s">
        <v>803</v>
      </c>
      <c r="M803" s="412" t="s">
        <v>48</v>
      </c>
      <c r="N803" s="413" t="s">
        <v>1069</v>
      </c>
      <c r="O803" s="414">
        <v>153.18</v>
      </c>
      <c r="P803" s="415" t="s">
        <v>134</v>
      </c>
    </row>
    <row r="804" spans="3:16" ht="16" x14ac:dyDescent="0.2">
      <c r="C804" s="410"/>
      <c r="D804" s="410"/>
      <c r="E804" s="410">
        <f>COUNTIF(CFCategoriasBD,TabelaFluxoDeCaixa[[#This Row],[Categoria]])</f>
        <v>1</v>
      </c>
      <c r="F804" s="389">
        <f ca="1">IFERROR(COUNTIF(INDIRECT("BDNameToFC" &amp; SUBSTITUTE(TabelaFluxoDeCaixa[[#This Row],[Categoria]], " ", "_")),TabelaFluxoDeCaixa[[#This Row],[Sub Categoria]]),0)</f>
        <v>1</v>
      </c>
      <c r="G804" s="429">
        <f>DATE(YEAR(TabelaFluxoDeCaixa[[#This Row],[Data de Efetivação]]),MONTH(TabelaFluxoDeCaixa[[#This Row],[Data de Efetivação]]),1)</f>
        <v>45689</v>
      </c>
      <c r="H804" s="428">
        <v>45649</v>
      </c>
      <c r="I804" s="428">
        <v>45695</v>
      </c>
      <c r="J804" s="411"/>
      <c r="K804" s="411" t="s">
        <v>806</v>
      </c>
      <c r="L804" s="411" t="s">
        <v>803</v>
      </c>
      <c r="M804" s="412" t="s">
        <v>48</v>
      </c>
      <c r="N804" s="413" t="s">
        <v>1328</v>
      </c>
      <c r="O804" s="414">
        <v>153.52000000000001</v>
      </c>
      <c r="P804" s="415" t="s">
        <v>134</v>
      </c>
    </row>
    <row r="805" spans="3:16" ht="32" x14ac:dyDescent="0.2">
      <c r="C805" s="410"/>
      <c r="D805" s="410"/>
      <c r="E805" s="410">
        <f>COUNTIF(CFCategoriasBD,TabelaFluxoDeCaixa[[#This Row],[Categoria]])</f>
        <v>1</v>
      </c>
      <c r="F805" s="389">
        <f ca="1">IFERROR(COUNTIF(INDIRECT("BDNameToFC" &amp; SUBSTITUTE(TabelaFluxoDeCaixa[[#This Row],[Categoria]], " ", "_")),TabelaFluxoDeCaixa[[#This Row],[Sub Categoria]]),0)</f>
        <v>1</v>
      </c>
      <c r="G805" s="429">
        <f>DATE(YEAR(TabelaFluxoDeCaixa[[#This Row],[Data de Efetivação]]),MONTH(TabelaFluxoDeCaixa[[#This Row],[Data de Efetivação]]),1)</f>
        <v>45689</v>
      </c>
      <c r="H805" s="428">
        <v>45695</v>
      </c>
      <c r="I805" s="428">
        <v>45695</v>
      </c>
      <c r="J805" s="411" t="s">
        <v>725</v>
      </c>
      <c r="K805" s="411"/>
      <c r="L805" s="411" t="s">
        <v>808</v>
      </c>
      <c r="M805" s="412" t="s">
        <v>257</v>
      </c>
      <c r="N805" s="413" t="s">
        <v>745</v>
      </c>
      <c r="O805" s="414">
        <v>166.98</v>
      </c>
      <c r="P805" s="415" t="s">
        <v>134</v>
      </c>
    </row>
    <row r="806" spans="3:16" ht="16" x14ac:dyDescent="0.2">
      <c r="C806" s="410"/>
      <c r="D806" s="410"/>
      <c r="E806" s="410">
        <f>COUNTIF(CFCategoriasBD,TabelaFluxoDeCaixa[[#This Row],[Categoria]])</f>
        <v>1</v>
      </c>
      <c r="F806" s="389">
        <f ca="1">IFERROR(COUNTIF(INDIRECT("BDNameToFC" &amp; SUBSTITUTE(TabelaFluxoDeCaixa[[#This Row],[Categoria]], " ", "_")),TabelaFluxoDeCaixa[[#This Row],[Sub Categoria]]),0)</f>
        <v>1</v>
      </c>
      <c r="G806" s="429">
        <f>DATE(YEAR(TabelaFluxoDeCaixa[[#This Row],[Data de Efetivação]]),MONTH(TabelaFluxoDeCaixa[[#This Row],[Data de Efetivação]]),1)</f>
        <v>45689</v>
      </c>
      <c r="H806" s="428">
        <v>45663</v>
      </c>
      <c r="I806" s="428">
        <v>45695</v>
      </c>
      <c r="J806" s="411"/>
      <c r="K806" s="411" t="s">
        <v>806</v>
      </c>
      <c r="L806" s="411" t="s">
        <v>803</v>
      </c>
      <c r="M806" s="412" t="s">
        <v>48</v>
      </c>
      <c r="N806" s="413" t="s">
        <v>1069</v>
      </c>
      <c r="O806" s="414">
        <v>188</v>
      </c>
      <c r="P806" s="415" t="s">
        <v>134</v>
      </c>
    </row>
    <row r="807" spans="3:16" ht="16" x14ac:dyDescent="0.2">
      <c r="C807" s="410"/>
      <c r="D807" s="410"/>
      <c r="E807" s="410">
        <f>COUNTIF(CFCategoriasBD,TabelaFluxoDeCaixa[[#This Row],[Categoria]])</f>
        <v>1</v>
      </c>
      <c r="F807" s="389">
        <f ca="1">IFERROR(COUNTIF(INDIRECT("BDNameToFC" &amp; SUBSTITUTE(TabelaFluxoDeCaixa[[#This Row],[Categoria]], " ", "_")),TabelaFluxoDeCaixa[[#This Row],[Sub Categoria]]),0)</f>
        <v>1</v>
      </c>
      <c r="G807" s="429">
        <f>DATE(YEAR(TabelaFluxoDeCaixa[[#This Row],[Data de Efetivação]]),MONTH(TabelaFluxoDeCaixa[[#This Row],[Data de Efetivação]]),1)</f>
        <v>45689</v>
      </c>
      <c r="H807" s="428">
        <v>45670</v>
      </c>
      <c r="I807" s="428">
        <v>45695</v>
      </c>
      <c r="J807" s="411"/>
      <c r="K807" s="411" t="s">
        <v>806</v>
      </c>
      <c r="L807" s="411" t="s">
        <v>803</v>
      </c>
      <c r="M807" s="412" t="s">
        <v>48</v>
      </c>
      <c r="N807" s="413" t="s">
        <v>1069</v>
      </c>
      <c r="O807" s="414">
        <v>191.17</v>
      </c>
      <c r="P807" s="415" t="s">
        <v>134</v>
      </c>
    </row>
    <row r="808" spans="3:16" ht="16" x14ac:dyDescent="0.2">
      <c r="C808" s="410"/>
      <c r="D808" s="410"/>
      <c r="E808" s="410">
        <f>COUNTIF(CFCategoriasBD,TabelaFluxoDeCaixa[[#This Row],[Categoria]])</f>
        <v>1</v>
      </c>
      <c r="F808" s="389">
        <f ca="1">IFERROR(COUNTIF(INDIRECT("BDNameToFC" &amp; SUBSTITUTE(TabelaFluxoDeCaixa[[#This Row],[Categoria]], " ", "_")),TabelaFluxoDeCaixa[[#This Row],[Sub Categoria]]),0)</f>
        <v>1</v>
      </c>
      <c r="G808" s="429">
        <f>DATE(YEAR(TabelaFluxoDeCaixa[[#This Row],[Data de Efetivação]]),MONTH(TabelaFluxoDeCaixa[[#This Row],[Data de Efetivação]]),1)</f>
        <v>45689</v>
      </c>
      <c r="H808" s="428">
        <v>45672</v>
      </c>
      <c r="I808" s="428">
        <v>45695</v>
      </c>
      <c r="J808" s="411"/>
      <c r="K808" s="411" t="s">
        <v>806</v>
      </c>
      <c r="L808" s="411" t="s">
        <v>49</v>
      </c>
      <c r="M808" s="412" t="s">
        <v>51</v>
      </c>
      <c r="N808" s="413" t="s">
        <v>1362</v>
      </c>
      <c r="O808" s="414">
        <v>197.74</v>
      </c>
      <c r="P808" s="415" t="s">
        <v>134</v>
      </c>
    </row>
    <row r="809" spans="3:16" ht="16" x14ac:dyDescent="0.2">
      <c r="C809" s="410"/>
      <c r="D809" s="410"/>
      <c r="E809" s="410">
        <f>COUNTIF(CFCategoriasBD,TabelaFluxoDeCaixa[[#This Row],[Categoria]])</f>
        <v>1</v>
      </c>
      <c r="F809" s="389">
        <f ca="1">IFERROR(COUNTIF(INDIRECT("BDNameToFC" &amp; SUBSTITUTE(TabelaFluxoDeCaixa[[#This Row],[Categoria]], " ", "_")),TabelaFluxoDeCaixa[[#This Row],[Sub Categoria]]),0)</f>
        <v>1</v>
      </c>
      <c r="G809" s="429">
        <f>DATE(YEAR(TabelaFluxoDeCaixa[[#This Row],[Data de Efetivação]]),MONTH(TabelaFluxoDeCaixa[[#This Row],[Data de Efetivação]]),1)</f>
        <v>45689</v>
      </c>
      <c r="H809" s="428">
        <v>45667</v>
      </c>
      <c r="I809" s="428">
        <v>45695</v>
      </c>
      <c r="J809" s="411"/>
      <c r="K809" s="411" t="s">
        <v>806</v>
      </c>
      <c r="L809" s="411" t="s">
        <v>803</v>
      </c>
      <c r="M809" s="412" t="s">
        <v>48</v>
      </c>
      <c r="N809" s="413" t="s">
        <v>1069</v>
      </c>
      <c r="O809" s="414">
        <v>207.4</v>
      </c>
      <c r="P809" s="415" t="s">
        <v>134</v>
      </c>
    </row>
    <row r="810" spans="3:16" ht="16" x14ac:dyDescent="0.2">
      <c r="C810" s="410"/>
      <c r="D810" s="410"/>
      <c r="E810" s="410">
        <f>COUNTIF(CFCategoriasBD,TabelaFluxoDeCaixa[[#This Row],[Categoria]])</f>
        <v>1</v>
      </c>
      <c r="F810" s="389">
        <f ca="1">IFERROR(COUNTIF(INDIRECT("BDNameToFC" &amp; SUBSTITUTE(TabelaFluxoDeCaixa[[#This Row],[Categoria]], " ", "_")),TabelaFluxoDeCaixa[[#This Row],[Sub Categoria]]),0)</f>
        <v>1</v>
      </c>
      <c r="G810" s="429">
        <f>DATE(YEAR(TabelaFluxoDeCaixa[[#This Row],[Data de Efetivação]]),MONTH(TabelaFluxoDeCaixa[[#This Row],[Data de Efetivação]]),1)</f>
        <v>45689</v>
      </c>
      <c r="H810" s="428">
        <v>45669</v>
      </c>
      <c r="I810" s="428">
        <v>45695</v>
      </c>
      <c r="J810" s="411"/>
      <c r="K810" s="411" t="s">
        <v>806</v>
      </c>
      <c r="L810" s="411" t="s">
        <v>49</v>
      </c>
      <c r="M810" s="412" t="s">
        <v>51</v>
      </c>
      <c r="N810" s="413" t="s">
        <v>1362</v>
      </c>
      <c r="O810" s="414">
        <v>236.74</v>
      </c>
      <c r="P810" s="415" t="s">
        <v>134</v>
      </c>
    </row>
    <row r="811" spans="3:16" ht="16" x14ac:dyDescent="0.2">
      <c r="C811" s="410"/>
      <c r="D811" s="410"/>
      <c r="E811" s="410">
        <f>COUNTIF(CFCategoriasBD,TabelaFluxoDeCaixa[[#This Row],[Categoria]])</f>
        <v>1</v>
      </c>
      <c r="F811" s="389">
        <f ca="1">IFERROR(COUNTIF(INDIRECT("BDNameToFC" &amp; SUBSTITUTE(TabelaFluxoDeCaixa[[#This Row],[Categoria]], " ", "_")),TabelaFluxoDeCaixa[[#This Row],[Sub Categoria]]),0)</f>
        <v>1</v>
      </c>
      <c r="G811" s="429">
        <f>DATE(YEAR(TabelaFluxoDeCaixa[[#This Row],[Data de Efetivação]]),MONTH(TabelaFluxoDeCaixa[[#This Row],[Data de Efetivação]]),1)</f>
        <v>45689</v>
      </c>
      <c r="H811" s="428">
        <v>45657</v>
      </c>
      <c r="I811" s="428">
        <v>45695</v>
      </c>
      <c r="J811" s="411"/>
      <c r="K811" s="411" t="s">
        <v>806</v>
      </c>
      <c r="L811" s="411" t="s">
        <v>803</v>
      </c>
      <c r="M811" s="412" t="s">
        <v>48</v>
      </c>
      <c r="N811" s="413" t="s">
        <v>1069</v>
      </c>
      <c r="O811" s="414">
        <v>237.54</v>
      </c>
      <c r="P811" s="415" t="s">
        <v>134</v>
      </c>
    </row>
    <row r="812" spans="3:16" ht="16" x14ac:dyDescent="0.2">
      <c r="C812" s="410"/>
      <c r="D812" s="410"/>
      <c r="E812" s="410">
        <f>COUNTIF(CFCategoriasBD,TabelaFluxoDeCaixa[[#This Row],[Categoria]])</f>
        <v>1</v>
      </c>
      <c r="F812" s="389">
        <f ca="1">IFERROR(COUNTIF(INDIRECT("BDNameToFC" &amp; SUBSTITUTE(TabelaFluxoDeCaixa[[#This Row],[Categoria]], " ", "_")),TabelaFluxoDeCaixa[[#This Row],[Sub Categoria]]),0)</f>
        <v>1</v>
      </c>
      <c r="G812" s="429">
        <f>DATE(YEAR(TabelaFluxoDeCaixa[[#This Row],[Data de Efetivação]]),MONTH(TabelaFluxoDeCaixa[[#This Row],[Data de Efetivação]]),1)</f>
        <v>45689</v>
      </c>
      <c r="H812" s="428">
        <v>45660</v>
      </c>
      <c r="I812" s="428">
        <v>45695</v>
      </c>
      <c r="J812" s="411"/>
      <c r="K812" s="411" t="s">
        <v>806</v>
      </c>
      <c r="L812" s="411" t="s">
        <v>816</v>
      </c>
      <c r="M812" s="412" t="s">
        <v>965</v>
      </c>
      <c r="N812" s="413" t="s">
        <v>1373</v>
      </c>
      <c r="O812" s="414">
        <v>250</v>
      </c>
      <c r="P812" s="415" t="s">
        <v>134</v>
      </c>
    </row>
    <row r="813" spans="3:16" ht="16" x14ac:dyDescent="0.2">
      <c r="C813" s="410"/>
      <c r="D813" s="410"/>
      <c r="E813" s="410">
        <f>COUNTIF(CFCategoriasBD,TabelaFluxoDeCaixa[[#This Row],[Categoria]])</f>
        <v>1</v>
      </c>
      <c r="F813" s="389">
        <f ca="1">IFERROR(COUNTIF(INDIRECT("BDNameToFC" &amp; SUBSTITUTE(TabelaFluxoDeCaixa[[#This Row],[Categoria]], " ", "_")),TabelaFluxoDeCaixa[[#This Row],[Sub Categoria]]),0)</f>
        <v>1</v>
      </c>
      <c r="G813" s="429">
        <f>DATE(YEAR(TabelaFluxoDeCaixa[[#This Row],[Data de Efetivação]]),MONTH(TabelaFluxoDeCaixa[[#This Row],[Data de Efetivação]]),1)</f>
        <v>45689</v>
      </c>
      <c r="H813" s="428">
        <v>45658</v>
      </c>
      <c r="I813" s="428">
        <v>45695</v>
      </c>
      <c r="J813" s="411"/>
      <c r="K813" s="411" t="s">
        <v>806</v>
      </c>
      <c r="L813" s="411" t="s">
        <v>49</v>
      </c>
      <c r="M813" s="412" t="s">
        <v>51</v>
      </c>
      <c r="N813" s="413" t="s">
        <v>1359</v>
      </c>
      <c r="O813" s="414">
        <v>268.94</v>
      </c>
      <c r="P813" s="415" t="s">
        <v>134</v>
      </c>
    </row>
    <row r="814" spans="3:16" ht="32" x14ac:dyDescent="0.2">
      <c r="C814" s="410"/>
      <c r="D814" s="410"/>
      <c r="E814" s="410">
        <f>COUNTIF(CFCategoriasBD,TabelaFluxoDeCaixa[[#This Row],[Categoria]])</f>
        <v>1</v>
      </c>
      <c r="F814" s="389">
        <f ca="1">IFERROR(COUNTIF(INDIRECT("BDNameToFC" &amp; SUBSTITUTE(TabelaFluxoDeCaixa[[#This Row],[Categoria]], " ", "_")),TabelaFluxoDeCaixa[[#This Row],[Sub Categoria]]),0)</f>
        <v>1</v>
      </c>
      <c r="G814" s="429">
        <f>DATE(YEAR(TabelaFluxoDeCaixa[[#This Row],[Data de Efetivação]]),MONTH(TabelaFluxoDeCaixa[[#This Row],[Data de Efetivação]]),1)</f>
        <v>45689</v>
      </c>
      <c r="H814" s="428">
        <v>45695</v>
      </c>
      <c r="I814" s="428">
        <v>45695</v>
      </c>
      <c r="J814" s="411" t="s">
        <v>725</v>
      </c>
      <c r="K814" s="411"/>
      <c r="L814" s="411" t="s">
        <v>58</v>
      </c>
      <c r="M814" s="412" t="s">
        <v>802</v>
      </c>
      <c r="N814" s="413" t="s">
        <v>747</v>
      </c>
      <c r="O814" s="414">
        <v>295.86</v>
      </c>
      <c r="P814" s="415" t="s">
        <v>134</v>
      </c>
    </row>
    <row r="815" spans="3:16" ht="32" x14ac:dyDescent="0.2">
      <c r="C815" s="410"/>
      <c r="D815" s="410"/>
      <c r="E815" s="410">
        <f>COUNTIF(CFCategoriasBD,TabelaFluxoDeCaixa[[#This Row],[Categoria]])</f>
        <v>1</v>
      </c>
      <c r="F815" s="389">
        <f ca="1">IFERROR(COUNTIF(INDIRECT("BDNameToFC" &amp; SUBSTITUTE(TabelaFluxoDeCaixa[[#This Row],[Categoria]], " ", "_")),TabelaFluxoDeCaixa[[#This Row],[Sub Categoria]]),0)</f>
        <v>1</v>
      </c>
      <c r="G815" s="429">
        <f>DATE(YEAR(TabelaFluxoDeCaixa[[#This Row],[Data de Efetivação]]),MONTH(TabelaFluxoDeCaixa[[#This Row],[Data de Efetivação]]),1)</f>
        <v>45689</v>
      </c>
      <c r="H815" s="428">
        <v>45695</v>
      </c>
      <c r="I815" s="428">
        <v>45695</v>
      </c>
      <c r="J815" s="411" t="s">
        <v>725</v>
      </c>
      <c r="K815" s="411"/>
      <c r="L815" s="411" t="s">
        <v>58</v>
      </c>
      <c r="M815" s="412" t="s">
        <v>802</v>
      </c>
      <c r="N815" s="413" t="s">
        <v>747</v>
      </c>
      <c r="O815" s="414">
        <v>320.81</v>
      </c>
      <c r="P815" s="415" t="s">
        <v>134</v>
      </c>
    </row>
    <row r="816" spans="3:16" ht="16" x14ac:dyDescent="0.2">
      <c r="C816" s="410"/>
      <c r="D816" s="410"/>
      <c r="E816" s="410">
        <f>COUNTIF(CFCategoriasBD,TabelaFluxoDeCaixa[[#This Row],[Categoria]])</f>
        <v>1</v>
      </c>
      <c r="F816" s="389">
        <f ca="1">IFERROR(COUNTIF(INDIRECT("BDNameToFC" &amp; SUBSTITUTE(TabelaFluxoDeCaixa[[#This Row],[Categoria]], " ", "_")),TabelaFluxoDeCaixa[[#This Row],[Sub Categoria]]),0)</f>
        <v>1</v>
      </c>
      <c r="G816" s="429">
        <f>DATE(YEAR(TabelaFluxoDeCaixa[[#This Row],[Data de Efetivação]]),MONTH(TabelaFluxoDeCaixa[[#This Row],[Data de Efetivação]]),1)</f>
        <v>45689</v>
      </c>
      <c r="H816" s="428">
        <v>45656</v>
      </c>
      <c r="I816" s="428">
        <v>45695</v>
      </c>
      <c r="J816" s="411"/>
      <c r="K816" s="411" t="s">
        <v>806</v>
      </c>
      <c r="L816" s="411" t="s">
        <v>803</v>
      </c>
      <c r="M816" s="412" t="s">
        <v>48</v>
      </c>
      <c r="N816" s="413" t="s">
        <v>1055</v>
      </c>
      <c r="O816" s="414">
        <v>337</v>
      </c>
      <c r="P816" s="415" t="s">
        <v>134</v>
      </c>
    </row>
    <row r="817" spans="3:16" ht="16" x14ac:dyDescent="0.2">
      <c r="C817" s="410"/>
      <c r="D817" s="410"/>
      <c r="E817" s="410">
        <f>COUNTIF(CFCategoriasBD,TabelaFluxoDeCaixa[[#This Row],[Categoria]])</f>
        <v>1</v>
      </c>
      <c r="F817" s="389">
        <f ca="1">IFERROR(COUNTIF(INDIRECT("BDNameToFC" &amp; SUBSTITUTE(TabelaFluxoDeCaixa[[#This Row],[Categoria]], " ", "_")),TabelaFluxoDeCaixa[[#This Row],[Sub Categoria]]),0)</f>
        <v>1</v>
      </c>
      <c r="G817" s="429">
        <f>DATE(YEAR(TabelaFluxoDeCaixa[[#This Row],[Data de Efetivação]]),MONTH(TabelaFluxoDeCaixa[[#This Row],[Data de Efetivação]]),1)</f>
        <v>45689</v>
      </c>
      <c r="H817" s="428">
        <v>45695</v>
      </c>
      <c r="I817" s="428">
        <v>45695</v>
      </c>
      <c r="J817" s="411" t="s">
        <v>725</v>
      </c>
      <c r="K817" s="411"/>
      <c r="L817" s="411" t="s">
        <v>52</v>
      </c>
      <c r="M817" s="412" t="s">
        <v>811</v>
      </c>
      <c r="N817" s="413" t="s">
        <v>1481</v>
      </c>
      <c r="O817" s="414">
        <v>390</v>
      </c>
      <c r="P817" s="415" t="s">
        <v>134</v>
      </c>
    </row>
    <row r="818" spans="3:16" ht="16" x14ac:dyDescent="0.2">
      <c r="C818" s="410"/>
      <c r="D818" s="410"/>
      <c r="E818" s="410">
        <f>COUNTIF(CFCategoriasBD,TabelaFluxoDeCaixa[[#This Row],[Categoria]])</f>
        <v>1</v>
      </c>
      <c r="F818" s="389">
        <f ca="1">IFERROR(COUNTIF(INDIRECT("BDNameToFC" &amp; SUBSTITUTE(TabelaFluxoDeCaixa[[#This Row],[Categoria]], " ", "_")),TabelaFluxoDeCaixa[[#This Row],[Sub Categoria]]),0)</f>
        <v>1</v>
      </c>
      <c r="G818" s="429">
        <f>DATE(YEAR(TabelaFluxoDeCaixa[[#This Row],[Data de Efetivação]]),MONTH(TabelaFluxoDeCaixa[[#This Row],[Data de Efetivação]]),1)</f>
        <v>45689</v>
      </c>
      <c r="H818" s="428">
        <v>45653</v>
      </c>
      <c r="I818" s="428">
        <v>45695</v>
      </c>
      <c r="J818" s="411"/>
      <c r="K818" s="411" t="s">
        <v>806</v>
      </c>
      <c r="L818" s="411" t="s">
        <v>49</v>
      </c>
      <c r="M818" s="412" t="s">
        <v>809</v>
      </c>
      <c r="N818" s="413" t="s">
        <v>1358</v>
      </c>
      <c r="O818" s="414">
        <v>661.95</v>
      </c>
      <c r="P818" s="415" t="s">
        <v>134</v>
      </c>
    </row>
    <row r="819" spans="3:16" ht="16" x14ac:dyDescent="0.2">
      <c r="C819" s="410"/>
      <c r="D819" s="410"/>
      <c r="E819" s="410">
        <f>COUNTIF(CFCategoriasBD,TabelaFluxoDeCaixa[[#This Row],[Categoria]])</f>
        <v>1</v>
      </c>
      <c r="F819" s="389">
        <f ca="1">IFERROR(COUNTIF(INDIRECT("BDNameToFC" &amp; SUBSTITUTE(TabelaFluxoDeCaixa[[#This Row],[Categoria]], " ", "_")),TabelaFluxoDeCaixa[[#This Row],[Sub Categoria]]),0)</f>
        <v>1</v>
      </c>
      <c r="G819" s="429">
        <f>DATE(YEAR(TabelaFluxoDeCaixa[[#This Row],[Data de Efetivação]]),MONTH(TabelaFluxoDeCaixa[[#This Row],[Data de Efetivação]]),1)</f>
        <v>45689</v>
      </c>
      <c r="H819" s="428">
        <v>45673</v>
      </c>
      <c r="I819" s="428">
        <v>45695</v>
      </c>
      <c r="J819" s="411"/>
      <c r="K819" s="411" t="s">
        <v>806</v>
      </c>
      <c r="L819" s="411" t="s">
        <v>803</v>
      </c>
      <c r="M819" s="412" t="s">
        <v>48</v>
      </c>
      <c r="N819" s="413" t="s">
        <v>1328</v>
      </c>
      <c r="O819" s="414">
        <v>731.72</v>
      </c>
      <c r="P819" s="415" t="s">
        <v>134</v>
      </c>
    </row>
    <row r="820" spans="3:16" ht="32" x14ac:dyDescent="0.2">
      <c r="C820" s="410"/>
      <c r="D820" s="410"/>
      <c r="E820" s="410">
        <f>COUNTIF(CFCategoriasBD,TabelaFluxoDeCaixa[[#This Row],[Categoria]])</f>
        <v>1</v>
      </c>
      <c r="F820" s="389">
        <f ca="1">IFERROR(COUNTIF(INDIRECT("BDNameToFC" &amp; SUBSTITUTE(TabelaFluxoDeCaixa[[#This Row],[Categoria]], " ", "_")),TabelaFluxoDeCaixa[[#This Row],[Sub Categoria]]),0)</f>
        <v>1</v>
      </c>
      <c r="G820" s="429">
        <f>DATE(YEAR(TabelaFluxoDeCaixa[[#This Row],[Data de Efetivação]]),MONTH(TabelaFluxoDeCaixa[[#This Row],[Data de Efetivação]]),1)</f>
        <v>45689</v>
      </c>
      <c r="H820" s="428">
        <v>45695</v>
      </c>
      <c r="I820" s="428">
        <v>45695</v>
      </c>
      <c r="J820" s="411" t="s">
        <v>725</v>
      </c>
      <c r="K820" s="411"/>
      <c r="L820" s="411" t="s">
        <v>58</v>
      </c>
      <c r="M820" s="412" t="s">
        <v>802</v>
      </c>
      <c r="N820" s="413" t="s">
        <v>958</v>
      </c>
      <c r="O820" s="414">
        <v>935</v>
      </c>
      <c r="P820" s="415" t="s">
        <v>134</v>
      </c>
    </row>
    <row r="821" spans="3:16" ht="16" x14ac:dyDescent="0.2">
      <c r="C821" s="410"/>
      <c r="D821" s="410"/>
      <c r="E821" s="410">
        <f>COUNTIF(CFCategoriasBD,TabelaFluxoDeCaixa[[#This Row],[Categoria]])</f>
        <v>1</v>
      </c>
      <c r="F821" s="389">
        <f ca="1">IFERROR(COUNTIF(INDIRECT("BDNameToFC" &amp; SUBSTITUTE(TabelaFluxoDeCaixa[[#This Row],[Categoria]], " ", "_")),TabelaFluxoDeCaixa[[#This Row],[Sub Categoria]]),0)</f>
        <v>1</v>
      </c>
      <c r="G821" s="429">
        <f>DATE(YEAR(TabelaFluxoDeCaixa[[#This Row],[Data de Efetivação]]),MONTH(TabelaFluxoDeCaixa[[#This Row],[Data de Efetivação]]),1)</f>
        <v>45689</v>
      </c>
      <c r="H821" s="428">
        <v>45695</v>
      </c>
      <c r="I821" s="428">
        <v>45695</v>
      </c>
      <c r="J821" s="411" t="s">
        <v>725</v>
      </c>
      <c r="K821" s="411"/>
      <c r="L821" s="411" t="s">
        <v>808</v>
      </c>
      <c r="M821" s="412" t="s">
        <v>257</v>
      </c>
      <c r="N821" s="413" t="s">
        <v>790</v>
      </c>
      <c r="O821" s="414">
        <v>1223.25</v>
      </c>
      <c r="P821" s="415" t="s">
        <v>134</v>
      </c>
    </row>
    <row r="822" spans="3:16" ht="16" x14ac:dyDescent="0.2">
      <c r="C822" s="410"/>
      <c r="D822" s="410"/>
      <c r="E822" s="410">
        <f>COUNTIF(CFCategoriasBD,TabelaFluxoDeCaixa[[#This Row],[Categoria]])</f>
        <v>1</v>
      </c>
      <c r="F822" s="389">
        <f ca="1">IFERROR(COUNTIF(INDIRECT("BDNameToFC" &amp; SUBSTITUTE(TabelaFluxoDeCaixa[[#This Row],[Categoria]], " ", "_")),TabelaFluxoDeCaixa[[#This Row],[Sub Categoria]]),0)</f>
        <v>1</v>
      </c>
      <c r="G822" s="429">
        <f>DATE(YEAR(TabelaFluxoDeCaixa[[#This Row],[Data de Efetivação]]),MONTH(TabelaFluxoDeCaixa[[#This Row],[Data de Efetivação]]),1)</f>
        <v>45689</v>
      </c>
      <c r="H822" s="428">
        <v>45695</v>
      </c>
      <c r="I822" s="428">
        <v>45695</v>
      </c>
      <c r="J822" s="411" t="s">
        <v>725</v>
      </c>
      <c r="K822" s="411"/>
      <c r="L822" s="411" t="s">
        <v>58</v>
      </c>
      <c r="M822" s="412" t="s">
        <v>802</v>
      </c>
      <c r="N822" s="413" t="s">
        <v>1482</v>
      </c>
      <c r="O822" s="414">
        <v>1526.4</v>
      </c>
      <c r="P822" s="415" t="s">
        <v>134</v>
      </c>
    </row>
    <row r="823" spans="3:16" ht="16" x14ac:dyDescent="0.2">
      <c r="C823" s="410"/>
      <c r="D823" s="410"/>
      <c r="E823" s="410">
        <f>COUNTIF(CFCategoriasBD,TabelaFluxoDeCaixa[[#This Row],[Categoria]])</f>
        <v>1</v>
      </c>
      <c r="F823" s="389">
        <f ca="1">IFERROR(COUNTIF(INDIRECT("BDNameToFC" &amp; SUBSTITUTE(TabelaFluxoDeCaixa[[#This Row],[Categoria]], " ", "_")),TabelaFluxoDeCaixa[[#This Row],[Sub Categoria]]),0)</f>
        <v>1</v>
      </c>
      <c r="G823" s="429">
        <f>DATE(YEAR(TabelaFluxoDeCaixa[[#This Row],[Data de Efetivação]]),MONTH(TabelaFluxoDeCaixa[[#This Row],[Data de Efetivação]]),1)</f>
        <v>45689</v>
      </c>
      <c r="H823" s="428">
        <v>45698</v>
      </c>
      <c r="I823" s="428">
        <v>45698</v>
      </c>
      <c r="J823" s="411" t="s">
        <v>725</v>
      </c>
      <c r="K823" s="411"/>
      <c r="L823" s="411" t="s">
        <v>808</v>
      </c>
      <c r="M823" s="412" t="s">
        <v>257</v>
      </c>
      <c r="N823" s="413" t="s">
        <v>1290</v>
      </c>
      <c r="O823" s="414">
        <v>7.21</v>
      </c>
      <c r="P823" s="415" t="s">
        <v>134</v>
      </c>
    </row>
    <row r="824" spans="3:16" ht="16" x14ac:dyDescent="0.2">
      <c r="C824" s="410"/>
      <c r="D824" s="410"/>
      <c r="E824" s="410">
        <f>COUNTIF(CFCategoriasBD,TabelaFluxoDeCaixa[[#This Row],[Categoria]])</f>
        <v>1</v>
      </c>
      <c r="F824" s="389">
        <f ca="1">IFERROR(COUNTIF(INDIRECT("BDNameToFC" &amp; SUBSTITUTE(TabelaFluxoDeCaixa[[#This Row],[Categoria]], " ", "_")),TabelaFluxoDeCaixa[[#This Row],[Sub Categoria]]),0)</f>
        <v>1</v>
      </c>
      <c r="G824" s="429">
        <f>DATE(YEAR(TabelaFluxoDeCaixa[[#This Row],[Data de Efetivação]]),MONTH(TabelaFluxoDeCaixa[[#This Row],[Data de Efetivação]]),1)</f>
        <v>45689</v>
      </c>
      <c r="H824" s="428">
        <v>45698</v>
      </c>
      <c r="I824" s="428">
        <v>45698</v>
      </c>
      <c r="J824" s="411" t="s">
        <v>725</v>
      </c>
      <c r="K824" s="411"/>
      <c r="L824" s="411" t="s">
        <v>49</v>
      </c>
      <c r="M824" s="412" t="s">
        <v>901</v>
      </c>
      <c r="N824" s="413" t="s">
        <v>762</v>
      </c>
      <c r="O824" s="414">
        <v>26.9</v>
      </c>
      <c r="P824" s="415" t="s">
        <v>134</v>
      </c>
    </row>
    <row r="825" spans="3:16" ht="16" x14ac:dyDescent="0.2">
      <c r="C825" s="410"/>
      <c r="D825" s="410"/>
      <c r="E825" s="410">
        <f>COUNTIF(CFCategoriasBD,TabelaFluxoDeCaixa[[#This Row],[Categoria]])</f>
        <v>1</v>
      </c>
      <c r="F825" s="389">
        <f ca="1">IFERROR(COUNTIF(INDIRECT("BDNameToFC" &amp; SUBSTITUTE(TabelaFluxoDeCaixa[[#This Row],[Categoria]], " ", "_")),TabelaFluxoDeCaixa[[#This Row],[Sub Categoria]]),0)</f>
        <v>1</v>
      </c>
      <c r="G825" s="429">
        <f>DATE(YEAR(TabelaFluxoDeCaixa[[#This Row],[Data de Efetivação]]),MONTH(TabelaFluxoDeCaixa[[#This Row],[Data de Efetivação]]),1)</f>
        <v>45689</v>
      </c>
      <c r="H825" s="428">
        <v>45698</v>
      </c>
      <c r="I825" s="428">
        <v>45698</v>
      </c>
      <c r="J825" s="411" t="s">
        <v>725</v>
      </c>
      <c r="K825" s="411"/>
      <c r="L825" s="411" t="s">
        <v>814</v>
      </c>
      <c r="M825" s="412" t="s">
        <v>257</v>
      </c>
      <c r="N825" s="413" t="s">
        <v>761</v>
      </c>
      <c r="O825" s="414">
        <v>120</v>
      </c>
      <c r="P825" s="415" t="s">
        <v>134</v>
      </c>
    </row>
    <row r="826" spans="3:16" ht="32" x14ac:dyDescent="0.2">
      <c r="C826" s="410"/>
      <c r="D826" s="410"/>
      <c r="E826" s="410">
        <f>COUNTIF(CFCategoriasBD,TabelaFluxoDeCaixa[[#This Row],[Categoria]])</f>
        <v>1</v>
      </c>
      <c r="F826" s="389">
        <f ca="1">IFERROR(COUNTIF(INDIRECT("BDNameToFC" &amp; SUBSTITUTE(TabelaFluxoDeCaixa[[#This Row],[Categoria]], " ", "_")),TabelaFluxoDeCaixa[[#This Row],[Sub Categoria]]),0)</f>
        <v>1</v>
      </c>
      <c r="G826" s="429">
        <f>DATE(YEAR(TabelaFluxoDeCaixa[[#This Row],[Data de Efetivação]]),MONTH(TabelaFluxoDeCaixa[[#This Row],[Data de Efetivação]]),1)</f>
        <v>45689</v>
      </c>
      <c r="H826" s="428">
        <v>45698</v>
      </c>
      <c r="I826" s="428">
        <v>45698</v>
      </c>
      <c r="J826" s="411" t="s">
        <v>725</v>
      </c>
      <c r="K826" s="411"/>
      <c r="L826" s="411" t="s">
        <v>43</v>
      </c>
      <c r="M826" s="412" t="s">
        <v>44</v>
      </c>
      <c r="N826" s="413" t="s">
        <v>760</v>
      </c>
      <c r="O826" s="414">
        <v>236.11</v>
      </c>
      <c r="P826" s="415" t="s">
        <v>134</v>
      </c>
    </row>
    <row r="827" spans="3:16" ht="16" x14ac:dyDescent="0.2">
      <c r="C827" s="410"/>
      <c r="D827" s="410"/>
      <c r="E827" s="410">
        <f>COUNTIF(CFCategoriasBD,TabelaFluxoDeCaixa[[#This Row],[Categoria]])</f>
        <v>1</v>
      </c>
      <c r="F827" s="389">
        <f ca="1">IFERROR(COUNTIF(INDIRECT("BDNameToFC" &amp; SUBSTITUTE(TabelaFluxoDeCaixa[[#This Row],[Categoria]], " ", "_")),TabelaFluxoDeCaixa[[#This Row],[Sub Categoria]]),0)</f>
        <v>1</v>
      </c>
      <c r="G827" s="429">
        <f>DATE(YEAR(TabelaFluxoDeCaixa[[#This Row],[Data de Efetivação]]),MONTH(TabelaFluxoDeCaixa[[#This Row],[Data de Efetivação]]),1)</f>
        <v>45689</v>
      </c>
      <c r="H827" s="428">
        <v>45698</v>
      </c>
      <c r="I827" s="428">
        <v>45698</v>
      </c>
      <c r="J827" s="411" t="s">
        <v>725</v>
      </c>
      <c r="K827" s="411"/>
      <c r="L827" s="411" t="s">
        <v>58</v>
      </c>
      <c r="M827" s="412" t="s">
        <v>801</v>
      </c>
      <c r="N827" s="413" t="s">
        <v>1484</v>
      </c>
      <c r="O827" s="414">
        <v>240</v>
      </c>
      <c r="P827" s="415" t="s">
        <v>134</v>
      </c>
    </row>
    <row r="828" spans="3:16" ht="32" x14ac:dyDescent="0.2">
      <c r="C828" s="410"/>
      <c r="D828" s="410"/>
      <c r="E828" s="410">
        <f>COUNTIF(CFCategoriasBD,TabelaFluxoDeCaixa[[#This Row],[Categoria]])</f>
        <v>1</v>
      </c>
      <c r="F828" s="389">
        <f ca="1">IFERROR(COUNTIF(INDIRECT("BDNameToFC" &amp; SUBSTITUTE(TabelaFluxoDeCaixa[[#This Row],[Categoria]], " ", "_")),TabelaFluxoDeCaixa[[#This Row],[Sub Categoria]]),0)</f>
        <v>1</v>
      </c>
      <c r="G828" s="429">
        <f>DATE(YEAR(TabelaFluxoDeCaixa[[#This Row],[Data de Efetivação]]),MONTH(TabelaFluxoDeCaixa[[#This Row],[Data de Efetivação]]),1)</f>
        <v>45689</v>
      </c>
      <c r="H828" s="428">
        <v>45698</v>
      </c>
      <c r="I828" s="428">
        <v>45698</v>
      </c>
      <c r="J828" s="411" t="s">
        <v>725</v>
      </c>
      <c r="K828" s="411"/>
      <c r="L828" s="411" t="s">
        <v>899</v>
      </c>
      <c r="M828" s="412" t="s">
        <v>1762</v>
      </c>
      <c r="N828" s="413" t="s">
        <v>1485</v>
      </c>
      <c r="O828" s="414">
        <v>360</v>
      </c>
      <c r="P828" s="415" t="s">
        <v>134</v>
      </c>
    </row>
    <row r="829" spans="3:16" ht="16" x14ac:dyDescent="0.2">
      <c r="C829" s="410"/>
      <c r="D829" s="410"/>
      <c r="E829" s="410">
        <f>COUNTIF(CFCategoriasBD,TabelaFluxoDeCaixa[[#This Row],[Categoria]])</f>
        <v>1</v>
      </c>
      <c r="F829" s="389">
        <f ca="1">IFERROR(COUNTIF(INDIRECT("BDNameToFC" &amp; SUBSTITUTE(TabelaFluxoDeCaixa[[#This Row],[Categoria]], " ", "_")),TabelaFluxoDeCaixa[[#This Row],[Sub Categoria]]),0)</f>
        <v>1</v>
      </c>
      <c r="G829" s="429">
        <f>DATE(YEAR(TabelaFluxoDeCaixa[[#This Row],[Data de Efetivação]]),MONTH(TabelaFluxoDeCaixa[[#This Row],[Data de Efetivação]]),1)</f>
        <v>45689</v>
      </c>
      <c r="H829" s="428">
        <v>45698</v>
      </c>
      <c r="I829" s="428">
        <v>45698</v>
      </c>
      <c r="J829" s="411" t="s">
        <v>725</v>
      </c>
      <c r="K829" s="411"/>
      <c r="L829" s="411" t="s">
        <v>679</v>
      </c>
      <c r="M829" s="412" t="s">
        <v>1137</v>
      </c>
      <c r="N829" s="413" t="s">
        <v>1130</v>
      </c>
      <c r="O829" s="414">
        <v>499.96</v>
      </c>
      <c r="P829" s="415" t="s">
        <v>134</v>
      </c>
    </row>
    <row r="830" spans="3:16" ht="16" x14ac:dyDescent="0.2">
      <c r="C830" s="410"/>
      <c r="D830" s="410"/>
      <c r="E830" s="410">
        <f>COUNTIF(CFCategoriasBD,TabelaFluxoDeCaixa[[#This Row],[Categoria]])</f>
        <v>1</v>
      </c>
      <c r="F830" s="389">
        <f ca="1">IFERROR(COUNTIF(INDIRECT("BDNameToFC" &amp; SUBSTITUTE(TabelaFluxoDeCaixa[[#This Row],[Categoria]], " ", "_")),TabelaFluxoDeCaixa[[#This Row],[Sub Categoria]]),0)</f>
        <v>1</v>
      </c>
      <c r="G830" s="429">
        <f>DATE(YEAR(TabelaFluxoDeCaixa[[#This Row],[Data de Efetivação]]),MONTH(TabelaFluxoDeCaixa[[#This Row],[Data de Efetivação]]),1)</f>
        <v>45689</v>
      </c>
      <c r="H830" s="428">
        <v>45699</v>
      </c>
      <c r="I830" s="428">
        <v>45699</v>
      </c>
      <c r="J830" s="411" t="s">
        <v>725</v>
      </c>
      <c r="K830" s="411"/>
      <c r="L830" s="411" t="s">
        <v>52</v>
      </c>
      <c r="M830" s="412" t="s">
        <v>800</v>
      </c>
      <c r="N830" s="413" t="s">
        <v>1488</v>
      </c>
      <c r="O830" s="414">
        <v>9.49</v>
      </c>
      <c r="P830" s="415" t="s">
        <v>134</v>
      </c>
    </row>
    <row r="831" spans="3:16" ht="16" x14ac:dyDescent="0.2">
      <c r="C831" s="410"/>
      <c r="D831" s="410"/>
      <c r="E831" s="410">
        <f>COUNTIF(CFCategoriasBD,TabelaFluxoDeCaixa[[#This Row],[Categoria]])</f>
        <v>1</v>
      </c>
      <c r="F831" s="389">
        <f ca="1">IFERROR(COUNTIF(INDIRECT("BDNameToFC" &amp; SUBSTITUTE(TabelaFluxoDeCaixa[[#This Row],[Categoria]], " ", "_")),TabelaFluxoDeCaixa[[#This Row],[Sub Categoria]]),0)</f>
        <v>1</v>
      </c>
      <c r="G831" s="429">
        <f>DATE(YEAR(TabelaFluxoDeCaixa[[#This Row],[Data de Efetivação]]),MONTH(TabelaFluxoDeCaixa[[#This Row],[Data de Efetivação]]),1)</f>
        <v>45689</v>
      </c>
      <c r="H831" s="428">
        <v>45699</v>
      </c>
      <c r="I831" s="428">
        <v>45699</v>
      </c>
      <c r="J831" s="411" t="s">
        <v>725</v>
      </c>
      <c r="K831" s="411"/>
      <c r="L831" s="411" t="s">
        <v>803</v>
      </c>
      <c r="M831" s="412" t="s">
        <v>799</v>
      </c>
      <c r="N831" s="413" t="s">
        <v>1487</v>
      </c>
      <c r="O831" s="414">
        <v>28.79</v>
      </c>
      <c r="P831" s="415" t="s">
        <v>134</v>
      </c>
    </row>
    <row r="832" spans="3:16" ht="32" x14ac:dyDescent="0.2">
      <c r="C832" s="410"/>
      <c r="D832" s="410"/>
      <c r="E832" s="410">
        <f>COUNTIF(CFCategoriasBD,TabelaFluxoDeCaixa[[#This Row],[Categoria]])</f>
        <v>1</v>
      </c>
      <c r="F832" s="389">
        <f ca="1">IFERROR(COUNTIF(INDIRECT("BDNameToFC" &amp; SUBSTITUTE(TabelaFluxoDeCaixa[[#This Row],[Categoria]], " ", "_")),TabelaFluxoDeCaixa[[#This Row],[Sub Categoria]]),0)</f>
        <v>1</v>
      </c>
      <c r="G832" s="429">
        <f>DATE(YEAR(TabelaFluxoDeCaixa[[#This Row],[Data de Efetivação]]),MONTH(TabelaFluxoDeCaixa[[#This Row],[Data de Efetivação]]),1)</f>
        <v>45689</v>
      </c>
      <c r="H832" s="428">
        <v>45699</v>
      </c>
      <c r="I832" s="428">
        <v>45699</v>
      </c>
      <c r="J832" s="411" t="s">
        <v>725</v>
      </c>
      <c r="K832" s="411"/>
      <c r="L832" s="411" t="s">
        <v>43</v>
      </c>
      <c r="M832" s="412" t="s">
        <v>817</v>
      </c>
      <c r="N832" s="413" t="s">
        <v>1490</v>
      </c>
      <c r="O832" s="414">
        <v>100</v>
      </c>
      <c r="P832" s="415" t="s">
        <v>134</v>
      </c>
    </row>
    <row r="833" spans="3:16" ht="16" x14ac:dyDescent="0.2">
      <c r="C833" s="410"/>
      <c r="D833" s="410"/>
      <c r="E833" s="410">
        <f>COUNTIF(CFCategoriasBD,TabelaFluxoDeCaixa[[#This Row],[Categoria]])</f>
        <v>1</v>
      </c>
      <c r="F833" s="389">
        <f ca="1">IFERROR(COUNTIF(INDIRECT("BDNameToFC" &amp; SUBSTITUTE(TabelaFluxoDeCaixa[[#This Row],[Categoria]], " ", "_")),TabelaFluxoDeCaixa[[#This Row],[Sub Categoria]]),0)</f>
        <v>1</v>
      </c>
      <c r="G833" s="429">
        <f>DATE(YEAR(TabelaFluxoDeCaixa[[#This Row],[Data de Efetivação]]),MONTH(TabelaFluxoDeCaixa[[#This Row],[Data de Efetivação]]),1)</f>
        <v>45689</v>
      </c>
      <c r="H833" s="428">
        <v>45699</v>
      </c>
      <c r="I833" s="428">
        <v>45699</v>
      </c>
      <c r="J833" s="411" t="s">
        <v>725</v>
      </c>
      <c r="K833" s="411"/>
      <c r="L833" s="411" t="s">
        <v>52</v>
      </c>
      <c r="M833" s="412" t="s">
        <v>53</v>
      </c>
      <c r="N833" s="413" t="s">
        <v>1489</v>
      </c>
      <c r="O833" s="414">
        <v>200</v>
      </c>
      <c r="P833" s="415" t="s">
        <v>134</v>
      </c>
    </row>
    <row r="834" spans="3:16" ht="16" x14ac:dyDescent="0.2">
      <c r="C834" s="410"/>
      <c r="D834" s="410"/>
      <c r="E834" s="410">
        <f>COUNTIF(CFCategoriasBD,TabelaFluxoDeCaixa[[#This Row],[Categoria]])</f>
        <v>1</v>
      </c>
      <c r="F834" s="389">
        <f ca="1">IFERROR(COUNTIF(INDIRECT("BDNameToFC" &amp; SUBSTITUTE(TabelaFluxoDeCaixa[[#This Row],[Categoria]], " ", "_")),TabelaFluxoDeCaixa[[#This Row],[Sub Categoria]]),0)</f>
        <v>1</v>
      </c>
      <c r="G834" s="429">
        <f>DATE(YEAR(TabelaFluxoDeCaixa[[#This Row],[Data de Efetivação]]),MONTH(TabelaFluxoDeCaixa[[#This Row],[Data de Efetivação]]),1)</f>
        <v>45689</v>
      </c>
      <c r="H834" s="428">
        <v>45699</v>
      </c>
      <c r="I834" s="428">
        <v>45699</v>
      </c>
      <c r="J834" s="411" t="s">
        <v>725</v>
      </c>
      <c r="K834" s="411"/>
      <c r="L834" s="411" t="s">
        <v>43</v>
      </c>
      <c r="M834" s="412" t="s">
        <v>46</v>
      </c>
      <c r="N834" s="413" t="s">
        <v>1486</v>
      </c>
      <c r="O834" s="414">
        <v>326.19</v>
      </c>
      <c r="P834" s="415" t="s">
        <v>134</v>
      </c>
    </row>
    <row r="835" spans="3:16" ht="16" x14ac:dyDescent="0.2">
      <c r="C835" s="410"/>
      <c r="D835" s="410"/>
      <c r="E835" s="410">
        <f>COUNTIF(CFCategoriasBD,TabelaFluxoDeCaixa[[#This Row],[Categoria]])</f>
        <v>1</v>
      </c>
      <c r="F835" s="389">
        <f ca="1">IFERROR(COUNTIF(INDIRECT("BDNameToFC" &amp; SUBSTITUTE(TabelaFluxoDeCaixa[[#This Row],[Categoria]], " ", "_")),TabelaFluxoDeCaixa[[#This Row],[Sub Categoria]]),0)</f>
        <v>1</v>
      </c>
      <c r="G835" s="429">
        <f>DATE(YEAR(TabelaFluxoDeCaixa[[#This Row],[Data de Efetivação]]),MONTH(TabelaFluxoDeCaixa[[#This Row],[Data de Efetivação]]),1)</f>
        <v>45689</v>
      </c>
      <c r="H835" s="428">
        <v>45701</v>
      </c>
      <c r="I835" s="428">
        <v>45701</v>
      </c>
      <c r="J835" s="411" t="s">
        <v>725</v>
      </c>
      <c r="K835" s="411"/>
      <c r="L835" s="411" t="s">
        <v>803</v>
      </c>
      <c r="M835" s="412" t="s">
        <v>1272</v>
      </c>
      <c r="N835" s="413" t="s">
        <v>1568</v>
      </c>
      <c r="O835" s="414">
        <v>34.44</v>
      </c>
      <c r="P835" s="415" t="s">
        <v>134</v>
      </c>
    </row>
    <row r="836" spans="3:16" ht="32" x14ac:dyDescent="0.2">
      <c r="C836" s="410"/>
      <c r="D836" s="410"/>
      <c r="E836" s="410">
        <f>COUNTIF(CFCategoriasBD,TabelaFluxoDeCaixa[[#This Row],[Categoria]])</f>
        <v>1</v>
      </c>
      <c r="F836" s="389">
        <f ca="1">IFERROR(COUNTIF(INDIRECT("BDNameToFC" &amp; SUBSTITUTE(TabelaFluxoDeCaixa[[#This Row],[Categoria]], " ", "_")),TabelaFluxoDeCaixa[[#This Row],[Sub Categoria]]),0)</f>
        <v>1</v>
      </c>
      <c r="G836" s="429">
        <f>DATE(YEAR(TabelaFluxoDeCaixa[[#This Row],[Data de Efetivação]]),MONTH(TabelaFluxoDeCaixa[[#This Row],[Data de Efetivação]]),1)</f>
        <v>45689</v>
      </c>
      <c r="H836" s="428">
        <v>45701</v>
      </c>
      <c r="I836" s="428">
        <v>45701</v>
      </c>
      <c r="J836" s="411" t="s">
        <v>725</v>
      </c>
      <c r="K836" s="411"/>
      <c r="L836" s="411" t="s">
        <v>41</v>
      </c>
      <c r="M836" s="412" t="s">
        <v>798</v>
      </c>
      <c r="N836" s="413" t="s">
        <v>1567</v>
      </c>
      <c r="O836" s="414">
        <v>134.9</v>
      </c>
      <c r="P836" s="415" t="s">
        <v>134</v>
      </c>
    </row>
    <row r="837" spans="3:16" ht="16" x14ac:dyDescent="0.2">
      <c r="C837" s="410"/>
      <c r="D837" s="410"/>
      <c r="E837" s="410">
        <f>COUNTIF(CFCategoriasBD,TabelaFluxoDeCaixa[[#This Row],[Categoria]])</f>
        <v>1</v>
      </c>
      <c r="F837" s="389">
        <f ca="1">IFERROR(COUNTIF(INDIRECT("BDNameToFC" &amp; SUBSTITUTE(TabelaFluxoDeCaixa[[#This Row],[Categoria]], " ", "_")),TabelaFluxoDeCaixa[[#This Row],[Sub Categoria]]),0)</f>
        <v>1</v>
      </c>
      <c r="G837" s="429">
        <f>DATE(YEAR(TabelaFluxoDeCaixa[[#This Row],[Data de Efetivação]]),MONTH(TabelaFluxoDeCaixa[[#This Row],[Data de Efetivação]]),1)</f>
        <v>45689</v>
      </c>
      <c r="H837" s="428">
        <v>45701</v>
      </c>
      <c r="I837" s="428">
        <v>45701</v>
      </c>
      <c r="J837" s="411" t="s">
        <v>725</v>
      </c>
      <c r="K837" s="411"/>
      <c r="L837" s="411" t="s">
        <v>58</v>
      </c>
      <c r="M837" s="412" t="s">
        <v>906</v>
      </c>
      <c r="N837" s="413" t="s">
        <v>1509</v>
      </c>
      <c r="O837" s="414">
        <v>146.09</v>
      </c>
      <c r="P837" s="415" t="s">
        <v>134</v>
      </c>
    </row>
    <row r="838" spans="3:16" ht="32" x14ac:dyDescent="0.2">
      <c r="C838" s="410"/>
      <c r="D838" s="410"/>
      <c r="E838" s="410">
        <f>COUNTIF(CFCategoriasBD,TabelaFluxoDeCaixa[[#This Row],[Categoria]])</f>
        <v>1</v>
      </c>
      <c r="F838" s="389">
        <f ca="1">IFERROR(COUNTIF(INDIRECT("BDNameToFC" &amp; SUBSTITUTE(TabelaFluxoDeCaixa[[#This Row],[Categoria]], " ", "_")),TabelaFluxoDeCaixa[[#This Row],[Sub Categoria]]),0)</f>
        <v>1</v>
      </c>
      <c r="G838" s="429">
        <f>DATE(YEAR(TabelaFluxoDeCaixa[[#This Row],[Data de Efetivação]]),MONTH(TabelaFluxoDeCaixa[[#This Row],[Data de Efetivação]]),1)</f>
        <v>45689</v>
      </c>
      <c r="H838" s="428">
        <v>45701</v>
      </c>
      <c r="I838" s="428">
        <v>45701</v>
      </c>
      <c r="J838" s="411" t="s">
        <v>725</v>
      </c>
      <c r="K838" s="411"/>
      <c r="L838" s="411" t="s">
        <v>41</v>
      </c>
      <c r="M838" s="412" t="s">
        <v>798</v>
      </c>
      <c r="N838" s="413" t="s">
        <v>1566</v>
      </c>
      <c r="O838" s="414">
        <v>157.19999999999999</v>
      </c>
      <c r="P838" s="415" t="s">
        <v>134</v>
      </c>
    </row>
    <row r="839" spans="3:16" ht="32" x14ac:dyDescent="0.2">
      <c r="C839" s="410"/>
      <c r="D839" s="410"/>
      <c r="E839" s="410">
        <f>COUNTIF(CFCategoriasBD,TabelaFluxoDeCaixa[[#This Row],[Categoria]])</f>
        <v>1</v>
      </c>
      <c r="F839" s="389">
        <f ca="1">IFERROR(COUNTIF(INDIRECT("BDNameToFC" &amp; SUBSTITUTE(TabelaFluxoDeCaixa[[#This Row],[Categoria]], " ", "_")),TabelaFluxoDeCaixa[[#This Row],[Sub Categoria]]),0)</f>
        <v>1</v>
      </c>
      <c r="G839" s="429">
        <f>DATE(YEAR(TabelaFluxoDeCaixa[[#This Row],[Data de Efetivação]]),MONTH(TabelaFluxoDeCaixa[[#This Row],[Data de Efetivação]]),1)</f>
        <v>45689</v>
      </c>
      <c r="H839" s="428">
        <v>45702</v>
      </c>
      <c r="I839" s="428">
        <v>45702</v>
      </c>
      <c r="J839" s="411" t="s">
        <v>725</v>
      </c>
      <c r="K839" s="411"/>
      <c r="L839" s="411" t="s">
        <v>41</v>
      </c>
      <c r="M839" s="412" t="s">
        <v>798</v>
      </c>
      <c r="N839" s="413" t="s">
        <v>1573</v>
      </c>
      <c r="O839" s="414">
        <v>2</v>
      </c>
      <c r="P839" s="415" t="s">
        <v>134</v>
      </c>
    </row>
    <row r="840" spans="3:16" ht="32" x14ac:dyDescent="0.2">
      <c r="C840" s="410"/>
      <c r="D840" s="410"/>
      <c r="E840" s="410">
        <f>COUNTIF(CFCategoriasBD,TabelaFluxoDeCaixa[[#This Row],[Categoria]])</f>
        <v>1</v>
      </c>
      <c r="F840" s="389">
        <f ca="1">IFERROR(COUNTIF(INDIRECT("BDNameToFC" &amp; SUBSTITUTE(TabelaFluxoDeCaixa[[#This Row],[Categoria]], " ", "_")),TabelaFluxoDeCaixa[[#This Row],[Sub Categoria]]),0)</f>
        <v>1</v>
      </c>
      <c r="G840" s="429">
        <f>DATE(YEAR(TabelaFluxoDeCaixa[[#This Row],[Data de Efetivação]]),MONTH(TabelaFluxoDeCaixa[[#This Row],[Data de Efetivação]]),1)</f>
        <v>45689</v>
      </c>
      <c r="H840" s="428">
        <v>45702</v>
      </c>
      <c r="I840" s="428">
        <v>45702</v>
      </c>
      <c r="J840" s="411" t="s">
        <v>725</v>
      </c>
      <c r="K840" s="411"/>
      <c r="L840" s="411" t="s">
        <v>41</v>
      </c>
      <c r="M840" s="412" t="s">
        <v>798</v>
      </c>
      <c r="N840" s="413" t="s">
        <v>1570</v>
      </c>
      <c r="O840" s="414">
        <v>2.2000000000000002</v>
      </c>
      <c r="P840" s="415" t="s">
        <v>134</v>
      </c>
    </row>
    <row r="841" spans="3:16" ht="32" x14ac:dyDescent="0.2">
      <c r="C841" s="410"/>
      <c r="D841" s="410"/>
      <c r="E841" s="410">
        <f>COUNTIF(CFCategoriasBD,TabelaFluxoDeCaixa[[#This Row],[Categoria]])</f>
        <v>1</v>
      </c>
      <c r="F841" s="389">
        <f ca="1">IFERROR(COUNTIF(INDIRECT("BDNameToFC" &amp; SUBSTITUTE(TabelaFluxoDeCaixa[[#This Row],[Categoria]], " ", "_")),TabelaFluxoDeCaixa[[#This Row],[Sub Categoria]]),0)</f>
        <v>1</v>
      </c>
      <c r="G841" s="429">
        <f>DATE(YEAR(TabelaFluxoDeCaixa[[#This Row],[Data de Efetivação]]),MONTH(TabelaFluxoDeCaixa[[#This Row],[Data de Efetivação]]),1)</f>
        <v>45689</v>
      </c>
      <c r="H841" s="428">
        <v>45702</v>
      </c>
      <c r="I841" s="428">
        <v>45702</v>
      </c>
      <c r="J841" s="411" t="s">
        <v>725</v>
      </c>
      <c r="K841" s="411"/>
      <c r="L841" s="411" t="s">
        <v>41</v>
      </c>
      <c r="M841" s="412" t="s">
        <v>798</v>
      </c>
      <c r="N841" s="413" t="s">
        <v>1569</v>
      </c>
      <c r="O841" s="414">
        <v>2.42</v>
      </c>
      <c r="P841" s="415" t="s">
        <v>134</v>
      </c>
    </row>
    <row r="842" spans="3:16" ht="32" x14ac:dyDescent="0.2">
      <c r="C842" s="410"/>
      <c r="D842" s="410"/>
      <c r="E842" s="410">
        <f>COUNTIF(CFCategoriasBD,TabelaFluxoDeCaixa[[#This Row],[Categoria]])</f>
        <v>1</v>
      </c>
      <c r="F842" s="389">
        <f ca="1">IFERROR(COUNTIF(INDIRECT("BDNameToFC" &amp; SUBSTITUTE(TabelaFluxoDeCaixa[[#This Row],[Categoria]], " ", "_")),TabelaFluxoDeCaixa[[#This Row],[Sub Categoria]]),0)</f>
        <v>1</v>
      </c>
      <c r="G842" s="429">
        <f>DATE(YEAR(TabelaFluxoDeCaixa[[#This Row],[Data de Efetivação]]),MONTH(TabelaFluxoDeCaixa[[#This Row],[Data de Efetivação]]),1)</f>
        <v>45689</v>
      </c>
      <c r="H842" s="428">
        <v>45702</v>
      </c>
      <c r="I842" s="428">
        <v>45702</v>
      </c>
      <c r="J842" s="411" t="s">
        <v>725</v>
      </c>
      <c r="K842" s="411"/>
      <c r="L842" s="411" t="s">
        <v>41</v>
      </c>
      <c r="M842" s="412" t="s">
        <v>798</v>
      </c>
      <c r="N842" s="413" t="s">
        <v>1576</v>
      </c>
      <c r="O842" s="414">
        <v>2.46</v>
      </c>
      <c r="P842" s="415" t="s">
        <v>134</v>
      </c>
    </row>
    <row r="843" spans="3:16" ht="32" x14ac:dyDescent="0.2">
      <c r="C843" s="410"/>
      <c r="D843" s="410"/>
      <c r="E843" s="410">
        <f>COUNTIF(CFCategoriasBD,TabelaFluxoDeCaixa[[#This Row],[Categoria]])</f>
        <v>1</v>
      </c>
      <c r="F843" s="389">
        <f ca="1">IFERROR(COUNTIF(INDIRECT("BDNameToFC" &amp; SUBSTITUTE(TabelaFluxoDeCaixa[[#This Row],[Categoria]], " ", "_")),TabelaFluxoDeCaixa[[#This Row],[Sub Categoria]]),0)</f>
        <v>1</v>
      </c>
      <c r="G843" s="429">
        <f>DATE(YEAR(TabelaFluxoDeCaixa[[#This Row],[Data de Efetivação]]),MONTH(TabelaFluxoDeCaixa[[#This Row],[Data de Efetivação]]),1)</f>
        <v>45689</v>
      </c>
      <c r="H843" s="428">
        <v>45702</v>
      </c>
      <c r="I843" s="428">
        <v>45702</v>
      </c>
      <c r="J843" s="411" t="s">
        <v>725</v>
      </c>
      <c r="K843" s="411"/>
      <c r="L843" s="411" t="s">
        <v>41</v>
      </c>
      <c r="M843" s="412" t="s">
        <v>798</v>
      </c>
      <c r="N843" s="413" t="s">
        <v>1571</v>
      </c>
      <c r="O843" s="414">
        <v>6.8</v>
      </c>
      <c r="P843" s="415" t="s">
        <v>134</v>
      </c>
    </row>
    <row r="844" spans="3:16" ht="32" x14ac:dyDescent="0.2">
      <c r="C844" s="410"/>
      <c r="D844" s="410"/>
      <c r="E844" s="410">
        <f>COUNTIF(CFCategoriasBD,TabelaFluxoDeCaixa[[#This Row],[Categoria]])</f>
        <v>1</v>
      </c>
      <c r="F844" s="389">
        <f ca="1">IFERROR(COUNTIF(INDIRECT("BDNameToFC" &amp; SUBSTITUTE(TabelaFluxoDeCaixa[[#This Row],[Categoria]], " ", "_")),TabelaFluxoDeCaixa[[#This Row],[Sub Categoria]]),0)</f>
        <v>1</v>
      </c>
      <c r="G844" s="429">
        <f>DATE(YEAR(TabelaFluxoDeCaixa[[#This Row],[Data de Efetivação]]),MONTH(TabelaFluxoDeCaixa[[#This Row],[Data de Efetivação]]),1)</f>
        <v>45689</v>
      </c>
      <c r="H844" s="428">
        <v>45702</v>
      </c>
      <c r="I844" s="428">
        <v>45702</v>
      </c>
      <c r="J844" s="411" t="s">
        <v>725</v>
      </c>
      <c r="K844" s="411"/>
      <c r="L844" s="411" t="s">
        <v>41</v>
      </c>
      <c r="M844" s="412" t="s">
        <v>798</v>
      </c>
      <c r="N844" s="413" t="s">
        <v>1575</v>
      </c>
      <c r="O844" s="414">
        <v>8.5</v>
      </c>
      <c r="P844" s="415" t="s">
        <v>134</v>
      </c>
    </row>
    <row r="845" spans="3:16" ht="32" x14ac:dyDescent="0.2">
      <c r="C845" s="410"/>
      <c r="D845" s="410"/>
      <c r="E845" s="410">
        <f>COUNTIF(CFCategoriasBD,TabelaFluxoDeCaixa[[#This Row],[Categoria]])</f>
        <v>1</v>
      </c>
      <c r="F845" s="389">
        <f ca="1">IFERROR(COUNTIF(INDIRECT("BDNameToFC" &amp; SUBSTITUTE(TabelaFluxoDeCaixa[[#This Row],[Categoria]], " ", "_")),TabelaFluxoDeCaixa[[#This Row],[Sub Categoria]]),0)</f>
        <v>1</v>
      </c>
      <c r="G845" s="429">
        <f>DATE(YEAR(TabelaFluxoDeCaixa[[#This Row],[Data de Efetivação]]),MONTH(TabelaFluxoDeCaixa[[#This Row],[Data de Efetivação]]),1)</f>
        <v>45689</v>
      </c>
      <c r="H845" s="428">
        <v>45702</v>
      </c>
      <c r="I845" s="428">
        <v>45702</v>
      </c>
      <c r="J845" s="411" t="s">
        <v>725</v>
      </c>
      <c r="K845" s="411"/>
      <c r="L845" s="411" t="s">
        <v>41</v>
      </c>
      <c r="M845" s="412" t="s">
        <v>798</v>
      </c>
      <c r="N845" s="413" t="s">
        <v>1572</v>
      </c>
      <c r="O845" s="414">
        <v>22.5</v>
      </c>
      <c r="P845" s="415" t="s">
        <v>134</v>
      </c>
    </row>
    <row r="846" spans="3:16" ht="32" x14ac:dyDescent="0.2">
      <c r="C846" s="410"/>
      <c r="D846" s="410"/>
      <c r="E846" s="410">
        <f>COUNTIF(CFCategoriasBD,TabelaFluxoDeCaixa[[#This Row],[Categoria]])</f>
        <v>1</v>
      </c>
      <c r="F846" s="389">
        <f ca="1">IFERROR(COUNTIF(INDIRECT("BDNameToFC" &amp; SUBSTITUTE(TabelaFluxoDeCaixa[[#This Row],[Categoria]], " ", "_")),TabelaFluxoDeCaixa[[#This Row],[Sub Categoria]]),0)</f>
        <v>1</v>
      </c>
      <c r="G846" s="429">
        <f>DATE(YEAR(TabelaFluxoDeCaixa[[#This Row],[Data de Efetivação]]),MONTH(TabelaFluxoDeCaixa[[#This Row],[Data de Efetivação]]),1)</f>
        <v>45689</v>
      </c>
      <c r="H846" s="428">
        <v>45702</v>
      </c>
      <c r="I846" s="428">
        <v>45702</v>
      </c>
      <c r="J846" s="411" t="s">
        <v>725</v>
      </c>
      <c r="K846" s="411"/>
      <c r="L846" s="411" t="s">
        <v>41</v>
      </c>
      <c r="M846" s="412" t="s">
        <v>798</v>
      </c>
      <c r="N846" s="413" t="s">
        <v>1574</v>
      </c>
      <c r="O846" s="414">
        <v>23.78</v>
      </c>
      <c r="P846" s="415" t="s">
        <v>134</v>
      </c>
    </row>
    <row r="847" spans="3:16" ht="32" x14ac:dyDescent="0.2">
      <c r="C847" s="410"/>
      <c r="D847" s="410"/>
      <c r="E847" s="410">
        <f>COUNTIF(CFCategoriasBD,TabelaFluxoDeCaixa[[#This Row],[Categoria]])</f>
        <v>1</v>
      </c>
      <c r="F847" s="389">
        <f ca="1">IFERROR(COUNTIF(INDIRECT("BDNameToFC" &amp; SUBSTITUTE(TabelaFluxoDeCaixa[[#This Row],[Categoria]], " ", "_")),TabelaFluxoDeCaixa[[#This Row],[Sub Categoria]]),0)</f>
        <v>1</v>
      </c>
      <c r="G847" s="429">
        <f>DATE(YEAR(TabelaFluxoDeCaixa[[#This Row],[Data de Efetivação]]),MONTH(TabelaFluxoDeCaixa[[#This Row],[Data de Efetivação]]),1)</f>
        <v>45689</v>
      </c>
      <c r="H847" s="428">
        <v>45702</v>
      </c>
      <c r="I847" s="428">
        <v>45702</v>
      </c>
      <c r="J847" s="411" t="s">
        <v>725</v>
      </c>
      <c r="K847" s="411"/>
      <c r="L847" s="411" t="s">
        <v>816</v>
      </c>
      <c r="M847" s="412" t="s">
        <v>914</v>
      </c>
      <c r="N847" s="413" t="s">
        <v>777</v>
      </c>
      <c r="O847" s="414">
        <v>785</v>
      </c>
      <c r="P847" s="415" t="s">
        <v>134</v>
      </c>
    </row>
    <row r="848" spans="3:16" ht="16" x14ac:dyDescent="0.2">
      <c r="C848" s="410"/>
      <c r="D848" s="410"/>
      <c r="E848" s="410">
        <f>COUNTIF(CFCategoriasBD,TabelaFluxoDeCaixa[[#This Row],[Categoria]])</f>
        <v>1</v>
      </c>
      <c r="F848" s="389">
        <f ca="1">IFERROR(COUNTIF(INDIRECT("BDNameToFC" &amp; SUBSTITUTE(TabelaFluxoDeCaixa[[#This Row],[Categoria]], " ", "_")),TabelaFluxoDeCaixa[[#This Row],[Sub Categoria]]),0)</f>
        <v>1</v>
      </c>
      <c r="G848" s="429">
        <f>DATE(YEAR(TabelaFluxoDeCaixa[[#This Row],[Data de Efetivação]]),MONTH(TabelaFluxoDeCaixa[[#This Row],[Data de Efetivação]]),1)</f>
        <v>45689</v>
      </c>
      <c r="H848" s="428">
        <v>45705</v>
      </c>
      <c r="I848" s="428">
        <v>45705</v>
      </c>
      <c r="J848" s="411" t="s">
        <v>725</v>
      </c>
      <c r="K848" s="411"/>
      <c r="L848" s="411" t="s">
        <v>803</v>
      </c>
      <c r="M848" s="412" t="s">
        <v>898</v>
      </c>
      <c r="N848" s="413" t="s">
        <v>1581</v>
      </c>
      <c r="O848" s="414">
        <v>8</v>
      </c>
      <c r="P848" s="415" t="s">
        <v>134</v>
      </c>
    </row>
    <row r="849" spans="3:16" ht="32" x14ac:dyDescent="0.2">
      <c r="C849" s="410"/>
      <c r="D849" s="410"/>
      <c r="E849" s="410">
        <f>COUNTIF(CFCategoriasBD,TabelaFluxoDeCaixa[[#This Row],[Categoria]])</f>
        <v>1</v>
      </c>
      <c r="F849" s="389">
        <f ca="1">IFERROR(COUNTIF(INDIRECT("BDNameToFC" &amp; SUBSTITUTE(TabelaFluxoDeCaixa[[#This Row],[Categoria]], " ", "_")),TabelaFluxoDeCaixa[[#This Row],[Sub Categoria]]),0)</f>
        <v>1</v>
      </c>
      <c r="G849" s="429">
        <f>DATE(YEAR(TabelaFluxoDeCaixa[[#This Row],[Data de Efetivação]]),MONTH(TabelaFluxoDeCaixa[[#This Row],[Data de Efetivação]]),1)</f>
        <v>45689</v>
      </c>
      <c r="H849" s="428">
        <v>45705</v>
      </c>
      <c r="I849" s="428">
        <v>45705</v>
      </c>
      <c r="J849" s="411" t="s">
        <v>725</v>
      </c>
      <c r="K849" s="411"/>
      <c r="L849" s="411" t="s">
        <v>803</v>
      </c>
      <c r="M849" s="412" t="s">
        <v>48</v>
      </c>
      <c r="N849" s="413" t="s">
        <v>1583</v>
      </c>
      <c r="O849" s="414">
        <v>28</v>
      </c>
      <c r="P849" s="415" t="s">
        <v>134</v>
      </c>
    </row>
    <row r="850" spans="3:16" ht="32" x14ac:dyDescent="0.2">
      <c r="C850" s="410"/>
      <c r="D850" s="410"/>
      <c r="E850" s="410">
        <f>COUNTIF(CFCategoriasBD,TabelaFluxoDeCaixa[[#This Row],[Categoria]])</f>
        <v>1</v>
      </c>
      <c r="F850" s="389">
        <f ca="1">IFERROR(COUNTIF(INDIRECT("BDNameToFC" &amp; SUBSTITUTE(TabelaFluxoDeCaixa[[#This Row],[Categoria]], " ", "_")),TabelaFluxoDeCaixa[[#This Row],[Sub Categoria]]),0)</f>
        <v>1</v>
      </c>
      <c r="G850" s="429">
        <f>DATE(YEAR(TabelaFluxoDeCaixa[[#This Row],[Data de Efetivação]]),MONTH(TabelaFluxoDeCaixa[[#This Row],[Data de Efetivação]]),1)</f>
        <v>45689</v>
      </c>
      <c r="H850" s="428">
        <v>45705</v>
      </c>
      <c r="I850" s="428">
        <v>45705</v>
      </c>
      <c r="J850" s="411" t="s">
        <v>725</v>
      </c>
      <c r="K850" s="411"/>
      <c r="L850" s="411" t="s">
        <v>803</v>
      </c>
      <c r="M850" s="412" t="s">
        <v>48</v>
      </c>
      <c r="N850" s="413" t="s">
        <v>1582</v>
      </c>
      <c r="O850" s="414">
        <v>37</v>
      </c>
      <c r="P850" s="415" t="s">
        <v>134</v>
      </c>
    </row>
    <row r="851" spans="3:16" ht="32" x14ac:dyDescent="0.2">
      <c r="C851" s="410"/>
      <c r="D851" s="410"/>
      <c r="E851" s="410">
        <f>COUNTIF(CFCategoriasBD,TabelaFluxoDeCaixa[[#This Row],[Categoria]])</f>
        <v>1</v>
      </c>
      <c r="F851" s="389">
        <f ca="1">IFERROR(COUNTIF(INDIRECT("BDNameToFC" &amp; SUBSTITUTE(TabelaFluxoDeCaixa[[#This Row],[Categoria]], " ", "_")),TabelaFluxoDeCaixa[[#This Row],[Sub Categoria]]),0)</f>
        <v>1</v>
      </c>
      <c r="G851" s="429">
        <f>DATE(YEAR(TabelaFluxoDeCaixa[[#This Row],[Data de Efetivação]]),MONTH(TabelaFluxoDeCaixa[[#This Row],[Data de Efetivação]]),1)</f>
        <v>45689</v>
      </c>
      <c r="H851" s="428">
        <v>45705</v>
      </c>
      <c r="I851" s="428">
        <v>45705</v>
      </c>
      <c r="J851" s="411" t="s">
        <v>725</v>
      </c>
      <c r="K851" s="411"/>
      <c r="L851" s="411" t="s">
        <v>803</v>
      </c>
      <c r="M851" s="412" t="s">
        <v>48</v>
      </c>
      <c r="N851" s="413" t="s">
        <v>1580</v>
      </c>
      <c r="O851" s="414">
        <v>45</v>
      </c>
      <c r="P851" s="415" t="s">
        <v>134</v>
      </c>
    </row>
    <row r="852" spans="3:16" ht="16" x14ac:dyDescent="0.2">
      <c r="C852" s="410"/>
      <c r="D852" s="410"/>
      <c r="E852" s="410">
        <f>COUNTIF(CFCategoriasBD,TabelaFluxoDeCaixa[[#This Row],[Categoria]])</f>
        <v>1</v>
      </c>
      <c r="F852" s="389">
        <f ca="1">IFERROR(COUNTIF(INDIRECT("BDNameToFC" &amp; SUBSTITUTE(TabelaFluxoDeCaixa[[#This Row],[Categoria]], " ", "_")),TabelaFluxoDeCaixa[[#This Row],[Sub Categoria]]),0)</f>
        <v>1</v>
      </c>
      <c r="G852" s="429">
        <f>DATE(YEAR(TabelaFluxoDeCaixa[[#This Row],[Data de Efetivação]]),MONTH(TabelaFluxoDeCaixa[[#This Row],[Data de Efetivação]]),1)</f>
        <v>45689</v>
      </c>
      <c r="H852" s="428">
        <v>45705</v>
      </c>
      <c r="I852" s="428">
        <v>45705</v>
      </c>
      <c r="J852" s="411" t="s">
        <v>725</v>
      </c>
      <c r="K852" s="411"/>
      <c r="L852" s="411" t="s">
        <v>809</v>
      </c>
      <c r="M852" s="412" t="s">
        <v>823</v>
      </c>
      <c r="N852" s="413" t="s">
        <v>786</v>
      </c>
      <c r="O852" s="414">
        <v>103.04</v>
      </c>
      <c r="P852" s="415" t="s">
        <v>134</v>
      </c>
    </row>
    <row r="853" spans="3:16" ht="16" x14ac:dyDescent="0.2">
      <c r="C853" s="410"/>
      <c r="D853" s="410"/>
      <c r="E853" s="410">
        <f>COUNTIF(CFCategoriasBD,TabelaFluxoDeCaixa[[#This Row],[Categoria]])</f>
        <v>1</v>
      </c>
      <c r="F853" s="389">
        <f ca="1">IFERROR(COUNTIF(INDIRECT("BDNameToFC" &amp; SUBSTITUTE(TabelaFluxoDeCaixa[[#This Row],[Categoria]], " ", "_")),TabelaFluxoDeCaixa[[#This Row],[Sub Categoria]]),0)</f>
        <v>1</v>
      </c>
      <c r="G853" s="429">
        <f>DATE(YEAR(TabelaFluxoDeCaixa[[#This Row],[Data de Efetivação]]),MONTH(TabelaFluxoDeCaixa[[#This Row],[Data de Efetivação]]),1)</f>
        <v>45689</v>
      </c>
      <c r="H853" s="428">
        <v>45705</v>
      </c>
      <c r="I853" s="428">
        <v>45705</v>
      </c>
      <c r="J853" s="411" t="s">
        <v>725</v>
      </c>
      <c r="K853" s="411"/>
      <c r="L853" s="411" t="s">
        <v>809</v>
      </c>
      <c r="M853" s="412" t="s">
        <v>823</v>
      </c>
      <c r="N853" s="413" t="s">
        <v>786</v>
      </c>
      <c r="O853" s="414">
        <v>159.55000000000001</v>
      </c>
      <c r="P853" s="415" t="s">
        <v>134</v>
      </c>
    </row>
    <row r="854" spans="3:16" ht="16" x14ac:dyDescent="0.2">
      <c r="C854" s="410"/>
      <c r="D854" s="410"/>
      <c r="E854" s="410">
        <f>COUNTIF(CFCategoriasBD,TabelaFluxoDeCaixa[[#This Row],[Categoria]])</f>
        <v>1</v>
      </c>
      <c r="F854" s="389">
        <f ca="1">IFERROR(COUNTIF(INDIRECT("BDNameToFC" &amp; SUBSTITUTE(TabelaFluxoDeCaixa[[#This Row],[Categoria]], " ", "_")),TabelaFluxoDeCaixa[[#This Row],[Sub Categoria]]),0)</f>
        <v>1</v>
      </c>
      <c r="G854" s="429">
        <f>DATE(YEAR(TabelaFluxoDeCaixa[[#This Row],[Data de Efetivação]]),MONTH(TabelaFluxoDeCaixa[[#This Row],[Data de Efetivação]]),1)</f>
        <v>45689</v>
      </c>
      <c r="H854" s="428">
        <v>45705</v>
      </c>
      <c r="I854" s="428">
        <v>45705</v>
      </c>
      <c r="J854" s="411" t="s">
        <v>725</v>
      </c>
      <c r="K854" s="411"/>
      <c r="L854" s="411" t="s">
        <v>43</v>
      </c>
      <c r="M854" s="412" t="s">
        <v>1396</v>
      </c>
      <c r="N854" s="413" t="s">
        <v>780</v>
      </c>
      <c r="O854" s="414">
        <v>174.75</v>
      </c>
      <c r="P854" s="415" t="s">
        <v>134</v>
      </c>
    </row>
    <row r="855" spans="3:16" ht="16" x14ac:dyDescent="0.2">
      <c r="C855" s="410"/>
      <c r="D855" s="410"/>
      <c r="E855" s="410">
        <f>COUNTIF(CFCategoriasBD,TabelaFluxoDeCaixa[[#This Row],[Categoria]])</f>
        <v>1</v>
      </c>
      <c r="F855" s="389">
        <f ca="1">IFERROR(COUNTIF(INDIRECT("BDNameToFC" &amp; SUBSTITUTE(TabelaFluxoDeCaixa[[#This Row],[Categoria]], " ", "_")),TabelaFluxoDeCaixa[[#This Row],[Sub Categoria]]),0)</f>
        <v>1</v>
      </c>
      <c r="G855" s="429">
        <f>DATE(YEAR(TabelaFluxoDeCaixa[[#This Row],[Data de Efetivação]]),MONTH(TabelaFluxoDeCaixa[[#This Row],[Data de Efetivação]]),1)</f>
        <v>45689</v>
      </c>
      <c r="H855" s="428">
        <v>45705</v>
      </c>
      <c r="I855" s="428">
        <v>45705</v>
      </c>
      <c r="J855" s="411" t="s">
        <v>725</v>
      </c>
      <c r="K855" s="411"/>
      <c r="L855" s="411" t="s">
        <v>809</v>
      </c>
      <c r="M855" s="412" t="s">
        <v>823</v>
      </c>
      <c r="N855" s="413" t="s">
        <v>786</v>
      </c>
      <c r="O855" s="414">
        <v>234.84</v>
      </c>
      <c r="P855" s="415" t="s">
        <v>134</v>
      </c>
    </row>
    <row r="856" spans="3:16" ht="16" x14ac:dyDescent="0.2">
      <c r="C856" s="410"/>
      <c r="D856" s="410"/>
      <c r="E856" s="410">
        <f>COUNTIF(CFCategoriasBD,TabelaFluxoDeCaixa[[#This Row],[Categoria]])</f>
        <v>1</v>
      </c>
      <c r="F856" s="389">
        <f ca="1">IFERROR(COUNTIF(INDIRECT("BDNameToFC" &amp; SUBSTITUTE(TabelaFluxoDeCaixa[[#This Row],[Categoria]], " ", "_")),TabelaFluxoDeCaixa[[#This Row],[Sub Categoria]]),0)</f>
        <v>1</v>
      </c>
      <c r="G856" s="429">
        <f>DATE(YEAR(TabelaFluxoDeCaixa[[#This Row],[Data de Efetivação]]),MONTH(TabelaFluxoDeCaixa[[#This Row],[Data de Efetivação]]),1)</f>
        <v>45689</v>
      </c>
      <c r="H856" s="428">
        <v>45705</v>
      </c>
      <c r="I856" s="428">
        <v>45705</v>
      </c>
      <c r="J856" s="411" t="s">
        <v>725</v>
      </c>
      <c r="K856" s="411"/>
      <c r="L856" s="411" t="s">
        <v>809</v>
      </c>
      <c r="M856" s="412" t="s">
        <v>823</v>
      </c>
      <c r="N856" s="413" t="s">
        <v>786</v>
      </c>
      <c r="O856" s="414">
        <v>237.15</v>
      </c>
      <c r="P856" s="415" t="s">
        <v>134</v>
      </c>
    </row>
    <row r="857" spans="3:16" ht="16" x14ac:dyDescent="0.2">
      <c r="C857" s="410"/>
      <c r="D857" s="410"/>
      <c r="E857" s="410">
        <f>COUNTIF(CFCategoriasBD,TabelaFluxoDeCaixa[[#This Row],[Categoria]])</f>
        <v>1</v>
      </c>
      <c r="F857" s="389">
        <f ca="1">IFERROR(COUNTIF(INDIRECT("BDNameToFC" &amp; SUBSTITUTE(TabelaFluxoDeCaixa[[#This Row],[Categoria]], " ", "_")),TabelaFluxoDeCaixa[[#This Row],[Sub Categoria]]),0)</f>
        <v>1</v>
      </c>
      <c r="G857" s="429">
        <f>DATE(YEAR(TabelaFluxoDeCaixa[[#This Row],[Data de Efetivação]]),MONTH(TabelaFluxoDeCaixa[[#This Row],[Data de Efetivação]]),1)</f>
        <v>45689</v>
      </c>
      <c r="H857" s="428">
        <v>45705</v>
      </c>
      <c r="I857" s="428">
        <v>45705</v>
      </c>
      <c r="J857" s="411" t="s">
        <v>725</v>
      </c>
      <c r="K857" s="411"/>
      <c r="L857" s="411" t="s">
        <v>43</v>
      </c>
      <c r="M857" s="412" t="s">
        <v>817</v>
      </c>
      <c r="N857" s="413" t="s">
        <v>1584</v>
      </c>
      <c r="O857" s="414">
        <v>300</v>
      </c>
      <c r="P857" s="415" t="s">
        <v>134</v>
      </c>
    </row>
    <row r="858" spans="3:16" ht="16" x14ac:dyDescent="0.2">
      <c r="C858" s="410"/>
      <c r="D858" s="410"/>
      <c r="E858" s="410">
        <f>COUNTIF(CFCategoriasBD,TabelaFluxoDeCaixa[[#This Row],[Categoria]])</f>
        <v>1</v>
      </c>
      <c r="F858" s="389">
        <f ca="1">IFERROR(COUNTIF(INDIRECT("BDNameToFC" &amp; SUBSTITUTE(TabelaFluxoDeCaixa[[#This Row],[Categoria]], " ", "_")),TabelaFluxoDeCaixa[[#This Row],[Sub Categoria]]),0)</f>
        <v>1</v>
      </c>
      <c r="G858" s="429">
        <f>DATE(YEAR(TabelaFluxoDeCaixa[[#This Row],[Data de Efetivação]]),MONTH(TabelaFluxoDeCaixa[[#This Row],[Data de Efetivação]]),1)</f>
        <v>45689</v>
      </c>
      <c r="H858" s="428">
        <v>45705</v>
      </c>
      <c r="I858" s="428">
        <v>45705</v>
      </c>
      <c r="J858" s="411" t="s">
        <v>725</v>
      </c>
      <c r="K858" s="411"/>
      <c r="L858" s="411" t="s">
        <v>809</v>
      </c>
      <c r="M858" s="412" t="s">
        <v>823</v>
      </c>
      <c r="N858" s="413" t="s">
        <v>786</v>
      </c>
      <c r="O858" s="414">
        <v>320.72000000000003</v>
      </c>
      <c r="P858" s="415" t="s">
        <v>134</v>
      </c>
    </row>
    <row r="859" spans="3:16" ht="32" x14ac:dyDescent="0.2">
      <c r="C859" s="410"/>
      <c r="D859" s="410"/>
      <c r="E859" s="410">
        <f>COUNTIF(CFCategoriasBD,TabelaFluxoDeCaixa[[#This Row],[Categoria]])</f>
        <v>1</v>
      </c>
      <c r="F859" s="389">
        <f ca="1">IFERROR(COUNTIF(INDIRECT("BDNameToFC" &amp; SUBSTITUTE(TabelaFluxoDeCaixa[[#This Row],[Categoria]], " ", "_")),TabelaFluxoDeCaixa[[#This Row],[Sub Categoria]]),0)</f>
        <v>1</v>
      </c>
      <c r="G859" s="429">
        <f>DATE(YEAR(TabelaFluxoDeCaixa[[#This Row],[Data de Efetivação]]),MONTH(TabelaFluxoDeCaixa[[#This Row],[Data de Efetivação]]),1)</f>
        <v>45689</v>
      </c>
      <c r="H859" s="428">
        <v>45705</v>
      </c>
      <c r="I859" s="428">
        <v>45705</v>
      </c>
      <c r="J859" s="411" t="s">
        <v>725</v>
      </c>
      <c r="K859" s="411"/>
      <c r="L859" s="411" t="s">
        <v>40</v>
      </c>
      <c r="M859" s="412" t="s">
        <v>949</v>
      </c>
      <c r="N859" s="413" t="s">
        <v>1579</v>
      </c>
      <c r="O859" s="414">
        <v>600</v>
      </c>
      <c r="P859" s="415" t="s">
        <v>134</v>
      </c>
    </row>
    <row r="860" spans="3:16" ht="32" x14ac:dyDescent="0.2">
      <c r="C860" s="410"/>
      <c r="D860" s="410"/>
      <c r="E860" s="410">
        <f>COUNTIF(CFCategoriasBD,TabelaFluxoDeCaixa[[#This Row],[Categoria]])</f>
        <v>1</v>
      </c>
      <c r="F860" s="389">
        <f ca="1">IFERROR(COUNTIF(INDIRECT("BDNameToFC" &amp; SUBSTITUTE(TabelaFluxoDeCaixa[[#This Row],[Categoria]], " ", "_")),TabelaFluxoDeCaixa[[#This Row],[Sub Categoria]]),0)</f>
        <v>1</v>
      </c>
      <c r="G860" s="429">
        <f>DATE(YEAR(TabelaFluxoDeCaixa[[#This Row],[Data de Efetivação]]),MONTH(TabelaFluxoDeCaixa[[#This Row],[Data de Efetivação]]),1)</f>
        <v>45689</v>
      </c>
      <c r="H860" s="428">
        <v>45705</v>
      </c>
      <c r="I860" s="428">
        <v>45705</v>
      </c>
      <c r="J860" s="411" t="s">
        <v>725</v>
      </c>
      <c r="K860" s="411"/>
      <c r="L860" s="411" t="s">
        <v>40</v>
      </c>
      <c r="M860" s="412" t="s">
        <v>949</v>
      </c>
      <c r="N860" s="413" t="s">
        <v>1578</v>
      </c>
      <c r="O860" s="414">
        <v>1000</v>
      </c>
      <c r="P860" s="415" t="s">
        <v>134</v>
      </c>
    </row>
    <row r="861" spans="3:16" ht="32" x14ac:dyDescent="0.2">
      <c r="C861" s="410"/>
      <c r="D861" s="410"/>
      <c r="E861" s="410">
        <f>COUNTIF(CFCategoriasBD,TabelaFluxoDeCaixa[[#This Row],[Categoria]])</f>
        <v>1</v>
      </c>
      <c r="F861" s="389">
        <f ca="1">IFERROR(COUNTIF(INDIRECT("BDNameToFC" &amp; SUBSTITUTE(TabelaFluxoDeCaixa[[#This Row],[Categoria]], " ", "_")),TabelaFluxoDeCaixa[[#This Row],[Sub Categoria]]),0)</f>
        <v>1</v>
      </c>
      <c r="G861" s="429">
        <f>DATE(YEAR(TabelaFluxoDeCaixa[[#This Row],[Data de Efetivação]]),MONTH(TabelaFluxoDeCaixa[[#This Row],[Data de Efetivação]]),1)</f>
        <v>45689</v>
      </c>
      <c r="H861" s="428">
        <v>45705</v>
      </c>
      <c r="I861" s="428">
        <v>45705</v>
      </c>
      <c r="J861" s="411" t="s">
        <v>725</v>
      </c>
      <c r="K861" s="411"/>
      <c r="L861" s="411" t="s">
        <v>52</v>
      </c>
      <c r="M861" s="412" t="s">
        <v>54</v>
      </c>
      <c r="N861" s="413" t="s">
        <v>1321</v>
      </c>
      <c r="O861" s="414">
        <v>2237.36</v>
      </c>
      <c r="P861" s="415" t="s">
        <v>134</v>
      </c>
    </row>
    <row r="862" spans="3:16" ht="32" x14ac:dyDescent="0.2">
      <c r="C862" s="410"/>
      <c r="D862" s="410"/>
      <c r="E862" s="410">
        <f>COUNTIF(CFCategoriasBD,TabelaFluxoDeCaixa[[#This Row],[Categoria]])</f>
        <v>1</v>
      </c>
      <c r="F862" s="389">
        <f ca="1">IFERROR(COUNTIF(INDIRECT("BDNameToFC" &amp; SUBSTITUTE(TabelaFluxoDeCaixa[[#This Row],[Categoria]], " ", "_")),TabelaFluxoDeCaixa[[#This Row],[Sub Categoria]]),0)</f>
        <v>1</v>
      </c>
      <c r="G862" s="429">
        <f>DATE(YEAR(TabelaFluxoDeCaixa[[#This Row],[Data de Efetivação]]),MONTH(TabelaFluxoDeCaixa[[#This Row],[Data de Efetivação]]),1)</f>
        <v>45689</v>
      </c>
      <c r="H862" s="428">
        <v>45705</v>
      </c>
      <c r="I862" s="428">
        <v>45705</v>
      </c>
      <c r="J862" s="411" t="s">
        <v>725</v>
      </c>
      <c r="K862" s="411"/>
      <c r="L862" s="411" t="s">
        <v>40</v>
      </c>
      <c r="M862" s="412" t="s">
        <v>949</v>
      </c>
      <c r="N862" s="413" t="s">
        <v>1577</v>
      </c>
      <c r="O862" s="414">
        <v>2300</v>
      </c>
      <c r="P862" s="415" t="s">
        <v>134</v>
      </c>
    </row>
    <row r="863" spans="3:16" ht="16" x14ac:dyDescent="0.2">
      <c r="C863" s="410"/>
      <c r="D863" s="410"/>
      <c r="E863" s="410">
        <f>COUNTIF(CFCategoriasBD,TabelaFluxoDeCaixa[[#This Row],[Categoria]])</f>
        <v>1</v>
      </c>
      <c r="F863" s="389">
        <f ca="1">IFERROR(COUNTIF(INDIRECT("BDNameToFC" &amp; SUBSTITUTE(TabelaFluxoDeCaixa[[#This Row],[Categoria]], " ", "_")),TabelaFluxoDeCaixa[[#This Row],[Sub Categoria]]),0)</f>
        <v>1</v>
      </c>
      <c r="G863" s="429">
        <f>DATE(YEAR(TabelaFluxoDeCaixa[[#This Row],[Data de Efetivação]]),MONTH(TabelaFluxoDeCaixa[[#This Row],[Data de Efetivação]]),1)</f>
        <v>45689</v>
      </c>
      <c r="H863" s="428">
        <v>45706</v>
      </c>
      <c r="I863" s="428">
        <v>45706</v>
      </c>
      <c r="J863" s="411" t="s">
        <v>725</v>
      </c>
      <c r="K863" s="411"/>
      <c r="L863" s="411" t="s">
        <v>58</v>
      </c>
      <c r="M863" s="412" t="s">
        <v>819</v>
      </c>
      <c r="N863" s="413" t="s">
        <v>1587</v>
      </c>
      <c r="O863" s="414">
        <v>3</v>
      </c>
      <c r="P863" s="415" t="s">
        <v>134</v>
      </c>
    </row>
    <row r="864" spans="3:16" ht="16" x14ac:dyDescent="0.2">
      <c r="C864" s="410"/>
      <c r="D864" s="410"/>
      <c r="E864" s="410">
        <f>COUNTIF(CFCategoriasBD,TabelaFluxoDeCaixa[[#This Row],[Categoria]])</f>
        <v>1</v>
      </c>
      <c r="F864" s="389">
        <f ca="1">IFERROR(COUNTIF(INDIRECT("BDNameToFC" &amp; SUBSTITUTE(TabelaFluxoDeCaixa[[#This Row],[Categoria]], " ", "_")),TabelaFluxoDeCaixa[[#This Row],[Sub Categoria]]),0)</f>
        <v>1</v>
      </c>
      <c r="G864" s="429">
        <f>DATE(YEAR(TabelaFluxoDeCaixa[[#This Row],[Data de Efetivação]]),MONTH(TabelaFluxoDeCaixa[[#This Row],[Data de Efetivação]]),1)</f>
        <v>45689</v>
      </c>
      <c r="H864" s="428">
        <v>45706</v>
      </c>
      <c r="I864" s="428">
        <v>45706</v>
      </c>
      <c r="J864" s="411" t="s">
        <v>725</v>
      </c>
      <c r="K864" s="411"/>
      <c r="L864" s="411" t="s">
        <v>803</v>
      </c>
      <c r="M864" s="412" t="s">
        <v>48</v>
      </c>
      <c r="N864" s="413" t="s">
        <v>1585</v>
      </c>
      <c r="O864" s="414">
        <v>27.99</v>
      </c>
      <c r="P864" s="415" t="s">
        <v>134</v>
      </c>
    </row>
    <row r="865" spans="3:16" ht="32" x14ac:dyDescent="0.2">
      <c r="C865" s="410"/>
      <c r="D865" s="410"/>
      <c r="E865" s="410">
        <f>COUNTIF(CFCategoriasBD,TabelaFluxoDeCaixa[[#This Row],[Categoria]])</f>
        <v>1</v>
      </c>
      <c r="F865" s="389">
        <f ca="1">IFERROR(COUNTIF(INDIRECT("BDNameToFC" &amp; SUBSTITUTE(TabelaFluxoDeCaixa[[#This Row],[Categoria]], " ", "_")),TabelaFluxoDeCaixa[[#This Row],[Sub Categoria]]),0)</f>
        <v>1</v>
      </c>
      <c r="G865" s="429">
        <f>DATE(YEAR(TabelaFluxoDeCaixa[[#This Row],[Data de Efetivação]]),MONTH(TabelaFluxoDeCaixa[[#This Row],[Data de Efetivação]]),1)</f>
        <v>45689</v>
      </c>
      <c r="H865" s="428">
        <v>45706</v>
      </c>
      <c r="I865" s="428">
        <v>45706</v>
      </c>
      <c r="J865" s="411" t="s">
        <v>725</v>
      </c>
      <c r="K865" s="411"/>
      <c r="L865" s="411" t="s">
        <v>803</v>
      </c>
      <c r="M865" s="412" t="s">
        <v>48</v>
      </c>
      <c r="N865" s="413" t="s">
        <v>1586</v>
      </c>
      <c r="O865" s="414">
        <v>56</v>
      </c>
      <c r="P865" s="415" t="s">
        <v>134</v>
      </c>
    </row>
    <row r="866" spans="3:16" ht="16" x14ac:dyDescent="0.2">
      <c r="C866" s="410"/>
      <c r="D866" s="410"/>
      <c r="E866" s="410">
        <f>COUNTIF(CFCategoriasBD,TabelaFluxoDeCaixa[[#This Row],[Categoria]])</f>
        <v>1</v>
      </c>
      <c r="F866" s="389">
        <f ca="1">IFERROR(COUNTIF(INDIRECT("BDNameToFC" &amp; SUBSTITUTE(TabelaFluxoDeCaixa[[#This Row],[Categoria]], " ", "_")),TabelaFluxoDeCaixa[[#This Row],[Sub Categoria]]),0)</f>
        <v>1</v>
      </c>
      <c r="G866" s="429">
        <f>DATE(YEAR(TabelaFluxoDeCaixa[[#This Row],[Data de Efetivação]]),MONTH(TabelaFluxoDeCaixa[[#This Row],[Data de Efetivação]]),1)</f>
        <v>45689</v>
      </c>
      <c r="H866" s="428">
        <v>45707</v>
      </c>
      <c r="I866" s="428">
        <v>45707</v>
      </c>
      <c r="J866" s="411" t="s">
        <v>725</v>
      </c>
      <c r="K866" s="411"/>
      <c r="L866" s="411" t="s">
        <v>49</v>
      </c>
      <c r="M866" s="412" t="s">
        <v>807</v>
      </c>
      <c r="N866" s="413" t="s">
        <v>1591</v>
      </c>
      <c r="O866" s="414">
        <v>1</v>
      </c>
      <c r="P866" s="415" t="s">
        <v>134</v>
      </c>
    </row>
    <row r="867" spans="3:16" ht="32" x14ac:dyDescent="0.2">
      <c r="C867" s="410"/>
      <c r="D867" s="410"/>
      <c r="E867" s="410">
        <f>COUNTIF(CFCategoriasBD,TabelaFluxoDeCaixa[[#This Row],[Categoria]])</f>
        <v>1</v>
      </c>
      <c r="F867" s="389">
        <f ca="1">IFERROR(COUNTIF(INDIRECT("BDNameToFC" &amp; SUBSTITUTE(TabelaFluxoDeCaixa[[#This Row],[Categoria]], " ", "_")),TabelaFluxoDeCaixa[[#This Row],[Sub Categoria]]),0)</f>
        <v>1</v>
      </c>
      <c r="G867" s="429">
        <f>DATE(YEAR(TabelaFluxoDeCaixa[[#This Row],[Data de Efetivação]]),MONTH(TabelaFluxoDeCaixa[[#This Row],[Data de Efetivação]]),1)</f>
        <v>45689</v>
      </c>
      <c r="H867" s="428">
        <v>45707</v>
      </c>
      <c r="I867" s="428">
        <v>45707</v>
      </c>
      <c r="J867" s="411" t="s">
        <v>725</v>
      </c>
      <c r="K867" s="411"/>
      <c r="L867" s="411" t="s">
        <v>41</v>
      </c>
      <c r="M867" s="412" t="s">
        <v>798</v>
      </c>
      <c r="N867" s="413" t="s">
        <v>1588</v>
      </c>
      <c r="O867" s="414">
        <v>29.05</v>
      </c>
      <c r="P867" s="415" t="s">
        <v>134</v>
      </c>
    </row>
    <row r="868" spans="3:16" ht="32" x14ac:dyDescent="0.2">
      <c r="C868" s="410"/>
      <c r="D868" s="410"/>
      <c r="E868" s="410">
        <f>COUNTIF(CFCategoriasBD,TabelaFluxoDeCaixa[[#This Row],[Categoria]])</f>
        <v>1</v>
      </c>
      <c r="F868" s="389">
        <f ca="1">IFERROR(COUNTIF(INDIRECT("BDNameToFC" &amp; SUBSTITUTE(TabelaFluxoDeCaixa[[#This Row],[Categoria]], " ", "_")),TabelaFluxoDeCaixa[[#This Row],[Sub Categoria]]),0)</f>
        <v>1</v>
      </c>
      <c r="G868" s="429">
        <f>DATE(YEAR(TabelaFluxoDeCaixa[[#This Row],[Data de Efetivação]]),MONTH(TabelaFluxoDeCaixa[[#This Row],[Data de Efetivação]]),1)</f>
        <v>45689</v>
      </c>
      <c r="H868" s="428">
        <v>45707</v>
      </c>
      <c r="I868" s="428">
        <v>45707</v>
      </c>
      <c r="J868" s="411" t="s">
        <v>725</v>
      </c>
      <c r="K868" s="411"/>
      <c r="L868" s="411" t="s">
        <v>803</v>
      </c>
      <c r="M868" s="412" t="s">
        <v>48</v>
      </c>
      <c r="N868" s="413" t="s">
        <v>1590</v>
      </c>
      <c r="O868" s="414">
        <v>53.22</v>
      </c>
      <c r="P868" s="415" t="s">
        <v>134</v>
      </c>
    </row>
    <row r="869" spans="3:16" ht="16" x14ac:dyDescent="0.2">
      <c r="C869" s="410"/>
      <c r="D869" s="410"/>
      <c r="E869" s="410">
        <f>COUNTIF(CFCategoriasBD,TabelaFluxoDeCaixa[[#This Row],[Categoria]])</f>
        <v>1</v>
      </c>
      <c r="F869" s="389">
        <f ca="1">IFERROR(COUNTIF(INDIRECT("BDNameToFC" &amp; SUBSTITUTE(TabelaFluxoDeCaixa[[#This Row],[Categoria]], " ", "_")),TabelaFluxoDeCaixa[[#This Row],[Sub Categoria]]),0)</f>
        <v>1</v>
      </c>
      <c r="G869" s="429">
        <f>DATE(YEAR(TabelaFluxoDeCaixa[[#This Row],[Data de Efetivação]]),MONTH(TabelaFluxoDeCaixa[[#This Row],[Data de Efetivação]]),1)</f>
        <v>45689</v>
      </c>
      <c r="H869" s="428">
        <v>45707</v>
      </c>
      <c r="I869" s="428">
        <v>45707</v>
      </c>
      <c r="J869" s="411" t="s">
        <v>725</v>
      </c>
      <c r="K869" s="411"/>
      <c r="L869" s="411" t="s">
        <v>43</v>
      </c>
      <c r="M869" s="412" t="s">
        <v>817</v>
      </c>
      <c r="N869" s="413" t="s">
        <v>1593</v>
      </c>
      <c r="O869" s="414">
        <v>100</v>
      </c>
      <c r="P869" s="415" t="s">
        <v>134</v>
      </c>
    </row>
    <row r="870" spans="3:16" ht="16" x14ac:dyDescent="0.2">
      <c r="C870" s="410"/>
      <c r="D870" s="410"/>
      <c r="E870" s="410">
        <f>COUNTIF(CFCategoriasBD,TabelaFluxoDeCaixa[[#This Row],[Categoria]])</f>
        <v>1</v>
      </c>
      <c r="F870" s="389">
        <f ca="1">IFERROR(COUNTIF(INDIRECT("BDNameToFC" &amp; SUBSTITUTE(TabelaFluxoDeCaixa[[#This Row],[Categoria]], " ", "_")),TabelaFluxoDeCaixa[[#This Row],[Sub Categoria]]),0)</f>
        <v>1</v>
      </c>
      <c r="G870" s="429">
        <f>DATE(YEAR(TabelaFluxoDeCaixa[[#This Row],[Data de Efetivação]]),MONTH(TabelaFluxoDeCaixa[[#This Row],[Data de Efetivação]]),1)</f>
        <v>45689</v>
      </c>
      <c r="H870" s="428">
        <v>45707</v>
      </c>
      <c r="I870" s="428">
        <v>45707</v>
      </c>
      <c r="J870" s="411" t="s">
        <v>725</v>
      </c>
      <c r="K870" s="411"/>
      <c r="L870" s="411" t="s">
        <v>55</v>
      </c>
      <c r="M870" s="412" t="s">
        <v>56</v>
      </c>
      <c r="N870" s="413" t="s">
        <v>1592</v>
      </c>
      <c r="O870" s="414">
        <v>110</v>
      </c>
      <c r="P870" s="415" t="s">
        <v>134</v>
      </c>
    </row>
    <row r="871" spans="3:16" ht="32" x14ac:dyDescent="0.2">
      <c r="C871" s="410"/>
      <c r="D871" s="410"/>
      <c r="E871" s="410">
        <f>COUNTIF(CFCategoriasBD,TabelaFluxoDeCaixa[[#This Row],[Categoria]])</f>
        <v>1</v>
      </c>
      <c r="F871" s="389">
        <f ca="1">IFERROR(COUNTIF(INDIRECT("BDNameToFC" &amp; SUBSTITUTE(TabelaFluxoDeCaixa[[#This Row],[Categoria]], " ", "_")),TabelaFluxoDeCaixa[[#This Row],[Sub Categoria]]),0)</f>
        <v>1</v>
      </c>
      <c r="G871" s="429">
        <f>DATE(YEAR(TabelaFluxoDeCaixa[[#This Row],[Data de Efetivação]]),MONTH(TabelaFluxoDeCaixa[[#This Row],[Data de Efetivação]]),1)</f>
        <v>45689</v>
      </c>
      <c r="H871" s="428">
        <v>45707</v>
      </c>
      <c r="I871" s="428">
        <v>45707</v>
      </c>
      <c r="J871" s="411" t="s">
        <v>725</v>
      </c>
      <c r="K871" s="411"/>
      <c r="L871" s="411" t="s">
        <v>40</v>
      </c>
      <c r="M871" s="412" t="s">
        <v>949</v>
      </c>
      <c r="N871" s="413" t="s">
        <v>1589</v>
      </c>
      <c r="O871" s="414">
        <v>600</v>
      </c>
      <c r="P871" s="415" t="s">
        <v>134</v>
      </c>
    </row>
    <row r="872" spans="3:16" ht="16" x14ac:dyDescent="0.2">
      <c r="C872" s="410"/>
      <c r="D872" s="410"/>
      <c r="E872" s="410">
        <f>COUNTIF(CFCategoriasBD,TabelaFluxoDeCaixa[[#This Row],[Categoria]])</f>
        <v>1</v>
      </c>
      <c r="F872" s="389">
        <f ca="1">IFERROR(COUNTIF(INDIRECT("BDNameToFC" &amp; SUBSTITUTE(TabelaFluxoDeCaixa[[#This Row],[Categoria]], " ", "_")),TabelaFluxoDeCaixa[[#This Row],[Sub Categoria]]),0)</f>
        <v>1</v>
      </c>
      <c r="G872" s="429">
        <f>DATE(YEAR(TabelaFluxoDeCaixa[[#This Row],[Data de Efetivação]]),MONTH(TabelaFluxoDeCaixa[[#This Row],[Data de Efetivação]]),1)</f>
        <v>45689</v>
      </c>
      <c r="H872" s="428">
        <v>45708</v>
      </c>
      <c r="I872" s="428">
        <v>45708</v>
      </c>
      <c r="J872" s="411" t="s">
        <v>725</v>
      </c>
      <c r="K872" s="411"/>
      <c r="L872" s="411" t="s">
        <v>814</v>
      </c>
      <c r="M872" s="412" t="s">
        <v>257</v>
      </c>
      <c r="N872" s="413" t="s">
        <v>787</v>
      </c>
      <c r="O872" s="414">
        <v>360.89</v>
      </c>
      <c r="P872" s="415" t="s">
        <v>134</v>
      </c>
    </row>
    <row r="873" spans="3:16" ht="32" x14ac:dyDescent="0.2">
      <c r="C873" s="410"/>
      <c r="D873" s="410"/>
      <c r="E873" s="410">
        <f>COUNTIF(CFCategoriasBD,TabelaFluxoDeCaixa[[#This Row],[Categoria]])</f>
        <v>1</v>
      </c>
      <c r="F873" s="389">
        <f ca="1">IFERROR(COUNTIF(INDIRECT("BDNameToFC" &amp; SUBSTITUTE(TabelaFluxoDeCaixa[[#This Row],[Categoria]], " ", "_")),TabelaFluxoDeCaixa[[#This Row],[Sub Categoria]]),0)</f>
        <v>1</v>
      </c>
      <c r="G873" s="429">
        <f>DATE(YEAR(TabelaFluxoDeCaixa[[#This Row],[Data de Efetivação]]),MONTH(TabelaFluxoDeCaixa[[#This Row],[Data de Efetivação]]),1)</f>
        <v>45689</v>
      </c>
      <c r="H873" s="428">
        <v>45712</v>
      </c>
      <c r="I873" s="428">
        <v>45712</v>
      </c>
      <c r="J873" s="411" t="s">
        <v>725</v>
      </c>
      <c r="K873" s="411"/>
      <c r="L873" s="411" t="s">
        <v>803</v>
      </c>
      <c r="M873" s="412" t="s">
        <v>48</v>
      </c>
      <c r="N873" s="413" t="s">
        <v>1594</v>
      </c>
      <c r="O873" s="414">
        <v>15.18</v>
      </c>
      <c r="P873" s="415" t="s">
        <v>134</v>
      </c>
    </row>
    <row r="874" spans="3:16" ht="32" x14ac:dyDescent="0.2">
      <c r="C874" s="410"/>
      <c r="D874" s="410"/>
      <c r="E874" s="410">
        <f>COUNTIF(CFCategoriasBD,TabelaFluxoDeCaixa[[#This Row],[Categoria]])</f>
        <v>1</v>
      </c>
      <c r="F874" s="389">
        <f ca="1">IFERROR(COUNTIF(INDIRECT("BDNameToFC" &amp; SUBSTITUTE(TabelaFluxoDeCaixa[[#This Row],[Categoria]], " ", "_")),TabelaFluxoDeCaixa[[#This Row],[Sub Categoria]]),0)</f>
        <v>1</v>
      </c>
      <c r="G874" s="429">
        <f>DATE(YEAR(TabelaFluxoDeCaixa[[#This Row],[Data de Efetivação]]),MONTH(TabelaFluxoDeCaixa[[#This Row],[Data de Efetivação]]),1)</f>
        <v>45689</v>
      </c>
      <c r="H874" s="428">
        <v>45712</v>
      </c>
      <c r="I874" s="428">
        <v>45712</v>
      </c>
      <c r="J874" s="411" t="s">
        <v>725</v>
      </c>
      <c r="K874" s="411"/>
      <c r="L874" s="411" t="s">
        <v>803</v>
      </c>
      <c r="M874" s="412" t="s">
        <v>48</v>
      </c>
      <c r="N874" s="413" t="s">
        <v>1594</v>
      </c>
      <c r="O874" s="414">
        <v>15.18</v>
      </c>
      <c r="P874" s="415" t="s">
        <v>134</v>
      </c>
    </row>
    <row r="875" spans="3:16" ht="16" x14ac:dyDescent="0.2">
      <c r="C875" s="410"/>
      <c r="D875" s="410"/>
      <c r="E875" s="410">
        <f>COUNTIF(CFCategoriasBD,TabelaFluxoDeCaixa[[#This Row],[Categoria]])</f>
        <v>1</v>
      </c>
      <c r="F875" s="389">
        <f ca="1">IFERROR(COUNTIF(INDIRECT("BDNameToFC" &amp; SUBSTITUTE(TabelaFluxoDeCaixa[[#This Row],[Categoria]], " ", "_")),TabelaFluxoDeCaixa[[#This Row],[Sub Categoria]]),0)</f>
        <v>1</v>
      </c>
      <c r="G875" s="429">
        <f>DATE(YEAR(TabelaFluxoDeCaixa[[#This Row],[Data de Efetivação]]),MONTH(TabelaFluxoDeCaixa[[#This Row],[Data de Efetivação]]),1)</f>
        <v>45689</v>
      </c>
      <c r="H875" s="428">
        <v>45712</v>
      </c>
      <c r="I875" s="428">
        <v>45712</v>
      </c>
      <c r="J875" s="411" t="s">
        <v>725</v>
      </c>
      <c r="K875" s="411"/>
      <c r="L875" s="411" t="s">
        <v>55</v>
      </c>
      <c r="M875" s="412" t="s">
        <v>56</v>
      </c>
      <c r="N875" s="413" t="s">
        <v>1595</v>
      </c>
      <c r="O875" s="414">
        <v>41.85</v>
      </c>
      <c r="P875" s="415" t="s">
        <v>134</v>
      </c>
    </row>
    <row r="876" spans="3:16" ht="16" x14ac:dyDescent="0.2">
      <c r="C876" s="410"/>
      <c r="D876" s="410"/>
      <c r="E876" s="410">
        <f>COUNTIF(CFCategoriasBD,TabelaFluxoDeCaixa[[#This Row],[Categoria]])</f>
        <v>1</v>
      </c>
      <c r="F876" s="389">
        <f ca="1">IFERROR(COUNTIF(INDIRECT("BDNameToFC" &amp; SUBSTITUTE(TabelaFluxoDeCaixa[[#This Row],[Categoria]], " ", "_")),TabelaFluxoDeCaixa[[#This Row],[Sub Categoria]]),0)</f>
        <v>1</v>
      </c>
      <c r="G876" s="429">
        <f>DATE(YEAR(TabelaFluxoDeCaixa[[#This Row],[Data de Efetivação]]),MONTH(TabelaFluxoDeCaixa[[#This Row],[Data de Efetivação]]),1)</f>
        <v>45689</v>
      </c>
      <c r="H876" s="428">
        <v>45712</v>
      </c>
      <c r="I876" s="428">
        <v>45712</v>
      </c>
      <c r="J876" s="411" t="s">
        <v>725</v>
      </c>
      <c r="K876" s="411"/>
      <c r="L876" s="411" t="s">
        <v>52</v>
      </c>
      <c r="M876" s="412" t="s">
        <v>800</v>
      </c>
      <c r="N876" s="413" t="s">
        <v>1615</v>
      </c>
      <c r="O876" s="414">
        <v>66.5</v>
      </c>
      <c r="P876" s="415" t="s">
        <v>134</v>
      </c>
    </row>
    <row r="877" spans="3:16" ht="16" x14ac:dyDescent="0.2">
      <c r="C877" s="410"/>
      <c r="D877" s="410"/>
      <c r="E877" s="410">
        <f>COUNTIF(CFCategoriasBD,TabelaFluxoDeCaixa[[#This Row],[Categoria]])</f>
        <v>1</v>
      </c>
      <c r="F877" s="389">
        <f ca="1">IFERROR(COUNTIF(INDIRECT("BDNameToFC" &amp; SUBSTITUTE(TabelaFluxoDeCaixa[[#This Row],[Categoria]], " ", "_")),TabelaFluxoDeCaixa[[#This Row],[Sub Categoria]]),0)</f>
        <v>1</v>
      </c>
      <c r="G877" s="429">
        <f>DATE(YEAR(TabelaFluxoDeCaixa[[#This Row],[Data de Efetivação]]),MONTH(TabelaFluxoDeCaixa[[#This Row],[Data de Efetivação]]),1)</f>
        <v>45689</v>
      </c>
      <c r="H877" s="428">
        <v>45712</v>
      </c>
      <c r="I877" s="428">
        <v>45712</v>
      </c>
      <c r="J877" s="411" t="s">
        <v>725</v>
      </c>
      <c r="K877" s="411"/>
      <c r="L877" s="411" t="s">
        <v>52</v>
      </c>
      <c r="M877" s="412" t="s">
        <v>800</v>
      </c>
      <c r="N877" s="413" t="s">
        <v>1597</v>
      </c>
      <c r="O877" s="414">
        <v>129.38999999999999</v>
      </c>
      <c r="P877" s="415" t="s">
        <v>134</v>
      </c>
    </row>
    <row r="878" spans="3:16" ht="16" x14ac:dyDescent="0.2">
      <c r="C878" s="410"/>
      <c r="D878" s="410"/>
      <c r="E878" s="410">
        <f>COUNTIF(CFCategoriasBD,TabelaFluxoDeCaixa[[#This Row],[Categoria]])</f>
        <v>1</v>
      </c>
      <c r="F878" s="389">
        <f ca="1">IFERROR(COUNTIF(INDIRECT("BDNameToFC" &amp; SUBSTITUTE(TabelaFluxoDeCaixa[[#This Row],[Categoria]], " ", "_")),TabelaFluxoDeCaixa[[#This Row],[Sub Categoria]]),0)</f>
        <v>1</v>
      </c>
      <c r="G878" s="429">
        <f>DATE(YEAR(TabelaFluxoDeCaixa[[#This Row],[Data de Efetivação]]),MONTH(TabelaFluxoDeCaixa[[#This Row],[Data de Efetivação]]),1)</f>
        <v>45689</v>
      </c>
      <c r="H878" s="428">
        <v>45712</v>
      </c>
      <c r="I878" s="428">
        <v>45712</v>
      </c>
      <c r="J878" s="411" t="s">
        <v>725</v>
      </c>
      <c r="K878" s="411"/>
      <c r="L878" s="411" t="s">
        <v>803</v>
      </c>
      <c r="M878" s="412" t="s">
        <v>48</v>
      </c>
      <c r="N878" s="413" t="s">
        <v>1596</v>
      </c>
      <c r="O878" s="414">
        <v>131.36000000000001</v>
      </c>
      <c r="P878" s="415" t="s">
        <v>134</v>
      </c>
    </row>
    <row r="879" spans="3:16" ht="16" x14ac:dyDescent="0.2">
      <c r="C879" s="410"/>
      <c r="D879" s="410"/>
      <c r="E879" s="410">
        <f>COUNTIF(CFCategoriasBD,TabelaFluxoDeCaixa[[#This Row],[Categoria]])</f>
        <v>1</v>
      </c>
      <c r="F879" s="389">
        <f ca="1">IFERROR(COUNTIF(INDIRECT("BDNameToFC" &amp; SUBSTITUTE(TabelaFluxoDeCaixa[[#This Row],[Categoria]], " ", "_")),TabelaFluxoDeCaixa[[#This Row],[Sub Categoria]]),0)</f>
        <v>1</v>
      </c>
      <c r="G879" s="429">
        <f>DATE(YEAR(TabelaFluxoDeCaixa[[#This Row],[Data de Efetivação]]),MONTH(TabelaFluxoDeCaixa[[#This Row],[Data de Efetivação]]),1)</f>
        <v>45689</v>
      </c>
      <c r="H879" s="428">
        <v>45712</v>
      </c>
      <c r="I879" s="428">
        <v>45712</v>
      </c>
      <c r="J879" s="411" t="s">
        <v>725</v>
      </c>
      <c r="K879" s="411"/>
      <c r="L879" s="411" t="s">
        <v>809</v>
      </c>
      <c r="M879" s="412" t="s">
        <v>824</v>
      </c>
      <c r="N879" s="413" t="s">
        <v>737</v>
      </c>
      <c r="O879" s="414">
        <v>166.85</v>
      </c>
      <c r="P879" s="415" t="s">
        <v>134</v>
      </c>
    </row>
    <row r="880" spans="3:16" ht="32" x14ac:dyDescent="0.2">
      <c r="C880" s="410"/>
      <c r="D880" s="410"/>
      <c r="E880" s="410">
        <f>COUNTIF(CFCategoriasBD,TabelaFluxoDeCaixa[[#This Row],[Categoria]])</f>
        <v>1</v>
      </c>
      <c r="F880" s="389">
        <f ca="1">IFERROR(COUNTIF(INDIRECT("BDNameToFC" &amp; SUBSTITUTE(TabelaFluxoDeCaixa[[#This Row],[Categoria]], " ", "_")),TabelaFluxoDeCaixa[[#This Row],[Sub Categoria]]),0)</f>
        <v>1</v>
      </c>
      <c r="G880" s="429">
        <f>DATE(YEAR(TabelaFluxoDeCaixa[[#This Row],[Data de Efetivação]]),MONTH(TabelaFluxoDeCaixa[[#This Row],[Data de Efetivação]]),1)</f>
        <v>45689</v>
      </c>
      <c r="H880" s="428">
        <v>45712</v>
      </c>
      <c r="I880" s="428">
        <v>45712</v>
      </c>
      <c r="J880" s="411" t="s">
        <v>725</v>
      </c>
      <c r="K880" s="411"/>
      <c r="L880" s="411" t="s">
        <v>40</v>
      </c>
      <c r="M880" s="412" t="s">
        <v>949</v>
      </c>
      <c r="N880" s="413" t="s">
        <v>1614</v>
      </c>
      <c r="O880" s="414">
        <v>500</v>
      </c>
      <c r="P880" s="415" t="s">
        <v>134</v>
      </c>
    </row>
    <row r="881" spans="3:16" ht="32" x14ac:dyDescent="0.2">
      <c r="C881" s="410"/>
      <c r="D881" s="410"/>
      <c r="E881" s="410">
        <f>COUNTIF(CFCategoriasBD,TabelaFluxoDeCaixa[[#This Row],[Categoria]])</f>
        <v>1</v>
      </c>
      <c r="F881" s="389">
        <f ca="1">IFERROR(COUNTIF(INDIRECT("BDNameToFC" &amp; SUBSTITUTE(TabelaFluxoDeCaixa[[#This Row],[Categoria]], " ", "_")),TabelaFluxoDeCaixa[[#This Row],[Sub Categoria]]),0)</f>
        <v>1</v>
      </c>
      <c r="G881" s="429">
        <f>DATE(YEAR(TabelaFluxoDeCaixa[[#This Row],[Data de Efetivação]]),MONTH(TabelaFluxoDeCaixa[[#This Row],[Data de Efetivação]]),1)</f>
        <v>45689</v>
      </c>
      <c r="H881" s="428">
        <v>45713</v>
      </c>
      <c r="I881" s="428">
        <v>45713</v>
      </c>
      <c r="J881" s="411" t="s">
        <v>725</v>
      </c>
      <c r="K881" s="411"/>
      <c r="L881" s="411" t="s">
        <v>899</v>
      </c>
      <c r="M881" s="412" t="s">
        <v>900</v>
      </c>
      <c r="N881" s="413" t="s">
        <v>1617</v>
      </c>
      <c r="O881" s="414">
        <v>30</v>
      </c>
      <c r="P881" s="415" t="s">
        <v>134</v>
      </c>
    </row>
    <row r="882" spans="3:16" ht="16" x14ac:dyDescent="0.2">
      <c r="C882" s="410"/>
      <c r="D882" s="410"/>
      <c r="E882" s="410">
        <f>COUNTIF(CFCategoriasBD,TabelaFluxoDeCaixa[[#This Row],[Categoria]])</f>
        <v>1</v>
      </c>
      <c r="F882" s="389">
        <f ca="1">IFERROR(COUNTIF(INDIRECT("BDNameToFC" &amp; SUBSTITUTE(TabelaFluxoDeCaixa[[#This Row],[Categoria]], " ", "_")),TabelaFluxoDeCaixa[[#This Row],[Sub Categoria]]),0)</f>
        <v>1</v>
      </c>
      <c r="G882" s="429">
        <f>DATE(YEAR(TabelaFluxoDeCaixa[[#This Row],[Data de Efetivação]]),MONTH(TabelaFluxoDeCaixa[[#This Row],[Data de Efetivação]]),1)</f>
        <v>45689</v>
      </c>
      <c r="H882" s="428">
        <v>45713</v>
      </c>
      <c r="I882" s="428">
        <v>45713</v>
      </c>
      <c r="J882" s="411" t="s">
        <v>725</v>
      </c>
      <c r="K882" s="411"/>
      <c r="L882" s="411" t="s">
        <v>43</v>
      </c>
      <c r="M882" s="412" t="s">
        <v>815</v>
      </c>
      <c r="N882" s="413" t="s">
        <v>795</v>
      </c>
      <c r="O882" s="414">
        <v>39.99</v>
      </c>
      <c r="P882" s="415" t="s">
        <v>134</v>
      </c>
    </row>
    <row r="883" spans="3:16" ht="32" x14ac:dyDescent="0.2">
      <c r="C883" s="410"/>
      <c r="D883" s="410"/>
      <c r="E883" s="410">
        <f>COUNTIF(CFCategoriasBD,TabelaFluxoDeCaixa[[#This Row],[Categoria]])</f>
        <v>1</v>
      </c>
      <c r="F883" s="389">
        <f ca="1">IFERROR(COUNTIF(INDIRECT("BDNameToFC" &amp; SUBSTITUTE(TabelaFluxoDeCaixa[[#This Row],[Categoria]], " ", "_")),TabelaFluxoDeCaixa[[#This Row],[Sub Categoria]]),0)</f>
        <v>1</v>
      </c>
      <c r="G883" s="429">
        <f>DATE(YEAR(TabelaFluxoDeCaixa[[#This Row],[Data de Efetivação]]),MONTH(TabelaFluxoDeCaixa[[#This Row],[Data de Efetivação]]),1)</f>
        <v>45689</v>
      </c>
      <c r="H883" s="428">
        <v>45713</v>
      </c>
      <c r="I883" s="428">
        <v>45713</v>
      </c>
      <c r="J883" s="411" t="s">
        <v>725</v>
      </c>
      <c r="K883" s="411"/>
      <c r="L883" s="411" t="s">
        <v>41</v>
      </c>
      <c r="M883" s="412" t="s">
        <v>798</v>
      </c>
      <c r="N883" s="413" t="s">
        <v>1616</v>
      </c>
      <c r="O883" s="414">
        <v>53.82</v>
      </c>
      <c r="P883" s="415" t="s">
        <v>134</v>
      </c>
    </row>
    <row r="884" spans="3:16" ht="16" x14ac:dyDescent="0.2">
      <c r="C884" s="410"/>
      <c r="D884" s="410"/>
      <c r="E884" s="410">
        <f>COUNTIF(CFCategoriasBD,TabelaFluxoDeCaixa[[#This Row],[Categoria]])</f>
        <v>1</v>
      </c>
      <c r="F884" s="389">
        <f ca="1">IFERROR(COUNTIF(INDIRECT("BDNameToFC" &amp; SUBSTITUTE(TabelaFluxoDeCaixa[[#This Row],[Categoria]], " ", "_")),TabelaFluxoDeCaixa[[#This Row],[Sub Categoria]]),0)</f>
        <v>1</v>
      </c>
      <c r="G884" s="429">
        <f>DATE(YEAR(TabelaFluxoDeCaixa[[#This Row],[Data de Efetivação]]),MONTH(TabelaFluxoDeCaixa[[#This Row],[Data de Efetivação]]),1)</f>
        <v>45689</v>
      </c>
      <c r="H884" s="428">
        <v>45713</v>
      </c>
      <c r="I884" s="428">
        <v>45713</v>
      </c>
      <c r="J884" s="411" t="s">
        <v>725</v>
      </c>
      <c r="K884" s="411"/>
      <c r="L884" s="411" t="s">
        <v>816</v>
      </c>
      <c r="M884" s="412" t="s">
        <v>965</v>
      </c>
      <c r="N884" s="413" t="s">
        <v>795</v>
      </c>
      <c r="O884" s="414">
        <v>159.25</v>
      </c>
      <c r="P884" s="415" t="s">
        <v>134</v>
      </c>
    </row>
    <row r="885" spans="3:16" ht="32" x14ac:dyDescent="0.2">
      <c r="C885" s="410"/>
      <c r="D885" s="410"/>
      <c r="E885" s="410">
        <f>COUNTIF(CFCategoriasBD,TabelaFluxoDeCaixa[[#This Row],[Categoria]])</f>
        <v>1</v>
      </c>
      <c r="F885" s="389">
        <f ca="1">IFERROR(COUNTIF(INDIRECT("BDNameToFC" &amp; SUBSTITUTE(TabelaFluxoDeCaixa[[#This Row],[Categoria]], " ", "_")),TabelaFluxoDeCaixa[[#This Row],[Sub Categoria]]),0)</f>
        <v>1</v>
      </c>
      <c r="G885" s="429">
        <f>DATE(YEAR(TabelaFluxoDeCaixa[[#This Row],[Data de Efetivação]]),MONTH(TabelaFluxoDeCaixa[[#This Row],[Data de Efetivação]]),1)</f>
        <v>45689</v>
      </c>
      <c r="H885" s="428">
        <v>45715</v>
      </c>
      <c r="I885" s="428">
        <v>45715</v>
      </c>
      <c r="J885" s="411" t="s">
        <v>725</v>
      </c>
      <c r="K885" s="411"/>
      <c r="L885" s="411" t="s">
        <v>52</v>
      </c>
      <c r="M885" s="412" t="s">
        <v>800</v>
      </c>
      <c r="N885" s="413" t="s">
        <v>1621</v>
      </c>
      <c r="O885" s="414">
        <v>60</v>
      </c>
      <c r="P885" s="415" t="s">
        <v>134</v>
      </c>
    </row>
    <row r="886" spans="3:16" ht="16" x14ac:dyDescent="0.2">
      <c r="C886" s="410"/>
      <c r="D886" s="410"/>
      <c r="E886" s="410">
        <f>COUNTIF(CFCategoriasBD,TabelaFluxoDeCaixa[[#This Row],[Categoria]])</f>
        <v>1</v>
      </c>
      <c r="F886" s="389">
        <f ca="1">IFERROR(COUNTIF(INDIRECT("BDNameToFC" &amp; SUBSTITUTE(TabelaFluxoDeCaixa[[#This Row],[Categoria]], " ", "_")),TabelaFluxoDeCaixa[[#This Row],[Sub Categoria]]),0)</f>
        <v>1</v>
      </c>
      <c r="G886" s="429">
        <f>DATE(YEAR(TabelaFluxoDeCaixa[[#This Row],[Data de Efetivação]]),MONTH(TabelaFluxoDeCaixa[[#This Row],[Data de Efetivação]]),1)</f>
        <v>45689</v>
      </c>
      <c r="H886" s="428">
        <v>45715</v>
      </c>
      <c r="I886" s="428">
        <v>45715</v>
      </c>
      <c r="J886" s="411" t="s">
        <v>725</v>
      </c>
      <c r="K886" s="411"/>
      <c r="L886" s="411" t="s">
        <v>55</v>
      </c>
      <c r="M886" s="412" t="s">
        <v>56</v>
      </c>
      <c r="N886" s="413" t="s">
        <v>1622</v>
      </c>
      <c r="O886" s="414">
        <v>61</v>
      </c>
      <c r="P886" s="415" t="s">
        <v>134</v>
      </c>
    </row>
    <row r="887" spans="3:16" ht="32" x14ac:dyDescent="0.2">
      <c r="C887" s="410"/>
      <c r="D887" s="410"/>
      <c r="E887" s="410">
        <f>COUNTIF(CFCategoriasBD,TabelaFluxoDeCaixa[[#This Row],[Categoria]])</f>
        <v>1</v>
      </c>
      <c r="F887" s="389">
        <f ca="1">IFERROR(COUNTIF(INDIRECT("BDNameToFC" &amp; SUBSTITUTE(TabelaFluxoDeCaixa[[#This Row],[Categoria]], " ", "_")),TabelaFluxoDeCaixa[[#This Row],[Sub Categoria]]),0)</f>
        <v>1</v>
      </c>
      <c r="G887" s="429">
        <f>DATE(YEAR(TabelaFluxoDeCaixa[[#This Row],[Data de Efetivação]]),MONTH(TabelaFluxoDeCaixa[[#This Row],[Data de Efetivação]]),1)</f>
        <v>45689</v>
      </c>
      <c r="H887" s="428">
        <v>45715</v>
      </c>
      <c r="I887" s="428">
        <v>45715</v>
      </c>
      <c r="J887" s="411" t="s">
        <v>725</v>
      </c>
      <c r="K887" s="411"/>
      <c r="L887" s="411" t="s">
        <v>40</v>
      </c>
      <c r="M887" s="412" t="s">
        <v>949</v>
      </c>
      <c r="N887" s="413" t="s">
        <v>1619</v>
      </c>
      <c r="O887" s="414">
        <v>100</v>
      </c>
      <c r="P887" s="415" t="s">
        <v>134</v>
      </c>
    </row>
    <row r="888" spans="3:16" ht="32" x14ac:dyDescent="0.2">
      <c r="C888" s="410"/>
      <c r="D888" s="410"/>
      <c r="E888" s="410">
        <f>COUNTIF(CFCategoriasBD,TabelaFluxoDeCaixa[[#This Row],[Categoria]])</f>
        <v>1</v>
      </c>
      <c r="F888" s="389">
        <f ca="1">IFERROR(COUNTIF(INDIRECT("BDNameToFC" &amp; SUBSTITUTE(TabelaFluxoDeCaixa[[#This Row],[Categoria]], " ", "_")),TabelaFluxoDeCaixa[[#This Row],[Sub Categoria]]),0)</f>
        <v>1</v>
      </c>
      <c r="G888" s="429">
        <f>DATE(YEAR(TabelaFluxoDeCaixa[[#This Row],[Data de Efetivação]]),MONTH(TabelaFluxoDeCaixa[[#This Row],[Data de Efetivação]]),1)</f>
        <v>45689</v>
      </c>
      <c r="H888" s="428">
        <v>45715</v>
      </c>
      <c r="I888" s="428">
        <v>45715</v>
      </c>
      <c r="J888" s="411" t="s">
        <v>725</v>
      </c>
      <c r="K888" s="411"/>
      <c r="L888" s="411" t="s">
        <v>40</v>
      </c>
      <c r="M888" s="412" t="s">
        <v>949</v>
      </c>
      <c r="N888" s="413" t="s">
        <v>1618</v>
      </c>
      <c r="O888" s="414">
        <v>200</v>
      </c>
      <c r="P888" s="415" t="s">
        <v>134</v>
      </c>
    </row>
    <row r="889" spans="3:16" ht="32" x14ac:dyDescent="0.2">
      <c r="C889" s="410"/>
      <c r="D889" s="410"/>
      <c r="E889" s="410">
        <f>COUNTIF(CFCategoriasBD,TabelaFluxoDeCaixa[[#This Row],[Categoria]])</f>
        <v>1</v>
      </c>
      <c r="F889" s="389">
        <f ca="1">IFERROR(COUNTIF(INDIRECT("BDNameToFC" &amp; SUBSTITUTE(TabelaFluxoDeCaixa[[#This Row],[Categoria]], " ", "_")),TabelaFluxoDeCaixa[[#This Row],[Sub Categoria]]),0)</f>
        <v>1</v>
      </c>
      <c r="G889" s="429">
        <f>DATE(YEAR(TabelaFluxoDeCaixa[[#This Row],[Data de Efetivação]]),MONTH(TabelaFluxoDeCaixa[[#This Row],[Data de Efetivação]]),1)</f>
        <v>45689</v>
      </c>
      <c r="H889" s="428">
        <v>45715</v>
      </c>
      <c r="I889" s="428">
        <v>45715</v>
      </c>
      <c r="J889" s="411" t="s">
        <v>725</v>
      </c>
      <c r="K889" s="411"/>
      <c r="L889" s="411" t="s">
        <v>40</v>
      </c>
      <c r="M889" s="412" t="s">
        <v>949</v>
      </c>
      <c r="N889" s="413" t="s">
        <v>1620</v>
      </c>
      <c r="O889" s="414">
        <v>200</v>
      </c>
      <c r="P889" s="415" t="s">
        <v>134</v>
      </c>
    </row>
    <row r="890" spans="3:16" ht="16" x14ac:dyDescent="0.2">
      <c r="C890" s="410"/>
      <c r="D890" s="410"/>
      <c r="E890" s="410">
        <f>COUNTIF(CFCategoriasBD,TabelaFluxoDeCaixa[[#This Row],[Categoria]])</f>
        <v>1</v>
      </c>
      <c r="F890" s="389">
        <f ca="1">IFERROR(COUNTIF(INDIRECT("BDNameToFC" &amp; SUBSTITUTE(TabelaFluxoDeCaixa[[#This Row],[Categoria]], " ", "_")),TabelaFluxoDeCaixa[[#This Row],[Sub Categoria]]),0)</f>
        <v>1</v>
      </c>
      <c r="G890" s="429">
        <f>DATE(YEAR(TabelaFluxoDeCaixa[[#This Row],[Data de Efetivação]]),MONTH(TabelaFluxoDeCaixa[[#This Row],[Data de Efetivação]]),1)</f>
        <v>45689</v>
      </c>
      <c r="H890" s="428">
        <v>45716</v>
      </c>
      <c r="I890" s="428">
        <v>45716</v>
      </c>
      <c r="J890" s="411" t="s">
        <v>725</v>
      </c>
      <c r="K890" s="411"/>
      <c r="L890" s="411" t="s">
        <v>55</v>
      </c>
      <c r="M890" s="412" t="s">
        <v>56</v>
      </c>
      <c r="N890" s="413" t="s">
        <v>1499</v>
      </c>
      <c r="O890" s="414">
        <v>30</v>
      </c>
      <c r="P890" s="415" t="s">
        <v>134</v>
      </c>
    </row>
    <row r="891" spans="3:16" ht="16" x14ac:dyDescent="0.2">
      <c r="C891" s="410"/>
      <c r="D891" s="410"/>
      <c r="E891" s="410">
        <f>COUNTIF(CFCategoriasBD,TabelaFluxoDeCaixa[[#This Row],[Categoria]])</f>
        <v>1</v>
      </c>
      <c r="F891" s="389">
        <f ca="1">IFERROR(COUNTIF(INDIRECT("BDNameToFC" &amp; SUBSTITUTE(TabelaFluxoDeCaixa[[#This Row],[Categoria]], " ", "_")),TabelaFluxoDeCaixa[[#This Row],[Sub Categoria]]),0)</f>
        <v>1</v>
      </c>
      <c r="G891" s="429">
        <f>DATE(YEAR(TabelaFluxoDeCaixa[[#This Row],[Data de Efetivação]]),MONTH(TabelaFluxoDeCaixa[[#This Row],[Data de Efetivação]]),1)</f>
        <v>45689</v>
      </c>
      <c r="H891" s="428">
        <v>45716</v>
      </c>
      <c r="I891" s="428">
        <v>45716</v>
      </c>
      <c r="J891" s="411" t="s">
        <v>725</v>
      </c>
      <c r="K891" s="411"/>
      <c r="L891" s="411" t="s">
        <v>58</v>
      </c>
      <c r="M891" s="412" t="s">
        <v>802</v>
      </c>
      <c r="N891" s="413" t="s">
        <v>1508</v>
      </c>
      <c r="O891" s="414">
        <v>106.71</v>
      </c>
      <c r="P891" s="415" t="s">
        <v>134</v>
      </c>
    </row>
    <row r="892" spans="3:16" ht="16" x14ac:dyDescent="0.2">
      <c r="C892" s="410"/>
      <c r="D892" s="410"/>
      <c r="E892" s="410">
        <f>COUNTIF(CFCategoriasBD,TabelaFluxoDeCaixa[[#This Row],[Categoria]])</f>
        <v>1</v>
      </c>
      <c r="F892" s="389">
        <f ca="1">IFERROR(COUNTIF(INDIRECT("BDNameToFC" &amp; SUBSTITUTE(TabelaFluxoDeCaixa[[#This Row],[Categoria]], " ", "_")),TabelaFluxoDeCaixa[[#This Row],[Sub Categoria]]),0)</f>
        <v>1</v>
      </c>
      <c r="G892" s="429">
        <f>DATE(YEAR(TabelaFluxoDeCaixa[[#This Row],[Data de Efetivação]]),MONTH(TabelaFluxoDeCaixa[[#This Row],[Data de Efetivação]]),1)</f>
        <v>45689</v>
      </c>
      <c r="H892" s="428">
        <v>45716</v>
      </c>
      <c r="I892" s="428">
        <v>45716</v>
      </c>
      <c r="J892" s="411" t="s">
        <v>725</v>
      </c>
      <c r="K892" s="411"/>
      <c r="L892" s="411" t="s">
        <v>816</v>
      </c>
      <c r="M892" s="412" t="s">
        <v>964</v>
      </c>
      <c r="N892" s="413" t="s">
        <v>1623</v>
      </c>
      <c r="O892" s="414">
        <v>121.96</v>
      </c>
      <c r="P892" s="415" t="s">
        <v>134</v>
      </c>
    </row>
    <row r="893" spans="3:16" ht="16" x14ac:dyDescent="0.2">
      <c r="C893" s="410"/>
      <c r="D893" s="410"/>
      <c r="E893" s="410">
        <f>COUNTIF(CFCategoriasBD,TabelaFluxoDeCaixa[[#This Row],[Categoria]])</f>
        <v>1</v>
      </c>
      <c r="F893" s="389">
        <f ca="1">IFERROR(COUNTIF(INDIRECT("BDNameToFC" &amp; SUBSTITUTE(TabelaFluxoDeCaixa[[#This Row],[Categoria]], " ", "_")),TabelaFluxoDeCaixa[[#This Row],[Sub Categoria]]),0)</f>
        <v>1</v>
      </c>
      <c r="G893" s="429">
        <f>DATE(YEAR(TabelaFluxoDeCaixa[[#This Row],[Data de Efetivação]]),MONTH(TabelaFluxoDeCaixa[[#This Row],[Data de Efetivação]]),1)</f>
        <v>45717</v>
      </c>
      <c r="H893" s="428">
        <v>45721</v>
      </c>
      <c r="I893" s="428">
        <v>45721</v>
      </c>
      <c r="J893" s="411" t="s">
        <v>725</v>
      </c>
      <c r="K893" s="411"/>
      <c r="L893" s="411" t="s">
        <v>41</v>
      </c>
      <c r="M893" s="412" t="s">
        <v>798</v>
      </c>
      <c r="N893" s="413" t="s">
        <v>1678</v>
      </c>
      <c r="O893" s="414">
        <v>0.39</v>
      </c>
      <c r="P893" s="415" t="s">
        <v>134</v>
      </c>
    </row>
    <row r="894" spans="3:16" ht="16" x14ac:dyDescent="0.2">
      <c r="C894" s="410"/>
      <c r="D894" s="410"/>
      <c r="E894" s="410">
        <f>COUNTIF(CFCategoriasBD,TabelaFluxoDeCaixa[[#This Row],[Categoria]])</f>
        <v>1</v>
      </c>
      <c r="F894" s="389">
        <f ca="1">IFERROR(COUNTIF(INDIRECT("BDNameToFC" &amp; SUBSTITUTE(TabelaFluxoDeCaixa[[#This Row],[Categoria]], " ", "_")),TabelaFluxoDeCaixa[[#This Row],[Sub Categoria]]),0)</f>
        <v>1</v>
      </c>
      <c r="G894" s="429">
        <f>DATE(YEAR(TabelaFluxoDeCaixa[[#This Row],[Data de Efetivação]]),MONTH(TabelaFluxoDeCaixa[[#This Row],[Data de Efetivação]]),1)</f>
        <v>45717</v>
      </c>
      <c r="H894" s="428">
        <v>45721</v>
      </c>
      <c r="I894" s="428">
        <v>45721</v>
      </c>
      <c r="J894" s="411" t="s">
        <v>725</v>
      </c>
      <c r="K894" s="411"/>
      <c r="L894" s="411" t="s">
        <v>808</v>
      </c>
      <c r="M894" s="412" t="s">
        <v>257</v>
      </c>
      <c r="N894" s="413" t="s">
        <v>961</v>
      </c>
      <c r="O894" s="414">
        <v>3.67</v>
      </c>
      <c r="P894" s="415" t="s">
        <v>134</v>
      </c>
    </row>
    <row r="895" spans="3:16" ht="16" x14ac:dyDescent="0.2">
      <c r="C895" s="410"/>
      <c r="D895" s="410"/>
      <c r="E895" s="410">
        <f>COUNTIF(CFCategoriasBD,TabelaFluxoDeCaixa[[#This Row],[Categoria]])</f>
        <v>1</v>
      </c>
      <c r="F895" s="389">
        <f ca="1">IFERROR(COUNTIF(INDIRECT("BDNameToFC" &amp; SUBSTITUTE(TabelaFluxoDeCaixa[[#This Row],[Categoria]], " ", "_")),TabelaFluxoDeCaixa[[#This Row],[Sub Categoria]]),0)</f>
        <v>1</v>
      </c>
      <c r="G895" s="429">
        <f>DATE(YEAR(TabelaFluxoDeCaixa[[#This Row],[Data de Efetivação]]),MONTH(TabelaFluxoDeCaixa[[#This Row],[Data de Efetivação]]),1)</f>
        <v>45717</v>
      </c>
      <c r="H895" s="428">
        <v>45721</v>
      </c>
      <c r="I895" s="428">
        <v>45721</v>
      </c>
      <c r="J895" s="411" t="s">
        <v>725</v>
      </c>
      <c r="K895" s="411"/>
      <c r="L895" s="411" t="s">
        <v>808</v>
      </c>
      <c r="M895" s="412" t="s">
        <v>257</v>
      </c>
      <c r="N895" s="413" t="s">
        <v>738</v>
      </c>
      <c r="O895" s="414">
        <v>3.67</v>
      </c>
      <c r="P895" s="415" t="s">
        <v>134</v>
      </c>
    </row>
    <row r="896" spans="3:16" ht="16" x14ac:dyDescent="0.2">
      <c r="C896" s="410"/>
      <c r="D896" s="410"/>
      <c r="E896" s="410">
        <f>COUNTIF(CFCategoriasBD,TabelaFluxoDeCaixa[[#This Row],[Categoria]])</f>
        <v>1</v>
      </c>
      <c r="F896" s="389">
        <f ca="1">IFERROR(COUNTIF(INDIRECT("BDNameToFC" &amp; SUBSTITUTE(TabelaFluxoDeCaixa[[#This Row],[Categoria]], " ", "_")),TabelaFluxoDeCaixa[[#This Row],[Sub Categoria]]),0)</f>
        <v>1</v>
      </c>
      <c r="G896" s="429">
        <f>DATE(YEAR(TabelaFluxoDeCaixa[[#This Row],[Data de Efetivação]]),MONTH(TabelaFluxoDeCaixa[[#This Row],[Data de Efetivação]]),1)</f>
        <v>45717</v>
      </c>
      <c r="H896" s="428">
        <v>45721</v>
      </c>
      <c r="I896" s="428">
        <v>45721</v>
      </c>
      <c r="J896" s="411" t="s">
        <v>725</v>
      </c>
      <c r="K896" s="411"/>
      <c r="L896" s="411" t="s">
        <v>43</v>
      </c>
      <c r="M896" s="412" t="s">
        <v>47</v>
      </c>
      <c r="N896" s="413" t="s">
        <v>1274</v>
      </c>
      <c r="O896" s="414">
        <v>238.41</v>
      </c>
      <c r="P896" s="415" t="s">
        <v>134</v>
      </c>
    </row>
    <row r="897" spans="3:16" ht="16" x14ac:dyDescent="0.2">
      <c r="C897" s="410"/>
      <c r="D897" s="410"/>
      <c r="E897" s="410">
        <f>COUNTIF(CFCategoriasBD,TabelaFluxoDeCaixa[[#This Row],[Categoria]])</f>
        <v>1</v>
      </c>
      <c r="F897" s="389">
        <f ca="1">IFERROR(COUNTIF(INDIRECT("BDNameToFC" &amp; SUBSTITUTE(TabelaFluxoDeCaixa[[#This Row],[Categoria]], " ", "_")),TabelaFluxoDeCaixa[[#This Row],[Sub Categoria]]),0)</f>
        <v>1</v>
      </c>
      <c r="G897" s="429">
        <f>DATE(YEAR(TabelaFluxoDeCaixa[[#This Row],[Data de Efetivação]]),MONTH(TabelaFluxoDeCaixa[[#This Row],[Data de Efetivação]]),1)</f>
        <v>45717</v>
      </c>
      <c r="H897" s="428">
        <v>45721</v>
      </c>
      <c r="I897" s="428">
        <v>45721</v>
      </c>
      <c r="J897" s="411" t="s">
        <v>725</v>
      </c>
      <c r="K897" s="411"/>
      <c r="L897" s="411" t="s">
        <v>43</v>
      </c>
      <c r="M897" s="412" t="s">
        <v>817</v>
      </c>
      <c r="N897" s="413" t="s">
        <v>1624</v>
      </c>
      <c r="O897" s="414">
        <v>300</v>
      </c>
      <c r="P897" s="415" t="s">
        <v>134</v>
      </c>
    </row>
    <row r="898" spans="3:16" ht="32" x14ac:dyDescent="0.2">
      <c r="C898" s="410"/>
      <c r="D898" s="410"/>
      <c r="E898" s="410">
        <f>COUNTIF(CFCategoriasBD,TabelaFluxoDeCaixa[[#This Row],[Categoria]])</f>
        <v>1</v>
      </c>
      <c r="F898" s="389">
        <f ca="1">IFERROR(COUNTIF(INDIRECT("BDNameToFC" &amp; SUBSTITUTE(TabelaFluxoDeCaixa[[#This Row],[Categoria]], " ", "_")),TabelaFluxoDeCaixa[[#This Row],[Sub Categoria]]),0)</f>
        <v>1</v>
      </c>
      <c r="G898" s="429">
        <f>DATE(YEAR(TabelaFluxoDeCaixa[[#This Row],[Data de Efetivação]]),MONTH(TabelaFluxoDeCaixa[[#This Row],[Data de Efetivação]]),1)</f>
        <v>45717</v>
      </c>
      <c r="H898" s="428">
        <v>45721</v>
      </c>
      <c r="I898" s="428">
        <v>45721</v>
      </c>
      <c r="J898" s="411" t="s">
        <v>725</v>
      </c>
      <c r="K898" s="411"/>
      <c r="L898" s="411" t="s">
        <v>40</v>
      </c>
      <c r="M898" s="412" t="s">
        <v>949</v>
      </c>
      <c r="N898" s="413" t="s">
        <v>1677</v>
      </c>
      <c r="O898" s="414">
        <v>300</v>
      </c>
      <c r="P898" s="415" t="s">
        <v>134</v>
      </c>
    </row>
    <row r="899" spans="3:16" ht="16" x14ac:dyDescent="0.2">
      <c r="C899" s="410"/>
      <c r="D899" s="410"/>
      <c r="E899" s="410">
        <f>COUNTIF(CFCategoriasBD,TabelaFluxoDeCaixa[[#This Row],[Categoria]])</f>
        <v>1</v>
      </c>
      <c r="F899" s="389">
        <f ca="1">IFERROR(COUNTIF(INDIRECT("BDNameToFC" &amp; SUBSTITUTE(TabelaFluxoDeCaixa[[#This Row],[Categoria]], " ", "_")),TabelaFluxoDeCaixa[[#This Row],[Sub Categoria]]),0)</f>
        <v>1</v>
      </c>
      <c r="G899" s="429">
        <f>DATE(YEAR(TabelaFluxoDeCaixa[[#This Row],[Data de Efetivação]]),MONTH(TabelaFluxoDeCaixa[[#This Row],[Data de Efetivação]]),1)</f>
        <v>45717</v>
      </c>
      <c r="H899" s="428">
        <v>45722</v>
      </c>
      <c r="I899" s="428">
        <v>45722</v>
      </c>
      <c r="J899" s="411" t="s">
        <v>725</v>
      </c>
      <c r="K899" s="411"/>
      <c r="L899" s="411" t="s">
        <v>55</v>
      </c>
      <c r="M899" s="412" t="s">
        <v>56</v>
      </c>
      <c r="N899" s="413" t="s">
        <v>1640</v>
      </c>
      <c r="O899" s="414">
        <v>943.61</v>
      </c>
      <c r="P899" s="415" t="s">
        <v>134</v>
      </c>
    </row>
    <row r="900" spans="3:16" ht="16" x14ac:dyDescent="0.2">
      <c r="C900" s="410"/>
      <c r="D900" s="410"/>
      <c r="E900" s="410">
        <f>COUNTIF(CFCategoriasBD,TabelaFluxoDeCaixa[[#This Row],[Categoria]])</f>
        <v>1</v>
      </c>
      <c r="F900" s="389">
        <f ca="1">IFERROR(COUNTIF(INDIRECT("BDNameToFC" &amp; SUBSTITUTE(TabelaFluxoDeCaixa[[#This Row],[Categoria]], " ", "_")),TabelaFluxoDeCaixa[[#This Row],[Sub Categoria]]),0)</f>
        <v>1</v>
      </c>
      <c r="G900" s="429">
        <f>DATE(YEAR(TabelaFluxoDeCaixa[[#This Row],[Data de Efetivação]]),MONTH(TabelaFluxoDeCaixa[[#This Row],[Data de Efetivação]]),1)</f>
        <v>45717</v>
      </c>
      <c r="H900" s="428">
        <v>45722</v>
      </c>
      <c r="I900" s="428">
        <v>45722</v>
      </c>
      <c r="J900" s="411" t="s">
        <v>725</v>
      </c>
      <c r="K900" s="411"/>
      <c r="L900" s="411" t="s">
        <v>49</v>
      </c>
      <c r="M900" s="412" t="s">
        <v>808</v>
      </c>
      <c r="N900" s="413" t="s">
        <v>1434</v>
      </c>
      <c r="O900" s="414">
        <v>1007.46</v>
      </c>
      <c r="P900" s="415" t="s">
        <v>134</v>
      </c>
    </row>
    <row r="901" spans="3:16" ht="32" x14ac:dyDescent="0.2">
      <c r="C901" s="410"/>
      <c r="D901" s="410"/>
      <c r="E901" s="410">
        <f>COUNTIF(CFCategoriasBD,TabelaFluxoDeCaixa[[#This Row],[Categoria]])</f>
        <v>1</v>
      </c>
      <c r="F901" s="389">
        <f ca="1">IFERROR(COUNTIF(INDIRECT("BDNameToFC" &amp; SUBSTITUTE(TabelaFluxoDeCaixa[[#This Row],[Categoria]], " ", "_")),TabelaFluxoDeCaixa[[#This Row],[Sub Categoria]]),0)</f>
        <v>1</v>
      </c>
      <c r="G901" s="429">
        <f>DATE(YEAR(TabelaFluxoDeCaixa[[#This Row],[Data de Efetivação]]),MONTH(TabelaFluxoDeCaixa[[#This Row],[Data de Efetivação]]),1)</f>
        <v>45717</v>
      </c>
      <c r="H901" s="428">
        <v>45722</v>
      </c>
      <c r="I901" s="428">
        <v>45722</v>
      </c>
      <c r="J901" s="411" t="s">
        <v>725</v>
      </c>
      <c r="K901" s="411"/>
      <c r="L901" s="411" t="s">
        <v>40</v>
      </c>
      <c r="M901" s="412" t="s">
        <v>948</v>
      </c>
      <c r="N901" s="413" t="s">
        <v>1639</v>
      </c>
      <c r="O901" s="414">
        <v>12937.65</v>
      </c>
      <c r="P901" s="415" t="s">
        <v>134</v>
      </c>
    </row>
    <row r="902" spans="3:16" ht="16" x14ac:dyDescent="0.2">
      <c r="C902" s="410"/>
      <c r="D902" s="410"/>
      <c r="E902" s="410">
        <f>COUNTIF(CFCategoriasBD,TabelaFluxoDeCaixa[[#This Row],[Categoria]])</f>
        <v>1</v>
      </c>
      <c r="F902" s="389">
        <f ca="1">IFERROR(COUNTIF(INDIRECT("BDNameToFC" &amp; SUBSTITUTE(TabelaFluxoDeCaixa[[#This Row],[Categoria]], " ", "_")),TabelaFluxoDeCaixa[[#This Row],[Sub Categoria]]),0)</f>
        <v>1</v>
      </c>
      <c r="G902" s="429">
        <f>DATE(YEAR(TabelaFluxoDeCaixa[[#This Row],[Data de Efetivação]]),MONTH(TabelaFluxoDeCaixa[[#This Row],[Data de Efetivação]]),1)</f>
        <v>45717</v>
      </c>
      <c r="H902" s="428">
        <v>45723</v>
      </c>
      <c r="I902" s="428">
        <v>45723</v>
      </c>
      <c r="J902" s="411" t="s">
        <v>725</v>
      </c>
      <c r="K902" s="411"/>
      <c r="L902" s="411" t="s">
        <v>41</v>
      </c>
      <c r="M902" s="412" t="s">
        <v>798</v>
      </c>
      <c r="N902" s="413" t="s">
        <v>1641</v>
      </c>
      <c r="O902" s="414">
        <v>3.56</v>
      </c>
      <c r="P902" s="415" t="s">
        <v>134</v>
      </c>
    </row>
    <row r="903" spans="3:16" ht="16" x14ac:dyDescent="0.2">
      <c r="C903" s="410"/>
      <c r="D903" s="410"/>
      <c r="E903" s="410">
        <f>COUNTIF(CFCategoriasBD,TabelaFluxoDeCaixa[[#This Row],[Categoria]])</f>
        <v>1</v>
      </c>
      <c r="F903" s="389">
        <f ca="1">IFERROR(COUNTIF(INDIRECT("BDNameToFC" &amp; SUBSTITUTE(TabelaFluxoDeCaixa[[#This Row],[Categoria]], " ", "_")),TabelaFluxoDeCaixa[[#This Row],[Sub Categoria]]),0)</f>
        <v>1</v>
      </c>
      <c r="G903" s="429">
        <f>DATE(YEAR(TabelaFluxoDeCaixa[[#This Row],[Data de Efetivação]]),MONTH(TabelaFluxoDeCaixa[[#This Row],[Data de Efetivação]]),1)</f>
        <v>45717</v>
      </c>
      <c r="H903" s="428">
        <v>45723</v>
      </c>
      <c r="I903" s="428">
        <v>45723</v>
      </c>
      <c r="J903" s="411" t="s">
        <v>725</v>
      </c>
      <c r="K903" s="411"/>
      <c r="L903" s="411" t="s">
        <v>41</v>
      </c>
      <c r="M903" s="412" t="s">
        <v>798</v>
      </c>
      <c r="N903" s="413" t="s">
        <v>1641</v>
      </c>
      <c r="O903" s="414">
        <v>3.56</v>
      </c>
      <c r="P903" s="415" t="s">
        <v>134</v>
      </c>
    </row>
    <row r="904" spans="3:16" ht="16" x14ac:dyDescent="0.2">
      <c r="C904" s="410"/>
      <c r="D904" s="410"/>
      <c r="E904" s="410">
        <f>COUNTIF(CFCategoriasBD,TabelaFluxoDeCaixa[[#This Row],[Categoria]])</f>
        <v>1</v>
      </c>
      <c r="F904" s="389">
        <f ca="1">IFERROR(COUNTIF(INDIRECT("BDNameToFC" &amp; SUBSTITUTE(TabelaFluxoDeCaixa[[#This Row],[Categoria]], " ", "_")),TabelaFluxoDeCaixa[[#This Row],[Sub Categoria]]),0)</f>
        <v>1</v>
      </c>
      <c r="G904" s="429">
        <f>DATE(YEAR(TabelaFluxoDeCaixa[[#This Row],[Data de Efetivação]]),MONTH(TabelaFluxoDeCaixa[[#This Row],[Data de Efetivação]]),1)</f>
        <v>45717</v>
      </c>
      <c r="H904" s="428">
        <v>45703</v>
      </c>
      <c r="I904" s="428">
        <v>45723</v>
      </c>
      <c r="J904" s="411"/>
      <c r="K904" s="411" t="s">
        <v>806</v>
      </c>
      <c r="L904" s="411" t="s">
        <v>803</v>
      </c>
      <c r="M904" s="412" t="s">
        <v>48</v>
      </c>
      <c r="N904" s="413" t="s">
        <v>1069</v>
      </c>
      <c r="O904" s="414">
        <v>4</v>
      </c>
      <c r="P904" s="415" t="s">
        <v>134</v>
      </c>
    </row>
    <row r="905" spans="3:16" ht="16" x14ac:dyDescent="0.2">
      <c r="C905" s="410"/>
      <c r="D905" s="410"/>
      <c r="E905" s="410">
        <f>COUNTIF(CFCategoriasBD,TabelaFluxoDeCaixa[[#This Row],[Categoria]])</f>
        <v>1</v>
      </c>
      <c r="F905" s="389">
        <f ca="1">IFERROR(COUNTIF(INDIRECT("BDNameToFC" &amp; SUBSTITUTE(TabelaFluxoDeCaixa[[#This Row],[Categoria]], " ", "_")),TabelaFluxoDeCaixa[[#This Row],[Sub Categoria]]),0)</f>
        <v>1</v>
      </c>
      <c r="G905" s="429">
        <f>DATE(YEAR(TabelaFluxoDeCaixa[[#This Row],[Data de Efetivação]]),MONTH(TabelaFluxoDeCaixa[[#This Row],[Data de Efetivação]]),1)</f>
        <v>45717</v>
      </c>
      <c r="H905" s="428">
        <v>45701</v>
      </c>
      <c r="I905" s="428">
        <v>45723</v>
      </c>
      <c r="J905" s="411"/>
      <c r="K905" s="411" t="s">
        <v>806</v>
      </c>
      <c r="L905" s="411" t="s">
        <v>1029</v>
      </c>
      <c r="M905" s="412" t="s">
        <v>1030</v>
      </c>
      <c r="N905" s="413" t="s">
        <v>1098</v>
      </c>
      <c r="O905" s="414">
        <v>4.9000000000000004</v>
      </c>
      <c r="P905" s="415" t="s">
        <v>134</v>
      </c>
    </row>
    <row r="906" spans="3:16" ht="16" x14ac:dyDescent="0.2">
      <c r="C906" s="410"/>
      <c r="D906" s="410"/>
      <c r="E906" s="410">
        <f>COUNTIF(CFCategoriasBD,TabelaFluxoDeCaixa[[#This Row],[Categoria]])</f>
        <v>1</v>
      </c>
      <c r="F906" s="389">
        <f ca="1">IFERROR(COUNTIF(INDIRECT("BDNameToFC" &amp; SUBSTITUTE(TabelaFluxoDeCaixa[[#This Row],[Categoria]], " ", "_")),TabelaFluxoDeCaixa[[#This Row],[Sub Categoria]]),0)</f>
        <v>1</v>
      </c>
      <c r="G906" s="429">
        <f>DATE(YEAR(TabelaFluxoDeCaixa[[#This Row],[Data de Efetivação]]),MONTH(TabelaFluxoDeCaixa[[#This Row],[Data de Efetivação]]),1)</f>
        <v>45717</v>
      </c>
      <c r="H906" s="428">
        <v>45683</v>
      </c>
      <c r="I906" s="428">
        <v>45723</v>
      </c>
      <c r="J906" s="411"/>
      <c r="K906" s="411" t="s">
        <v>806</v>
      </c>
      <c r="L906" s="411" t="s">
        <v>907</v>
      </c>
      <c r="M906" s="412" t="s">
        <v>909</v>
      </c>
      <c r="N906" s="413" t="s">
        <v>1363</v>
      </c>
      <c r="O906" s="414">
        <v>6.9</v>
      </c>
      <c r="P906" s="415" t="s">
        <v>134</v>
      </c>
    </row>
    <row r="907" spans="3:16" ht="16" x14ac:dyDescent="0.2">
      <c r="C907" s="410"/>
      <c r="D907" s="410"/>
      <c r="E907" s="410">
        <f>COUNTIF(CFCategoriasBD,TabelaFluxoDeCaixa[[#This Row],[Categoria]])</f>
        <v>1</v>
      </c>
      <c r="F907" s="389">
        <f ca="1">IFERROR(COUNTIF(INDIRECT("BDNameToFC" &amp; SUBSTITUTE(TabelaFluxoDeCaixa[[#This Row],[Categoria]], " ", "_")),TabelaFluxoDeCaixa[[#This Row],[Sub Categoria]]),0)</f>
        <v>1</v>
      </c>
      <c r="G907" s="429">
        <f>DATE(YEAR(TabelaFluxoDeCaixa[[#This Row],[Data de Efetivação]]),MONTH(TabelaFluxoDeCaixa[[#This Row],[Data de Efetivação]]),1)</f>
        <v>45717</v>
      </c>
      <c r="H907" s="428">
        <v>45690</v>
      </c>
      <c r="I907" s="428">
        <v>45723</v>
      </c>
      <c r="J907" s="411"/>
      <c r="K907" s="411" t="s">
        <v>806</v>
      </c>
      <c r="L907" s="411" t="s">
        <v>58</v>
      </c>
      <c r="M907" s="412" t="s">
        <v>819</v>
      </c>
      <c r="N907" s="413" t="s">
        <v>1460</v>
      </c>
      <c r="O907" s="414">
        <v>7.9</v>
      </c>
      <c r="P907" s="415" t="s">
        <v>134</v>
      </c>
    </row>
    <row r="908" spans="3:16" ht="16" x14ac:dyDescent="0.2">
      <c r="C908" s="410"/>
      <c r="D908" s="410"/>
      <c r="E908" s="410">
        <f>COUNTIF(CFCategoriasBD,TabelaFluxoDeCaixa[[#This Row],[Categoria]])</f>
        <v>1</v>
      </c>
      <c r="F908" s="389">
        <f ca="1">IFERROR(COUNTIF(INDIRECT("BDNameToFC" &amp; SUBSTITUTE(TabelaFluxoDeCaixa[[#This Row],[Categoria]], " ", "_")),TabelaFluxoDeCaixa[[#This Row],[Sub Categoria]]),0)</f>
        <v>1</v>
      </c>
      <c r="G908" s="429">
        <f>DATE(YEAR(TabelaFluxoDeCaixa[[#This Row],[Data de Efetivação]]),MONTH(TabelaFluxoDeCaixa[[#This Row],[Data de Efetivação]]),1)</f>
        <v>45717</v>
      </c>
      <c r="H908" s="428">
        <v>45681</v>
      </c>
      <c r="I908" s="428">
        <v>45723</v>
      </c>
      <c r="J908" s="411"/>
      <c r="K908" s="411" t="s">
        <v>806</v>
      </c>
      <c r="L908" s="411" t="s">
        <v>49</v>
      </c>
      <c r="M908" s="412" t="s">
        <v>1031</v>
      </c>
      <c r="N908" s="413" t="s">
        <v>1456</v>
      </c>
      <c r="O908" s="414">
        <v>11.5</v>
      </c>
      <c r="P908" s="415" t="s">
        <v>134</v>
      </c>
    </row>
    <row r="909" spans="3:16" ht="16" x14ac:dyDescent="0.2">
      <c r="C909" s="410"/>
      <c r="D909" s="410"/>
      <c r="E909" s="410">
        <f>COUNTIF(CFCategoriasBD,TabelaFluxoDeCaixa[[#This Row],[Categoria]])</f>
        <v>1</v>
      </c>
      <c r="F909" s="389">
        <f ca="1">IFERROR(COUNTIF(INDIRECT("BDNameToFC" &amp; SUBSTITUTE(TabelaFluxoDeCaixa[[#This Row],[Categoria]], " ", "_")),TabelaFluxoDeCaixa[[#This Row],[Sub Categoria]]),0)</f>
        <v>1</v>
      </c>
      <c r="G909" s="429">
        <f>DATE(YEAR(TabelaFluxoDeCaixa[[#This Row],[Data de Efetivação]]),MONTH(TabelaFluxoDeCaixa[[#This Row],[Data de Efetivação]]),1)</f>
        <v>45717</v>
      </c>
      <c r="H909" s="428">
        <v>45626</v>
      </c>
      <c r="I909" s="428">
        <v>45723</v>
      </c>
      <c r="J909" s="411"/>
      <c r="K909" s="411" t="s">
        <v>806</v>
      </c>
      <c r="L909" s="411" t="s">
        <v>58</v>
      </c>
      <c r="M909" s="412" t="s">
        <v>906</v>
      </c>
      <c r="N909" s="413" t="s">
        <v>1466</v>
      </c>
      <c r="O909" s="414">
        <v>13.02</v>
      </c>
      <c r="P909" s="415" t="s">
        <v>134</v>
      </c>
    </row>
    <row r="910" spans="3:16" ht="16" x14ac:dyDescent="0.2">
      <c r="C910" s="410"/>
      <c r="D910" s="410"/>
      <c r="E910" s="410">
        <f>COUNTIF(CFCategoriasBD,TabelaFluxoDeCaixa[[#This Row],[Categoria]])</f>
        <v>1</v>
      </c>
      <c r="F910" s="389">
        <f ca="1">IFERROR(COUNTIF(INDIRECT("BDNameToFC" &amp; SUBSTITUTE(TabelaFluxoDeCaixa[[#This Row],[Categoria]], " ", "_")),TabelaFluxoDeCaixa[[#This Row],[Sub Categoria]]),0)</f>
        <v>1</v>
      </c>
      <c r="G910" s="429">
        <f>DATE(YEAR(TabelaFluxoDeCaixa[[#This Row],[Data de Efetivação]]),MONTH(TabelaFluxoDeCaixa[[#This Row],[Data de Efetivação]]),1)</f>
        <v>45717</v>
      </c>
      <c r="H910" s="428">
        <v>45425</v>
      </c>
      <c r="I910" s="428">
        <v>45723</v>
      </c>
      <c r="J910" s="411"/>
      <c r="K910" s="411" t="s">
        <v>806</v>
      </c>
      <c r="L910" s="411" t="s">
        <v>58</v>
      </c>
      <c r="M910" s="412" t="s">
        <v>906</v>
      </c>
      <c r="N910" s="413" t="s">
        <v>1610</v>
      </c>
      <c r="O910" s="414">
        <v>13.64</v>
      </c>
      <c r="P910" s="415" t="s">
        <v>134</v>
      </c>
    </row>
    <row r="911" spans="3:16" ht="16" x14ac:dyDescent="0.2">
      <c r="C911" s="410"/>
      <c r="D911" s="410"/>
      <c r="E911" s="410">
        <f>COUNTIF(CFCategoriasBD,TabelaFluxoDeCaixa[[#This Row],[Categoria]])</f>
        <v>1</v>
      </c>
      <c r="F911" s="389">
        <f ca="1">IFERROR(COUNTIF(INDIRECT("BDNameToFC" &amp; SUBSTITUTE(TabelaFluxoDeCaixa[[#This Row],[Categoria]], " ", "_")),TabelaFluxoDeCaixa[[#This Row],[Sub Categoria]]),0)</f>
        <v>1</v>
      </c>
      <c r="G911" s="429">
        <f>DATE(YEAR(TabelaFluxoDeCaixa[[#This Row],[Data de Efetivação]]),MONTH(TabelaFluxoDeCaixa[[#This Row],[Data de Efetivação]]),1)</f>
        <v>45717</v>
      </c>
      <c r="H911" s="428">
        <v>45686</v>
      </c>
      <c r="I911" s="428">
        <v>45723</v>
      </c>
      <c r="J911" s="411"/>
      <c r="K911" s="411" t="s">
        <v>806</v>
      </c>
      <c r="L911" s="411" t="s">
        <v>803</v>
      </c>
      <c r="M911" s="412" t="s">
        <v>799</v>
      </c>
      <c r="N911" s="413" t="s">
        <v>1101</v>
      </c>
      <c r="O911" s="414">
        <v>14.95</v>
      </c>
      <c r="P911" s="415" t="s">
        <v>134</v>
      </c>
    </row>
    <row r="912" spans="3:16" ht="16" x14ac:dyDescent="0.2">
      <c r="C912" s="410"/>
      <c r="D912" s="410"/>
      <c r="E912" s="410">
        <f>COUNTIF(CFCategoriasBD,TabelaFluxoDeCaixa[[#This Row],[Categoria]])</f>
        <v>1</v>
      </c>
      <c r="F912" s="389">
        <f ca="1">IFERROR(COUNTIF(INDIRECT("BDNameToFC" &amp; SUBSTITUTE(TabelaFluxoDeCaixa[[#This Row],[Categoria]], " ", "_")),TabelaFluxoDeCaixa[[#This Row],[Sub Categoria]]),0)</f>
        <v>1</v>
      </c>
      <c r="G912" s="429">
        <f>DATE(YEAR(TabelaFluxoDeCaixa[[#This Row],[Data de Efetivação]]),MONTH(TabelaFluxoDeCaixa[[#This Row],[Data de Efetivação]]),1)</f>
        <v>45717</v>
      </c>
      <c r="H912" s="428">
        <v>45692</v>
      </c>
      <c r="I912" s="428">
        <v>45723</v>
      </c>
      <c r="J912" s="411"/>
      <c r="K912" s="411" t="s">
        <v>806</v>
      </c>
      <c r="L912" s="411" t="s">
        <v>803</v>
      </c>
      <c r="M912" s="412" t="s">
        <v>799</v>
      </c>
      <c r="N912" s="413" t="s">
        <v>1461</v>
      </c>
      <c r="O912" s="414">
        <v>16.62</v>
      </c>
      <c r="P912" s="415" t="s">
        <v>134</v>
      </c>
    </row>
    <row r="913" spans="3:16" ht="16" x14ac:dyDescent="0.2">
      <c r="C913" s="410"/>
      <c r="D913" s="410"/>
      <c r="E913" s="410">
        <f>COUNTIF(CFCategoriasBD,TabelaFluxoDeCaixa[[#This Row],[Categoria]])</f>
        <v>1</v>
      </c>
      <c r="F913" s="389">
        <f ca="1">IFERROR(COUNTIF(INDIRECT("BDNameToFC" &amp; SUBSTITUTE(TabelaFluxoDeCaixa[[#This Row],[Categoria]], " ", "_")),TabelaFluxoDeCaixa[[#This Row],[Sub Categoria]]),0)</f>
        <v>1</v>
      </c>
      <c r="G913" s="429">
        <f>DATE(YEAR(TabelaFluxoDeCaixa[[#This Row],[Data de Efetivação]]),MONTH(TabelaFluxoDeCaixa[[#This Row],[Data de Efetivação]]),1)</f>
        <v>45717</v>
      </c>
      <c r="H913" s="428">
        <v>45692</v>
      </c>
      <c r="I913" s="428">
        <v>45723</v>
      </c>
      <c r="J913" s="411"/>
      <c r="K913" s="411" t="s">
        <v>806</v>
      </c>
      <c r="L913" s="411" t="s">
        <v>803</v>
      </c>
      <c r="M913" s="412" t="s">
        <v>48</v>
      </c>
      <c r="N913" s="413" t="s">
        <v>1462</v>
      </c>
      <c r="O913" s="414">
        <v>17.899999999999999</v>
      </c>
      <c r="P913" s="415" t="s">
        <v>134</v>
      </c>
    </row>
    <row r="914" spans="3:16" ht="16" x14ac:dyDescent="0.2">
      <c r="C914" s="410"/>
      <c r="D914" s="410"/>
      <c r="E914" s="410">
        <f>COUNTIF(CFCategoriasBD,TabelaFluxoDeCaixa[[#This Row],[Categoria]])</f>
        <v>1</v>
      </c>
      <c r="F914" s="389">
        <f ca="1">IFERROR(COUNTIF(INDIRECT("BDNameToFC" &amp; SUBSTITUTE(TabelaFluxoDeCaixa[[#This Row],[Categoria]], " ", "_")),TabelaFluxoDeCaixa[[#This Row],[Sub Categoria]]),0)</f>
        <v>1</v>
      </c>
      <c r="G914" s="429">
        <f>DATE(YEAR(TabelaFluxoDeCaixa[[#This Row],[Data de Efetivação]]),MONTH(TabelaFluxoDeCaixa[[#This Row],[Data de Efetivação]]),1)</f>
        <v>45717</v>
      </c>
      <c r="H914" s="428">
        <v>45694</v>
      </c>
      <c r="I914" s="428">
        <v>45723</v>
      </c>
      <c r="J914" s="411" t="s">
        <v>725</v>
      </c>
      <c r="K914" s="411" t="s">
        <v>806</v>
      </c>
      <c r="L914" s="411" t="s">
        <v>803</v>
      </c>
      <c r="M914" s="412" t="s">
        <v>799</v>
      </c>
      <c r="N914" s="413" t="s">
        <v>1101</v>
      </c>
      <c r="O914" s="414">
        <v>19.68</v>
      </c>
      <c r="P914" s="415" t="s">
        <v>134</v>
      </c>
    </row>
    <row r="915" spans="3:16" ht="16" x14ac:dyDescent="0.2">
      <c r="C915" s="410"/>
      <c r="D915" s="410"/>
      <c r="E915" s="410">
        <f>COUNTIF(CFCategoriasBD,TabelaFluxoDeCaixa[[#This Row],[Categoria]])</f>
        <v>1</v>
      </c>
      <c r="F915" s="389">
        <f ca="1">IFERROR(COUNTIF(INDIRECT("BDNameToFC" &amp; SUBSTITUTE(TabelaFluxoDeCaixa[[#This Row],[Categoria]], " ", "_")),TabelaFluxoDeCaixa[[#This Row],[Sub Categoria]]),0)</f>
        <v>1</v>
      </c>
      <c r="G915" s="429">
        <f>DATE(YEAR(TabelaFluxoDeCaixa[[#This Row],[Data de Efetivação]]),MONTH(TabelaFluxoDeCaixa[[#This Row],[Data de Efetivação]]),1)</f>
        <v>45717</v>
      </c>
      <c r="H915" s="428">
        <v>45690</v>
      </c>
      <c r="I915" s="428">
        <v>45723</v>
      </c>
      <c r="J915" s="411"/>
      <c r="K915" s="411" t="s">
        <v>806</v>
      </c>
      <c r="L915" s="411" t="s">
        <v>58</v>
      </c>
      <c r="M915" s="412" t="s">
        <v>1469</v>
      </c>
      <c r="N915" s="413" t="s">
        <v>1467</v>
      </c>
      <c r="O915" s="414">
        <v>19.989999999999998</v>
      </c>
      <c r="P915" s="415" t="s">
        <v>134</v>
      </c>
    </row>
    <row r="916" spans="3:16" ht="16" x14ac:dyDescent="0.2">
      <c r="C916" s="410"/>
      <c r="D916" s="410"/>
      <c r="E916" s="410">
        <f>COUNTIF(CFCategoriasBD,TabelaFluxoDeCaixa[[#This Row],[Categoria]])</f>
        <v>1</v>
      </c>
      <c r="F916" s="389">
        <f ca="1">IFERROR(COUNTIF(INDIRECT("BDNameToFC" &amp; SUBSTITUTE(TabelaFluxoDeCaixa[[#This Row],[Categoria]], " ", "_")),TabelaFluxoDeCaixa[[#This Row],[Sub Categoria]]),0)</f>
        <v>1</v>
      </c>
      <c r="G916" s="429">
        <f>DATE(YEAR(TabelaFluxoDeCaixa[[#This Row],[Data de Efetivação]]),MONTH(TabelaFluxoDeCaixa[[#This Row],[Data de Efetivação]]),1)</f>
        <v>45717</v>
      </c>
      <c r="H916" s="428">
        <v>45574</v>
      </c>
      <c r="I916" s="428">
        <v>45723</v>
      </c>
      <c r="J916" s="411"/>
      <c r="K916" s="411" t="s">
        <v>806</v>
      </c>
      <c r="L916" s="411" t="s">
        <v>899</v>
      </c>
      <c r="M916" s="412" t="s">
        <v>902</v>
      </c>
      <c r="N916" s="413" t="s">
        <v>1607</v>
      </c>
      <c r="O916" s="414">
        <v>22.2</v>
      </c>
      <c r="P916" s="415" t="s">
        <v>134</v>
      </c>
    </row>
    <row r="917" spans="3:16" ht="16" x14ac:dyDescent="0.2">
      <c r="C917" s="410"/>
      <c r="D917" s="410"/>
      <c r="E917" s="410">
        <f>COUNTIF(CFCategoriasBD,TabelaFluxoDeCaixa[[#This Row],[Categoria]])</f>
        <v>1</v>
      </c>
      <c r="F917" s="389">
        <f ca="1">IFERROR(COUNTIF(INDIRECT("BDNameToFC" &amp; SUBSTITUTE(TabelaFluxoDeCaixa[[#This Row],[Categoria]], " ", "_")),TabelaFluxoDeCaixa[[#This Row],[Sub Categoria]]),0)</f>
        <v>1</v>
      </c>
      <c r="G917" s="429">
        <f>DATE(YEAR(TabelaFluxoDeCaixa[[#This Row],[Data de Efetivação]]),MONTH(TabelaFluxoDeCaixa[[#This Row],[Data de Efetivação]]),1)</f>
        <v>45717</v>
      </c>
      <c r="H917" s="428">
        <v>45681</v>
      </c>
      <c r="I917" s="428">
        <v>45723</v>
      </c>
      <c r="J917" s="411"/>
      <c r="K917" s="411" t="s">
        <v>806</v>
      </c>
      <c r="L917" s="411" t="s">
        <v>55</v>
      </c>
      <c r="M917" s="412" t="s">
        <v>56</v>
      </c>
      <c r="N917" s="413" t="s">
        <v>1366</v>
      </c>
      <c r="O917" s="414">
        <v>22.5</v>
      </c>
      <c r="P917" s="415" t="s">
        <v>134</v>
      </c>
    </row>
    <row r="918" spans="3:16" ht="16" x14ac:dyDescent="0.2">
      <c r="C918" s="410"/>
      <c r="D918" s="410"/>
      <c r="E918" s="410">
        <f>COUNTIF(CFCategoriasBD,TabelaFluxoDeCaixa[[#This Row],[Categoria]])</f>
        <v>1</v>
      </c>
      <c r="F918" s="389">
        <f ca="1">IFERROR(COUNTIF(INDIRECT("BDNameToFC" &amp; SUBSTITUTE(TabelaFluxoDeCaixa[[#This Row],[Categoria]], " ", "_")),TabelaFluxoDeCaixa[[#This Row],[Sub Categoria]]),0)</f>
        <v>1</v>
      </c>
      <c r="G918" s="429">
        <f>DATE(YEAR(TabelaFluxoDeCaixa[[#This Row],[Data de Efetivação]]),MONTH(TabelaFluxoDeCaixa[[#This Row],[Data de Efetivação]]),1)</f>
        <v>45717</v>
      </c>
      <c r="H918" s="428">
        <v>45686</v>
      </c>
      <c r="I918" s="428">
        <v>45723</v>
      </c>
      <c r="J918" s="411"/>
      <c r="K918" s="411" t="s">
        <v>806</v>
      </c>
      <c r="L918" s="411" t="s">
        <v>803</v>
      </c>
      <c r="M918" s="412" t="s">
        <v>48</v>
      </c>
      <c r="N918" s="413" t="s">
        <v>1055</v>
      </c>
      <c r="O918" s="414">
        <v>23</v>
      </c>
      <c r="P918" s="415" t="s">
        <v>134</v>
      </c>
    </row>
    <row r="919" spans="3:16" ht="16" x14ac:dyDescent="0.2">
      <c r="C919" s="410"/>
      <c r="D919" s="410"/>
      <c r="E919" s="410">
        <f>COUNTIF(CFCategoriasBD,TabelaFluxoDeCaixa[[#This Row],[Categoria]])</f>
        <v>1</v>
      </c>
      <c r="F919" s="389">
        <f ca="1">IFERROR(COUNTIF(INDIRECT("BDNameToFC" &amp; SUBSTITUTE(TabelaFluxoDeCaixa[[#This Row],[Categoria]], " ", "_")),TabelaFluxoDeCaixa[[#This Row],[Sub Categoria]]),0)</f>
        <v>1</v>
      </c>
      <c r="G919" s="429">
        <f>DATE(YEAR(TabelaFluxoDeCaixa[[#This Row],[Data de Efetivação]]),MONTH(TabelaFluxoDeCaixa[[#This Row],[Data de Efetivação]]),1)</f>
        <v>45717</v>
      </c>
      <c r="H919" s="428">
        <v>45689</v>
      </c>
      <c r="I919" s="428">
        <v>45723</v>
      </c>
      <c r="J919" s="411"/>
      <c r="K919" s="411" t="s">
        <v>806</v>
      </c>
      <c r="L919" s="411" t="s">
        <v>803</v>
      </c>
      <c r="M919" s="412" t="s">
        <v>1272</v>
      </c>
      <c r="N919" s="413" t="s">
        <v>1064</v>
      </c>
      <c r="O919" s="414">
        <v>27.83</v>
      </c>
      <c r="P919" s="415" t="s">
        <v>134</v>
      </c>
    </row>
    <row r="920" spans="3:16" ht="16" x14ac:dyDescent="0.2">
      <c r="C920" s="410"/>
      <c r="D920" s="410"/>
      <c r="E920" s="410">
        <f>COUNTIF(CFCategoriasBD,TabelaFluxoDeCaixa[[#This Row],[Categoria]])</f>
        <v>1</v>
      </c>
      <c r="F920" s="389">
        <f ca="1">IFERROR(COUNTIF(INDIRECT("BDNameToFC" &amp; SUBSTITUTE(TabelaFluxoDeCaixa[[#This Row],[Categoria]], " ", "_")),TabelaFluxoDeCaixa[[#This Row],[Sub Categoria]]),0)</f>
        <v>1</v>
      </c>
      <c r="G920" s="429">
        <f>DATE(YEAR(TabelaFluxoDeCaixa[[#This Row],[Data de Efetivação]]),MONTH(TabelaFluxoDeCaixa[[#This Row],[Data de Efetivação]]),1)</f>
        <v>45717</v>
      </c>
      <c r="H920" s="428">
        <v>45676</v>
      </c>
      <c r="I920" s="428">
        <v>45723</v>
      </c>
      <c r="J920" s="411"/>
      <c r="K920" s="411" t="s">
        <v>806</v>
      </c>
      <c r="L920" s="411" t="s">
        <v>803</v>
      </c>
      <c r="M920" s="412" t="s">
        <v>48</v>
      </c>
      <c r="N920" s="413" t="s">
        <v>1613</v>
      </c>
      <c r="O920" s="414">
        <v>27.91</v>
      </c>
      <c r="P920" s="415" t="s">
        <v>134</v>
      </c>
    </row>
    <row r="921" spans="3:16" ht="16" x14ac:dyDescent="0.2">
      <c r="C921" s="410"/>
      <c r="D921" s="410"/>
      <c r="E921" s="410">
        <f>COUNTIF(CFCategoriasBD,TabelaFluxoDeCaixa[[#This Row],[Categoria]])</f>
        <v>1</v>
      </c>
      <c r="F921" s="389">
        <f ca="1">IFERROR(COUNTIF(INDIRECT("BDNameToFC" &amp; SUBSTITUTE(TabelaFluxoDeCaixa[[#This Row],[Categoria]], " ", "_")),TabelaFluxoDeCaixa[[#This Row],[Sub Categoria]]),0)</f>
        <v>1</v>
      </c>
      <c r="G921" s="429">
        <f>DATE(YEAR(TabelaFluxoDeCaixa[[#This Row],[Data de Efetivação]]),MONTH(TabelaFluxoDeCaixa[[#This Row],[Data de Efetivação]]),1)</f>
        <v>45717</v>
      </c>
      <c r="H921" s="428">
        <v>45685</v>
      </c>
      <c r="I921" s="428">
        <v>45723</v>
      </c>
      <c r="J921" s="411"/>
      <c r="K921" s="411" t="s">
        <v>806</v>
      </c>
      <c r="L921" s="411" t="s">
        <v>55</v>
      </c>
      <c r="M921" s="412" t="s">
        <v>56</v>
      </c>
      <c r="N921" s="413" t="s">
        <v>1451</v>
      </c>
      <c r="O921" s="414">
        <v>30</v>
      </c>
      <c r="P921" s="415" t="s">
        <v>134</v>
      </c>
    </row>
    <row r="922" spans="3:16" ht="16" x14ac:dyDescent="0.2">
      <c r="C922" s="410"/>
      <c r="D922" s="410"/>
      <c r="E922" s="410">
        <f>COUNTIF(CFCategoriasBD,TabelaFluxoDeCaixa[[#This Row],[Categoria]])</f>
        <v>1</v>
      </c>
      <c r="F922" s="389">
        <f ca="1">IFERROR(COUNTIF(INDIRECT("BDNameToFC" &amp; SUBSTITUTE(TabelaFluxoDeCaixa[[#This Row],[Categoria]], " ", "_")),TabelaFluxoDeCaixa[[#This Row],[Sub Categoria]]),0)</f>
        <v>1</v>
      </c>
      <c r="G922" s="429">
        <f>DATE(YEAR(TabelaFluxoDeCaixa[[#This Row],[Data de Efetivação]]),MONTH(TabelaFluxoDeCaixa[[#This Row],[Data de Efetivação]]),1)</f>
        <v>45717</v>
      </c>
      <c r="H922" s="428">
        <v>45684</v>
      </c>
      <c r="I922" s="428">
        <v>45723</v>
      </c>
      <c r="J922" s="411"/>
      <c r="K922" s="411" t="s">
        <v>806</v>
      </c>
      <c r="L922" s="411" t="s">
        <v>803</v>
      </c>
      <c r="M922" s="412" t="s">
        <v>48</v>
      </c>
      <c r="N922" s="413" t="s">
        <v>1069</v>
      </c>
      <c r="O922" s="414">
        <v>30.56</v>
      </c>
      <c r="P922" s="415" t="s">
        <v>134</v>
      </c>
    </row>
    <row r="923" spans="3:16" ht="16" x14ac:dyDescent="0.2">
      <c r="C923" s="410"/>
      <c r="D923" s="410"/>
      <c r="E923" s="410">
        <f>COUNTIF(CFCategoriasBD,TabelaFluxoDeCaixa[[#This Row],[Categoria]])</f>
        <v>1</v>
      </c>
      <c r="F923" s="389">
        <f ca="1">IFERROR(COUNTIF(INDIRECT("BDNameToFC" &amp; SUBSTITUTE(TabelaFluxoDeCaixa[[#This Row],[Categoria]], " ", "_")),TabelaFluxoDeCaixa[[#This Row],[Sub Categoria]]),0)</f>
        <v>1</v>
      </c>
      <c r="G923" s="429">
        <f>DATE(YEAR(TabelaFluxoDeCaixa[[#This Row],[Data de Efetivação]]),MONTH(TabelaFluxoDeCaixa[[#This Row],[Data de Efetivação]]),1)</f>
        <v>45717</v>
      </c>
      <c r="H923" s="428">
        <v>45670</v>
      </c>
      <c r="I923" s="428">
        <v>45723</v>
      </c>
      <c r="J923" s="411"/>
      <c r="K923" s="411" t="s">
        <v>806</v>
      </c>
      <c r="L923" s="411" t="s">
        <v>58</v>
      </c>
      <c r="M923" s="412" t="s">
        <v>906</v>
      </c>
      <c r="N923" s="413" t="s">
        <v>1608</v>
      </c>
      <c r="O923" s="414">
        <v>30.72</v>
      </c>
      <c r="P923" s="415" t="s">
        <v>134</v>
      </c>
    </row>
    <row r="924" spans="3:16" ht="16" x14ac:dyDescent="0.2">
      <c r="C924" s="410"/>
      <c r="D924" s="410"/>
      <c r="E924" s="410">
        <f>COUNTIF(CFCategoriasBD,TabelaFluxoDeCaixa[[#This Row],[Categoria]])</f>
        <v>1</v>
      </c>
      <c r="F924" s="389">
        <f ca="1">IFERROR(COUNTIF(INDIRECT("BDNameToFC" &amp; SUBSTITUTE(TabelaFluxoDeCaixa[[#This Row],[Categoria]], " ", "_")),TabelaFluxoDeCaixa[[#This Row],[Sub Categoria]]),0)</f>
        <v>1</v>
      </c>
      <c r="G924" s="429">
        <f>DATE(YEAR(TabelaFluxoDeCaixa[[#This Row],[Data de Efetivação]]),MONTH(TabelaFluxoDeCaixa[[#This Row],[Data de Efetivação]]),1)</f>
        <v>45717</v>
      </c>
      <c r="H924" s="428">
        <v>45694</v>
      </c>
      <c r="I924" s="428">
        <v>45723</v>
      </c>
      <c r="J924" s="411" t="s">
        <v>725</v>
      </c>
      <c r="K924" s="411" t="s">
        <v>806</v>
      </c>
      <c r="L924" s="411" t="s">
        <v>803</v>
      </c>
      <c r="M924" s="412" t="s">
        <v>1272</v>
      </c>
      <c r="N924" s="413" t="s">
        <v>1064</v>
      </c>
      <c r="O924" s="414">
        <v>31.24</v>
      </c>
      <c r="P924" s="415" t="s">
        <v>134</v>
      </c>
    </row>
    <row r="925" spans="3:16" ht="16" x14ac:dyDescent="0.2">
      <c r="C925" s="410"/>
      <c r="D925" s="410"/>
      <c r="E925" s="410">
        <f>COUNTIF(CFCategoriasBD,TabelaFluxoDeCaixa[[#This Row],[Categoria]])</f>
        <v>1</v>
      </c>
      <c r="F925" s="389">
        <f ca="1">IFERROR(COUNTIF(INDIRECT("BDNameToFC" &amp; SUBSTITUTE(TabelaFluxoDeCaixa[[#This Row],[Categoria]], " ", "_")),TabelaFluxoDeCaixa[[#This Row],[Sub Categoria]]),0)</f>
        <v>1</v>
      </c>
      <c r="G925" s="429">
        <f>DATE(YEAR(TabelaFluxoDeCaixa[[#This Row],[Data de Efetivação]]),MONTH(TabelaFluxoDeCaixa[[#This Row],[Data de Efetivação]]),1)</f>
        <v>45717</v>
      </c>
      <c r="H925" s="428">
        <v>45700</v>
      </c>
      <c r="I925" s="428">
        <v>45723</v>
      </c>
      <c r="J925" s="411"/>
      <c r="K925" s="411" t="s">
        <v>806</v>
      </c>
      <c r="L925" s="411" t="s">
        <v>55</v>
      </c>
      <c r="M925" s="412" t="s">
        <v>56</v>
      </c>
      <c r="N925" s="413" t="s">
        <v>1605</v>
      </c>
      <c r="O925" s="414">
        <v>31.68</v>
      </c>
      <c r="P925" s="415" t="s">
        <v>134</v>
      </c>
    </row>
    <row r="926" spans="3:16" ht="16" x14ac:dyDescent="0.2">
      <c r="C926" s="410"/>
      <c r="D926" s="410"/>
      <c r="E926" s="410">
        <f>COUNTIF(CFCategoriasBD,TabelaFluxoDeCaixa[[#This Row],[Categoria]])</f>
        <v>1</v>
      </c>
      <c r="F926" s="389">
        <f ca="1">IFERROR(COUNTIF(INDIRECT("BDNameToFC" &amp; SUBSTITUTE(TabelaFluxoDeCaixa[[#This Row],[Categoria]], " ", "_")),TabelaFluxoDeCaixa[[#This Row],[Sub Categoria]]),0)</f>
        <v>1</v>
      </c>
      <c r="G926" s="429">
        <f>DATE(YEAR(TabelaFluxoDeCaixa[[#This Row],[Data de Efetivação]]),MONTH(TabelaFluxoDeCaixa[[#This Row],[Data de Efetivação]]),1)</f>
        <v>45717</v>
      </c>
      <c r="H926" s="428">
        <v>45668</v>
      </c>
      <c r="I926" s="428">
        <v>45723</v>
      </c>
      <c r="J926" s="411"/>
      <c r="K926" s="411" t="s">
        <v>806</v>
      </c>
      <c r="L926" s="411" t="s">
        <v>55</v>
      </c>
      <c r="M926" s="412" t="s">
        <v>56</v>
      </c>
      <c r="N926" s="413" t="s">
        <v>1604</v>
      </c>
      <c r="O926" s="414">
        <v>31.88</v>
      </c>
      <c r="P926" s="415" t="s">
        <v>134</v>
      </c>
    </row>
    <row r="927" spans="3:16" ht="16" x14ac:dyDescent="0.2">
      <c r="C927" s="410"/>
      <c r="D927" s="410"/>
      <c r="E927" s="410">
        <f>COUNTIF(CFCategoriasBD,TabelaFluxoDeCaixa[[#This Row],[Categoria]])</f>
        <v>1</v>
      </c>
      <c r="F927" s="389">
        <f ca="1">IFERROR(COUNTIF(INDIRECT("BDNameToFC" &amp; SUBSTITUTE(TabelaFluxoDeCaixa[[#This Row],[Categoria]], " ", "_")),TabelaFluxoDeCaixa[[#This Row],[Sub Categoria]]),0)</f>
        <v>1</v>
      </c>
      <c r="G927" s="429">
        <f>DATE(YEAR(TabelaFluxoDeCaixa[[#This Row],[Data de Efetivação]]),MONTH(TabelaFluxoDeCaixa[[#This Row],[Data de Efetivação]]),1)</f>
        <v>45717</v>
      </c>
      <c r="H927" s="428">
        <v>45703</v>
      </c>
      <c r="I927" s="428">
        <v>45723</v>
      </c>
      <c r="J927" s="411"/>
      <c r="K927" s="411" t="s">
        <v>806</v>
      </c>
      <c r="L927" s="411" t="s">
        <v>55</v>
      </c>
      <c r="M927" s="412" t="s">
        <v>56</v>
      </c>
      <c r="N927" s="413" t="s">
        <v>1600</v>
      </c>
      <c r="O927" s="414">
        <v>35</v>
      </c>
      <c r="P927" s="415" t="s">
        <v>134</v>
      </c>
    </row>
    <row r="928" spans="3:16" ht="16" x14ac:dyDescent="0.2">
      <c r="C928" s="410"/>
      <c r="D928" s="410"/>
      <c r="E928" s="410">
        <f>COUNTIF(CFCategoriasBD,TabelaFluxoDeCaixa[[#This Row],[Categoria]])</f>
        <v>1</v>
      </c>
      <c r="F928" s="389">
        <f ca="1">IFERROR(COUNTIF(INDIRECT("BDNameToFC" &amp; SUBSTITUTE(TabelaFluxoDeCaixa[[#This Row],[Categoria]], " ", "_")),TabelaFluxoDeCaixa[[#This Row],[Sub Categoria]]),0)</f>
        <v>1</v>
      </c>
      <c r="G928" s="429">
        <f>DATE(YEAR(TabelaFluxoDeCaixa[[#This Row],[Data de Efetivação]]),MONTH(TabelaFluxoDeCaixa[[#This Row],[Data de Efetivação]]),1)</f>
        <v>45717</v>
      </c>
      <c r="H928" s="428">
        <v>45684</v>
      </c>
      <c r="I928" s="428">
        <v>45723</v>
      </c>
      <c r="J928" s="411"/>
      <c r="K928" s="411" t="s">
        <v>806</v>
      </c>
      <c r="L928" s="411" t="s">
        <v>803</v>
      </c>
      <c r="M928" s="412" t="s">
        <v>1272</v>
      </c>
      <c r="N928" s="413" t="s">
        <v>1064</v>
      </c>
      <c r="O928" s="414">
        <v>35.53</v>
      </c>
      <c r="P928" s="415" t="s">
        <v>134</v>
      </c>
    </row>
    <row r="929" spans="3:16" ht="16" x14ac:dyDescent="0.2">
      <c r="C929" s="410"/>
      <c r="D929" s="410"/>
      <c r="E929" s="410">
        <f>COUNTIF(CFCategoriasBD,TabelaFluxoDeCaixa[[#This Row],[Categoria]])</f>
        <v>1</v>
      </c>
      <c r="F929" s="389">
        <f ca="1">IFERROR(COUNTIF(INDIRECT("BDNameToFC" &amp; SUBSTITUTE(TabelaFluxoDeCaixa[[#This Row],[Categoria]], " ", "_")),TabelaFluxoDeCaixa[[#This Row],[Sub Categoria]]),0)</f>
        <v>1</v>
      </c>
      <c r="G929" s="429">
        <f>DATE(YEAR(TabelaFluxoDeCaixa[[#This Row],[Data de Efetivação]]),MONTH(TabelaFluxoDeCaixa[[#This Row],[Data de Efetivação]]),1)</f>
        <v>45717</v>
      </c>
      <c r="H929" s="428">
        <v>45692</v>
      </c>
      <c r="I929" s="428">
        <v>45723</v>
      </c>
      <c r="J929" s="411"/>
      <c r="K929" s="411" t="s">
        <v>806</v>
      </c>
      <c r="L929" s="411" t="s">
        <v>803</v>
      </c>
      <c r="M929" s="412" t="s">
        <v>898</v>
      </c>
      <c r="N929" s="413" t="s">
        <v>1449</v>
      </c>
      <c r="O929" s="414">
        <v>35.909999999999997</v>
      </c>
      <c r="P929" s="415" t="s">
        <v>134</v>
      </c>
    </row>
    <row r="930" spans="3:16" ht="16" x14ac:dyDescent="0.2">
      <c r="C930" s="410"/>
      <c r="D930" s="410"/>
      <c r="E930" s="410">
        <f>COUNTIF(CFCategoriasBD,TabelaFluxoDeCaixa[[#This Row],[Categoria]])</f>
        <v>1</v>
      </c>
      <c r="F930" s="389">
        <f ca="1">IFERROR(COUNTIF(INDIRECT("BDNameToFC" &amp; SUBSTITUTE(TabelaFluxoDeCaixa[[#This Row],[Categoria]], " ", "_")),TabelaFluxoDeCaixa[[#This Row],[Sub Categoria]]),0)</f>
        <v>1</v>
      </c>
      <c r="G930" s="429">
        <f>DATE(YEAR(TabelaFluxoDeCaixa[[#This Row],[Data de Efetivação]]),MONTH(TabelaFluxoDeCaixa[[#This Row],[Data de Efetivação]]),1)</f>
        <v>45717</v>
      </c>
      <c r="H930" s="428">
        <v>45689</v>
      </c>
      <c r="I930" s="428">
        <v>45723</v>
      </c>
      <c r="J930" s="411"/>
      <c r="K930" s="411" t="s">
        <v>806</v>
      </c>
      <c r="L930" s="411" t="s">
        <v>803</v>
      </c>
      <c r="M930" s="412" t="s">
        <v>48</v>
      </c>
      <c r="N930" s="413" t="s">
        <v>1069</v>
      </c>
      <c r="O930" s="414">
        <v>37.24</v>
      </c>
      <c r="P930" s="415" t="s">
        <v>134</v>
      </c>
    </row>
    <row r="931" spans="3:16" ht="16" x14ac:dyDescent="0.2">
      <c r="C931" s="410"/>
      <c r="D931" s="410"/>
      <c r="E931" s="410">
        <f>COUNTIF(CFCategoriasBD,TabelaFluxoDeCaixa[[#This Row],[Categoria]])</f>
        <v>1</v>
      </c>
      <c r="F931" s="389">
        <f ca="1">IFERROR(COUNTIF(INDIRECT("BDNameToFC" &amp; SUBSTITUTE(TabelaFluxoDeCaixa[[#This Row],[Categoria]], " ", "_")),TabelaFluxoDeCaixa[[#This Row],[Sub Categoria]]),0)</f>
        <v>1</v>
      </c>
      <c r="G931" s="429">
        <f>DATE(YEAR(TabelaFluxoDeCaixa[[#This Row],[Data de Efetivação]]),MONTH(TabelaFluxoDeCaixa[[#This Row],[Data de Efetivação]]),1)</f>
        <v>45717</v>
      </c>
      <c r="H931" s="428">
        <v>45694</v>
      </c>
      <c r="I931" s="428">
        <v>45723</v>
      </c>
      <c r="J931" s="411" t="s">
        <v>725</v>
      </c>
      <c r="K931" s="411" t="s">
        <v>806</v>
      </c>
      <c r="L931" s="411" t="s">
        <v>1029</v>
      </c>
      <c r="M931" s="412" t="s">
        <v>1030</v>
      </c>
      <c r="N931" s="413" t="s">
        <v>1095</v>
      </c>
      <c r="O931" s="414">
        <v>38.99</v>
      </c>
      <c r="P931" s="415" t="s">
        <v>134</v>
      </c>
    </row>
    <row r="932" spans="3:16" ht="16" x14ac:dyDescent="0.2">
      <c r="C932" s="410"/>
      <c r="D932" s="410"/>
      <c r="E932" s="410">
        <f>COUNTIF(CFCategoriasBD,TabelaFluxoDeCaixa[[#This Row],[Categoria]])</f>
        <v>1</v>
      </c>
      <c r="F932" s="389">
        <f ca="1">IFERROR(COUNTIF(INDIRECT("BDNameToFC" &amp; SUBSTITUTE(TabelaFluxoDeCaixa[[#This Row],[Categoria]], " ", "_")),TabelaFluxoDeCaixa[[#This Row],[Sub Categoria]]),0)</f>
        <v>1</v>
      </c>
      <c r="G932" s="429">
        <f>DATE(YEAR(TabelaFluxoDeCaixa[[#This Row],[Data de Efetivação]]),MONTH(TabelaFluxoDeCaixa[[#This Row],[Data de Efetivação]]),1)</f>
        <v>45717</v>
      </c>
      <c r="H932" s="428">
        <v>45689</v>
      </c>
      <c r="I932" s="428">
        <v>45723</v>
      </c>
      <c r="J932" s="411"/>
      <c r="K932" s="411" t="s">
        <v>806</v>
      </c>
      <c r="L932" s="411" t="s">
        <v>803</v>
      </c>
      <c r="M932" s="412" t="s">
        <v>799</v>
      </c>
      <c r="N932" s="413" t="s">
        <v>1447</v>
      </c>
      <c r="O932" s="414">
        <v>43.83</v>
      </c>
      <c r="P932" s="415" t="s">
        <v>134</v>
      </c>
    </row>
    <row r="933" spans="3:16" ht="16" x14ac:dyDescent="0.2">
      <c r="C933" s="410"/>
      <c r="D933" s="410"/>
      <c r="E933" s="410">
        <f>COUNTIF(CFCategoriasBD,TabelaFluxoDeCaixa[[#This Row],[Categoria]])</f>
        <v>1</v>
      </c>
      <c r="F933" s="389">
        <f ca="1">IFERROR(COUNTIF(INDIRECT("BDNameToFC" &amp; SUBSTITUTE(TabelaFluxoDeCaixa[[#This Row],[Categoria]], " ", "_")),TabelaFluxoDeCaixa[[#This Row],[Sub Categoria]]),0)</f>
        <v>1</v>
      </c>
      <c r="G933" s="429">
        <f>DATE(YEAR(TabelaFluxoDeCaixa[[#This Row],[Data de Efetivação]]),MONTH(TabelaFluxoDeCaixa[[#This Row],[Data de Efetivação]]),1)</f>
        <v>45717</v>
      </c>
      <c r="H933" s="428">
        <v>45703</v>
      </c>
      <c r="I933" s="428">
        <v>45723</v>
      </c>
      <c r="J933" s="411"/>
      <c r="K933" s="411" t="s">
        <v>806</v>
      </c>
      <c r="L933" s="411" t="s">
        <v>803</v>
      </c>
      <c r="M933" s="412" t="s">
        <v>898</v>
      </c>
      <c r="N933" s="413" t="s">
        <v>1602</v>
      </c>
      <c r="O933" s="414">
        <v>48.76</v>
      </c>
      <c r="P933" s="415" t="s">
        <v>134</v>
      </c>
    </row>
    <row r="934" spans="3:16" ht="16" x14ac:dyDescent="0.2">
      <c r="C934" s="410"/>
      <c r="D934" s="410"/>
      <c r="E934" s="410">
        <f>COUNTIF(CFCategoriasBD,TabelaFluxoDeCaixa[[#This Row],[Categoria]])</f>
        <v>1</v>
      </c>
      <c r="F934" s="389">
        <f ca="1">IFERROR(COUNTIF(INDIRECT("BDNameToFC" &amp; SUBSTITUTE(TabelaFluxoDeCaixa[[#This Row],[Categoria]], " ", "_")),TabelaFluxoDeCaixa[[#This Row],[Sub Categoria]]),0)</f>
        <v>1</v>
      </c>
      <c r="G934" s="429">
        <f>DATE(YEAR(TabelaFluxoDeCaixa[[#This Row],[Data de Efetivação]]),MONTH(TabelaFluxoDeCaixa[[#This Row],[Data de Efetivação]]),1)</f>
        <v>45717</v>
      </c>
      <c r="H934" s="428">
        <v>45697</v>
      </c>
      <c r="I934" s="428">
        <v>45723</v>
      </c>
      <c r="J934" s="411"/>
      <c r="K934" s="411" t="s">
        <v>806</v>
      </c>
      <c r="L934" s="411" t="s">
        <v>899</v>
      </c>
      <c r="M934" s="412" t="s">
        <v>910</v>
      </c>
      <c r="N934" s="413" t="s">
        <v>1603</v>
      </c>
      <c r="O934" s="414">
        <v>50</v>
      </c>
      <c r="P934" s="415" t="s">
        <v>134</v>
      </c>
    </row>
    <row r="935" spans="3:16" ht="16" x14ac:dyDescent="0.2">
      <c r="C935" s="410"/>
      <c r="D935" s="410"/>
      <c r="E935" s="410">
        <f>COUNTIF(CFCategoriasBD,TabelaFluxoDeCaixa[[#This Row],[Categoria]])</f>
        <v>1</v>
      </c>
      <c r="F935" s="389">
        <f ca="1">IFERROR(COUNTIF(INDIRECT("BDNameToFC" &amp; SUBSTITUTE(TabelaFluxoDeCaixa[[#This Row],[Categoria]], " ", "_")),TabelaFluxoDeCaixa[[#This Row],[Sub Categoria]]),0)</f>
        <v>1</v>
      </c>
      <c r="G935" s="429">
        <f>DATE(YEAR(TabelaFluxoDeCaixa[[#This Row],[Data de Efetivação]]),MONTH(TabelaFluxoDeCaixa[[#This Row],[Data de Efetivação]]),1)</f>
        <v>45717</v>
      </c>
      <c r="H935" s="428">
        <v>45668</v>
      </c>
      <c r="I935" s="428">
        <v>45723</v>
      </c>
      <c r="J935" s="411"/>
      <c r="K935" s="411" t="s">
        <v>806</v>
      </c>
      <c r="L935" s="411" t="s">
        <v>52</v>
      </c>
      <c r="M935" s="412" t="s">
        <v>800</v>
      </c>
      <c r="N935" s="413" t="s">
        <v>1609</v>
      </c>
      <c r="O935" s="414">
        <v>52.67</v>
      </c>
      <c r="P935" s="415" t="s">
        <v>134</v>
      </c>
    </row>
    <row r="936" spans="3:16" ht="16" x14ac:dyDescent="0.2">
      <c r="C936" s="410"/>
      <c r="D936" s="410"/>
      <c r="E936" s="410">
        <f>COUNTIF(CFCategoriasBD,TabelaFluxoDeCaixa[[#This Row],[Categoria]])</f>
        <v>1</v>
      </c>
      <c r="F936" s="389">
        <f ca="1">IFERROR(COUNTIF(INDIRECT("BDNameToFC" &amp; SUBSTITUTE(TabelaFluxoDeCaixa[[#This Row],[Categoria]], " ", "_")),TabelaFluxoDeCaixa[[#This Row],[Sub Categoria]]),0)</f>
        <v>1</v>
      </c>
      <c r="G936" s="429">
        <f>DATE(YEAR(TabelaFluxoDeCaixa[[#This Row],[Data de Efetivação]]),MONTH(TabelaFluxoDeCaixa[[#This Row],[Data de Efetivação]]),1)</f>
        <v>45717</v>
      </c>
      <c r="H936" s="428">
        <v>45683</v>
      </c>
      <c r="I936" s="428">
        <v>45723</v>
      </c>
      <c r="J936" s="411"/>
      <c r="K936" s="411" t="s">
        <v>806</v>
      </c>
      <c r="L936" s="411" t="s">
        <v>55</v>
      </c>
      <c r="M936" s="412" t="s">
        <v>57</v>
      </c>
      <c r="N936" s="413" t="s">
        <v>1463</v>
      </c>
      <c r="O936" s="414">
        <v>53</v>
      </c>
      <c r="P936" s="415" t="s">
        <v>134</v>
      </c>
    </row>
    <row r="937" spans="3:16" ht="16" x14ac:dyDescent="0.2">
      <c r="C937" s="410"/>
      <c r="D937" s="410"/>
      <c r="E937" s="410">
        <f>COUNTIF(CFCategoriasBD,TabelaFluxoDeCaixa[[#This Row],[Categoria]])</f>
        <v>1</v>
      </c>
      <c r="F937" s="389">
        <f ca="1">IFERROR(COUNTIF(INDIRECT("BDNameToFC" &amp; SUBSTITUTE(TabelaFluxoDeCaixa[[#This Row],[Categoria]], " ", "_")),TabelaFluxoDeCaixa[[#This Row],[Sub Categoria]]),0)</f>
        <v>1</v>
      </c>
      <c r="G937" s="429">
        <f>DATE(YEAR(TabelaFluxoDeCaixa[[#This Row],[Data de Efetivação]]),MONTH(TabelaFluxoDeCaixa[[#This Row],[Data de Efetivação]]),1)</f>
        <v>45717</v>
      </c>
      <c r="H937" s="428">
        <v>45674</v>
      </c>
      <c r="I937" s="428">
        <v>45723</v>
      </c>
      <c r="J937" s="411"/>
      <c r="K937" s="411" t="s">
        <v>806</v>
      </c>
      <c r="L937" s="411" t="s">
        <v>52</v>
      </c>
      <c r="M937" s="412" t="s">
        <v>800</v>
      </c>
      <c r="N937" s="413" t="s">
        <v>1612</v>
      </c>
      <c r="O937" s="414">
        <v>63.53</v>
      </c>
      <c r="P937" s="415" t="s">
        <v>134</v>
      </c>
    </row>
    <row r="938" spans="3:16" ht="16" x14ac:dyDescent="0.2">
      <c r="C938" s="410"/>
      <c r="D938" s="410"/>
      <c r="E938" s="410">
        <f>COUNTIF(CFCategoriasBD,TabelaFluxoDeCaixa[[#This Row],[Categoria]])</f>
        <v>1</v>
      </c>
      <c r="F938" s="389">
        <f ca="1">IFERROR(COUNTIF(INDIRECT("BDNameToFC" &amp; SUBSTITUTE(TabelaFluxoDeCaixa[[#This Row],[Categoria]], " ", "_")),TabelaFluxoDeCaixa[[#This Row],[Sub Categoria]]),0)</f>
        <v>1</v>
      </c>
      <c r="G938" s="429">
        <f>DATE(YEAR(TabelaFluxoDeCaixa[[#This Row],[Data de Efetivação]]),MONTH(TabelaFluxoDeCaixa[[#This Row],[Data de Efetivação]]),1)</f>
        <v>45717</v>
      </c>
      <c r="H938" s="428">
        <v>45562</v>
      </c>
      <c r="I938" s="428">
        <v>45723</v>
      </c>
      <c r="J938" s="411"/>
      <c r="K938" s="411" t="s">
        <v>806</v>
      </c>
      <c r="L938" s="411" t="s">
        <v>49</v>
      </c>
      <c r="M938" s="412" t="s">
        <v>905</v>
      </c>
      <c r="N938" s="413" t="s">
        <v>1465</v>
      </c>
      <c r="O938" s="414">
        <v>64.75</v>
      </c>
      <c r="P938" s="415" t="s">
        <v>134</v>
      </c>
    </row>
    <row r="939" spans="3:16" ht="16" x14ac:dyDescent="0.2">
      <c r="C939" s="410"/>
      <c r="D939" s="410"/>
      <c r="E939" s="410">
        <f>COUNTIF(CFCategoriasBD,TabelaFluxoDeCaixa[[#This Row],[Categoria]])</f>
        <v>1</v>
      </c>
      <c r="F939" s="389">
        <f ca="1">IFERROR(COUNTIF(INDIRECT("BDNameToFC" &amp; SUBSTITUTE(TabelaFluxoDeCaixa[[#This Row],[Categoria]], " ", "_")),TabelaFluxoDeCaixa[[#This Row],[Sub Categoria]]),0)</f>
        <v>1</v>
      </c>
      <c r="G939" s="429">
        <f>DATE(YEAR(TabelaFluxoDeCaixa[[#This Row],[Data de Efetivação]]),MONTH(TabelaFluxoDeCaixa[[#This Row],[Data de Efetivação]]),1)</f>
        <v>45717</v>
      </c>
      <c r="H939" s="428">
        <v>45685</v>
      </c>
      <c r="I939" s="428">
        <v>45723</v>
      </c>
      <c r="J939" s="411"/>
      <c r="K939" s="411" t="s">
        <v>806</v>
      </c>
      <c r="L939" s="411" t="s">
        <v>52</v>
      </c>
      <c r="M939" s="412" t="s">
        <v>800</v>
      </c>
      <c r="N939" s="413" t="s">
        <v>1056</v>
      </c>
      <c r="O939" s="414">
        <v>65.959999999999994</v>
      </c>
      <c r="P939" s="415" t="s">
        <v>134</v>
      </c>
    </row>
    <row r="940" spans="3:16" ht="16" x14ac:dyDescent="0.2">
      <c r="C940" s="410"/>
      <c r="D940" s="410"/>
      <c r="E940" s="410">
        <f>COUNTIF(CFCategoriasBD,TabelaFluxoDeCaixa[[#This Row],[Categoria]])</f>
        <v>1</v>
      </c>
      <c r="F940" s="389">
        <f ca="1">IFERROR(COUNTIF(INDIRECT("BDNameToFC" &amp; SUBSTITUTE(TabelaFluxoDeCaixa[[#This Row],[Categoria]], " ", "_")),TabelaFluxoDeCaixa[[#This Row],[Sub Categoria]]),0)</f>
        <v>1</v>
      </c>
      <c r="G940" s="429">
        <f>DATE(YEAR(TabelaFluxoDeCaixa[[#This Row],[Data de Efetivação]]),MONTH(TabelaFluxoDeCaixa[[#This Row],[Data de Efetivação]]),1)</f>
        <v>45717</v>
      </c>
      <c r="H940" s="428">
        <v>45689</v>
      </c>
      <c r="I940" s="428">
        <v>45723</v>
      </c>
      <c r="J940" s="411"/>
      <c r="K940" s="411" t="s">
        <v>806</v>
      </c>
      <c r="L940" s="411" t="s">
        <v>899</v>
      </c>
      <c r="M940" s="412" t="s">
        <v>902</v>
      </c>
      <c r="N940" s="413" t="s">
        <v>1446</v>
      </c>
      <c r="O940" s="414">
        <v>69.989999999999995</v>
      </c>
      <c r="P940" s="415" t="s">
        <v>134</v>
      </c>
    </row>
    <row r="941" spans="3:16" ht="16" x14ac:dyDescent="0.2">
      <c r="C941" s="410"/>
      <c r="D941" s="410"/>
      <c r="E941" s="410">
        <f>COUNTIF(CFCategoriasBD,TabelaFluxoDeCaixa[[#This Row],[Categoria]])</f>
        <v>1</v>
      </c>
      <c r="F941" s="389">
        <f ca="1">IFERROR(COUNTIF(INDIRECT("BDNameToFC" &amp; SUBSTITUTE(TabelaFluxoDeCaixa[[#This Row],[Categoria]], " ", "_")),TabelaFluxoDeCaixa[[#This Row],[Sub Categoria]]),0)</f>
        <v>1</v>
      </c>
      <c r="G941" s="429">
        <f>DATE(YEAR(TabelaFluxoDeCaixa[[#This Row],[Data de Efetivação]]),MONTH(TabelaFluxoDeCaixa[[#This Row],[Data de Efetivação]]),1)</f>
        <v>45717</v>
      </c>
      <c r="H941" s="428">
        <v>45656</v>
      </c>
      <c r="I941" s="428">
        <v>45723</v>
      </c>
      <c r="J941" s="411"/>
      <c r="K941" s="411" t="s">
        <v>806</v>
      </c>
      <c r="L941" s="411" t="s">
        <v>899</v>
      </c>
      <c r="M941" s="412" t="s">
        <v>902</v>
      </c>
      <c r="N941" s="413" t="s">
        <v>1452</v>
      </c>
      <c r="O941" s="414">
        <v>73.989999999999995</v>
      </c>
      <c r="P941" s="415" t="s">
        <v>134</v>
      </c>
    </row>
    <row r="942" spans="3:16" ht="16" x14ac:dyDescent="0.2">
      <c r="C942" s="410"/>
      <c r="D942" s="410"/>
      <c r="E942" s="410">
        <f>COUNTIF(CFCategoriasBD,TabelaFluxoDeCaixa[[#This Row],[Categoria]])</f>
        <v>1</v>
      </c>
      <c r="F942" s="389">
        <f ca="1">IFERROR(COUNTIF(INDIRECT("BDNameToFC" &amp; SUBSTITUTE(TabelaFluxoDeCaixa[[#This Row],[Categoria]], " ", "_")),TabelaFluxoDeCaixa[[#This Row],[Sub Categoria]]),0)</f>
        <v>1</v>
      </c>
      <c r="G942" s="429">
        <f>DATE(YEAR(TabelaFluxoDeCaixa[[#This Row],[Data de Efetivação]]),MONTH(TabelaFluxoDeCaixa[[#This Row],[Data de Efetivação]]),1)</f>
        <v>45717</v>
      </c>
      <c r="H942" s="428">
        <v>45703</v>
      </c>
      <c r="I942" s="428">
        <v>45723</v>
      </c>
      <c r="J942" s="411"/>
      <c r="K942" s="411" t="s">
        <v>806</v>
      </c>
      <c r="L942" s="411" t="s">
        <v>55</v>
      </c>
      <c r="M942" s="412" t="s">
        <v>56</v>
      </c>
      <c r="N942" s="413" t="s">
        <v>1601</v>
      </c>
      <c r="O942" s="414">
        <v>75</v>
      </c>
      <c r="P942" s="415" t="s">
        <v>134</v>
      </c>
    </row>
    <row r="943" spans="3:16" ht="16" x14ac:dyDescent="0.2">
      <c r="C943" s="410"/>
      <c r="D943" s="410"/>
      <c r="E943" s="410">
        <f>COUNTIF(CFCategoriasBD,TabelaFluxoDeCaixa[[#This Row],[Categoria]])</f>
        <v>1</v>
      </c>
      <c r="F943" s="389">
        <f ca="1">IFERROR(COUNTIF(INDIRECT("BDNameToFC" &amp; SUBSTITUTE(TabelaFluxoDeCaixa[[#This Row],[Categoria]], " ", "_")),TabelaFluxoDeCaixa[[#This Row],[Sub Categoria]]),0)</f>
        <v>1</v>
      </c>
      <c r="G943" s="429">
        <f>DATE(YEAR(TabelaFluxoDeCaixa[[#This Row],[Data de Efetivação]]),MONTH(TabelaFluxoDeCaixa[[#This Row],[Data de Efetivação]]),1)</f>
        <v>45717</v>
      </c>
      <c r="H943" s="428">
        <v>45595</v>
      </c>
      <c r="I943" s="428">
        <v>45723</v>
      </c>
      <c r="J943" s="411"/>
      <c r="K943" s="411" t="s">
        <v>806</v>
      </c>
      <c r="L943" s="411" t="s">
        <v>816</v>
      </c>
      <c r="M943" s="412" t="s">
        <v>965</v>
      </c>
      <c r="N943" s="413" t="s">
        <v>1450</v>
      </c>
      <c r="O943" s="414">
        <v>77.489999999999995</v>
      </c>
      <c r="P943" s="415" t="s">
        <v>134</v>
      </c>
    </row>
    <row r="944" spans="3:16" ht="16" x14ac:dyDescent="0.2">
      <c r="C944" s="410"/>
      <c r="D944" s="410"/>
      <c r="E944" s="410">
        <f>COUNTIF(CFCategoriasBD,TabelaFluxoDeCaixa[[#This Row],[Categoria]])</f>
        <v>1</v>
      </c>
      <c r="F944" s="389">
        <f ca="1">IFERROR(COUNTIF(INDIRECT("BDNameToFC" &amp; SUBSTITUTE(TabelaFluxoDeCaixa[[#This Row],[Categoria]], " ", "_")),TabelaFluxoDeCaixa[[#This Row],[Sub Categoria]]),0)</f>
        <v>1</v>
      </c>
      <c r="G944" s="429">
        <f>DATE(YEAR(TabelaFluxoDeCaixa[[#This Row],[Data de Efetivação]]),MONTH(TabelaFluxoDeCaixa[[#This Row],[Data de Efetivação]]),1)</f>
        <v>45717</v>
      </c>
      <c r="H944" s="428">
        <v>45704</v>
      </c>
      <c r="I944" s="428">
        <v>45723</v>
      </c>
      <c r="J944" s="411"/>
      <c r="K944" s="411" t="s">
        <v>806</v>
      </c>
      <c r="L944" s="411" t="s">
        <v>803</v>
      </c>
      <c r="M944" s="412" t="s">
        <v>48</v>
      </c>
      <c r="N944" s="413" t="s">
        <v>1069</v>
      </c>
      <c r="O944" s="414">
        <v>78</v>
      </c>
      <c r="P944" s="415" t="s">
        <v>134</v>
      </c>
    </row>
    <row r="945" spans="3:16" ht="16" x14ac:dyDescent="0.2">
      <c r="C945" s="410"/>
      <c r="D945" s="410"/>
      <c r="E945" s="410">
        <f>COUNTIF(CFCategoriasBD,TabelaFluxoDeCaixa[[#This Row],[Categoria]])</f>
        <v>1</v>
      </c>
      <c r="F945" s="389">
        <f ca="1">IFERROR(COUNTIF(INDIRECT("BDNameToFC" &amp; SUBSTITUTE(TabelaFluxoDeCaixa[[#This Row],[Categoria]], " ", "_")),TabelaFluxoDeCaixa[[#This Row],[Sub Categoria]]),0)</f>
        <v>1</v>
      </c>
      <c r="G945" s="429">
        <f>DATE(YEAR(TabelaFluxoDeCaixa[[#This Row],[Data de Efetivação]]),MONTH(TabelaFluxoDeCaixa[[#This Row],[Data de Efetivação]]),1)</f>
        <v>45717</v>
      </c>
      <c r="H945" s="428">
        <v>45683</v>
      </c>
      <c r="I945" s="428">
        <v>45723</v>
      </c>
      <c r="J945" s="411"/>
      <c r="K945" s="411" t="s">
        <v>806</v>
      </c>
      <c r="L945" s="411" t="s">
        <v>55</v>
      </c>
      <c r="M945" s="412" t="s">
        <v>57</v>
      </c>
      <c r="N945" s="413" t="s">
        <v>1457</v>
      </c>
      <c r="O945" s="414">
        <v>86.79</v>
      </c>
      <c r="P945" s="415" t="s">
        <v>134</v>
      </c>
    </row>
    <row r="946" spans="3:16" ht="16" x14ac:dyDescent="0.2">
      <c r="C946" s="410"/>
      <c r="D946" s="410"/>
      <c r="E946" s="410">
        <f>COUNTIF(CFCategoriasBD,TabelaFluxoDeCaixa[[#This Row],[Categoria]])</f>
        <v>1</v>
      </c>
      <c r="F946" s="389">
        <f ca="1">IFERROR(COUNTIF(INDIRECT("BDNameToFC" &amp; SUBSTITUTE(TabelaFluxoDeCaixa[[#This Row],[Categoria]], " ", "_")),TabelaFluxoDeCaixa[[#This Row],[Sub Categoria]]),0)</f>
        <v>1</v>
      </c>
      <c r="G946" s="429">
        <f>DATE(YEAR(TabelaFluxoDeCaixa[[#This Row],[Data de Efetivação]]),MONTH(TabelaFluxoDeCaixa[[#This Row],[Data de Efetivação]]),1)</f>
        <v>45717</v>
      </c>
      <c r="H946" s="428">
        <v>45702</v>
      </c>
      <c r="I946" s="428">
        <v>45723</v>
      </c>
      <c r="J946" s="411"/>
      <c r="K946" s="411" t="s">
        <v>806</v>
      </c>
      <c r="L946" s="411" t="s">
        <v>52</v>
      </c>
      <c r="M946" s="412" t="s">
        <v>800</v>
      </c>
      <c r="N946" s="413" t="s">
        <v>1056</v>
      </c>
      <c r="O946" s="414">
        <v>89.16</v>
      </c>
      <c r="P946" s="415" t="s">
        <v>134</v>
      </c>
    </row>
    <row r="947" spans="3:16" ht="16" x14ac:dyDescent="0.2">
      <c r="C947" s="410"/>
      <c r="D947" s="410"/>
      <c r="E947" s="410">
        <f>COUNTIF(CFCategoriasBD,TabelaFluxoDeCaixa[[#This Row],[Categoria]])</f>
        <v>1</v>
      </c>
      <c r="F947" s="389">
        <f ca="1">IFERROR(COUNTIF(INDIRECT("BDNameToFC" &amp; SUBSTITUTE(TabelaFluxoDeCaixa[[#This Row],[Categoria]], " ", "_")),TabelaFluxoDeCaixa[[#This Row],[Sub Categoria]]),0)</f>
        <v>1</v>
      </c>
      <c r="G947" s="429">
        <f>DATE(YEAR(TabelaFluxoDeCaixa[[#This Row],[Data de Efetivação]]),MONTH(TabelaFluxoDeCaixa[[#This Row],[Data de Efetivação]]),1)</f>
        <v>45717</v>
      </c>
      <c r="H947" s="428">
        <v>45656</v>
      </c>
      <c r="I947" s="428">
        <v>45723</v>
      </c>
      <c r="J947" s="411"/>
      <c r="K947" s="411" t="s">
        <v>806</v>
      </c>
      <c r="L947" s="411" t="s">
        <v>52</v>
      </c>
      <c r="M947" s="412" t="s">
        <v>812</v>
      </c>
      <c r="N947" s="413" t="s">
        <v>1455</v>
      </c>
      <c r="O947" s="414">
        <v>92.5</v>
      </c>
      <c r="P947" s="415" t="s">
        <v>134</v>
      </c>
    </row>
    <row r="948" spans="3:16" ht="16" x14ac:dyDescent="0.2">
      <c r="C948" s="410"/>
      <c r="D948" s="410"/>
      <c r="E948" s="410">
        <f>COUNTIF(CFCategoriasBD,TabelaFluxoDeCaixa[[#This Row],[Categoria]])</f>
        <v>1</v>
      </c>
      <c r="F948" s="389">
        <f ca="1">IFERROR(COUNTIF(INDIRECT("BDNameToFC" &amp; SUBSTITUTE(TabelaFluxoDeCaixa[[#This Row],[Categoria]], " ", "_")),TabelaFluxoDeCaixa[[#This Row],[Sub Categoria]]),0)</f>
        <v>1</v>
      </c>
      <c r="G948" s="429">
        <f>DATE(YEAR(TabelaFluxoDeCaixa[[#This Row],[Data de Efetivação]]),MONTH(TabelaFluxoDeCaixa[[#This Row],[Data de Efetivação]]),1)</f>
        <v>45717</v>
      </c>
      <c r="H948" s="428">
        <v>45690</v>
      </c>
      <c r="I948" s="428">
        <v>45723</v>
      </c>
      <c r="J948" s="411"/>
      <c r="K948" s="411" t="s">
        <v>806</v>
      </c>
      <c r="L948" s="411" t="s">
        <v>803</v>
      </c>
      <c r="M948" s="412" t="s">
        <v>48</v>
      </c>
      <c r="N948" s="413" t="s">
        <v>1448</v>
      </c>
      <c r="O948" s="414">
        <v>97.46</v>
      </c>
      <c r="P948" s="415" t="s">
        <v>134</v>
      </c>
    </row>
    <row r="949" spans="3:16" ht="16" x14ac:dyDescent="0.2">
      <c r="C949" s="410"/>
      <c r="D949" s="410"/>
      <c r="E949" s="410">
        <f>COUNTIF(CFCategoriasBD,TabelaFluxoDeCaixa[[#This Row],[Categoria]])</f>
        <v>1</v>
      </c>
      <c r="F949" s="389">
        <f ca="1">IFERROR(COUNTIF(INDIRECT("BDNameToFC" &amp; SUBSTITUTE(TabelaFluxoDeCaixa[[#This Row],[Categoria]], " ", "_")),TabelaFluxoDeCaixa[[#This Row],[Sub Categoria]]),0)</f>
        <v>1</v>
      </c>
      <c r="G949" s="429">
        <f>DATE(YEAR(TabelaFluxoDeCaixa[[#This Row],[Data de Efetivação]]),MONTH(TabelaFluxoDeCaixa[[#This Row],[Data de Efetivação]]),1)</f>
        <v>45717</v>
      </c>
      <c r="H949" s="428">
        <v>45692</v>
      </c>
      <c r="I949" s="428">
        <v>45723</v>
      </c>
      <c r="J949" s="411"/>
      <c r="K949" s="411" t="s">
        <v>806</v>
      </c>
      <c r="L949" s="411" t="s">
        <v>814</v>
      </c>
      <c r="M949" s="412" t="s">
        <v>257</v>
      </c>
      <c r="N949" s="413" t="s">
        <v>1094</v>
      </c>
      <c r="O949" s="414">
        <v>100</v>
      </c>
      <c r="P949" s="415" t="s">
        <v>134</v>
      </c>
    </row>
    <row r="950" spans="3:16" ht="16" x14ac:dyDescent="0.2">
      <c r="C950" s="410"/>
      <c r="D950" s="410"/>
      <c r="E950" s="410">
        <f>COUNTIF(CFCategoriasBD,TabelaFluxoDeCaixa[[#This Row],[Categoria]])</f>
        <v>1</v>
      </c>
      <c r="F950" s="389">
        <f ca="1">IFERROR(COUNTIF(INDIRECT("BDNameToFC" &amp; SUBSTITUTE(TabelaFluxoDeCaixa[[#This Row],[Categoria]], " ", "_")),TabelaFluxoDeCaixa[[#This Row],[Sub Categoria]]),0)</f>
        <v>1</v>
      </c>
      <c r="G950" s="429">
        <f>DATE(YEAR(TabelaFluxoDeCaixa[[#This Row],[Data de Efetivação]]),MONTH(TabelaFluxoDeCaixa[[#This Row],[Data de Efetivação]]),1)</f>
        <v>45717</v>
      </c>
      <c r="H950" s="428">
        <v>45704</v>
      </c>
      <c r="I950" s="428">
        <v>45723</v>
      </c>
      <c r="J950" s="411"/>
      <c r="K950" s="411" t="s">
        <v>806</v>
      </c>
      <c r="L950" s="411" t="s">
        <v>803</v>
      </c>
      <c r="M950" s="412" t="s">
        <v>48</v>
      </c>
      <c r="N950" s="413" t="s">
        <v>1069</v>
      </c>
      <c r="O950" s="414">
        <v>105.52</v>
      </c>
      <c r="P950" s="415" t="s">
        <v>134</v>
      </c>
    </row>
    <row r="951" spans="3:16" ht="16" x14ac:dyDescent="0.2">
      <c r="C951" s="410"/>
      <c r="D951" s="410"/>
      <c r="E951" s="410">
        <f>COUNTIF(CFCategoriasBD,TabelaFluxoDeCaixa[[#This Row],[Categoria]])</f>
        <v>1</v>
      </c>
      <c r="F951" s="389">
        <f ca="1">IFERROR(COUNTIF(INDIRECT("BDNameToFC" &amp; SUBSTITUTE(TabelaFluxoDeCaixa[[#This Row],[Categoria]], " ", "_")),TabelaFluxoDeCaixa[[#This Row],[Sub Categoria]]),0)</f>
        <v>1</v>
      </c>
      <c r="G951" s="429">
        <f>DATE(YEAR(TabelaFluxoDeCaixa[[#This Row],[Data de Efetivação]]),MONTH(TabelaFluxoDeCaixa[[#This Row],[Data de Efetivação]]),1)</f>
        <v>45717</v>
      </c>
      <c r="H951" s="428">
        <v>45688</v>
      </c>
      <c r="I951" s="428">
        <v>45723</v>
      </c>
      <c r="J951" s="411"/>
      <c r="K951" s="411" t="s">
        <v>806</v>
      </c>
      <c r="L951" s="411" t="s">
        <v>58</v>
      </c>
      <c r="M951" s="412" t="s">
        <v>802</v>
      </c>
      <c r="N951" s="413" t="s">
        <v>1453</v>
      </c>
      <c r="O951" s="414">
        <v>106.71</v>
      </c>
      <c r="P951" s="415" t="s">
        <v>134</v>
      </c>
    </row>
    <row r="952" spans="3:16" ht="16" x14ac:dyDescent="0.2">
      <c r="C952" s="410"/>
      <c r="D952" s="410"/>
      <c r="E952" s="410">
        <f>COUNTIF(CFCategoriasBD,TabelaFluxoDeCaixa[[#This Row],[Categoria]])</f>
        <v>1</v>
      </c>
      <c r="F952" s="389">
        <f ca="1">IFERROR(COUNTIF(INDIRECT("BDNameToFC" &amp; SUBSTITUTE(TabelaFluxoDeCaixa[[#This Row],[Categoria]], " ", "_")),TabelaFluxoDeCaixa[[#This Row],[Sub Categoria]]),0)</f>
        <v>1</v>
      </c>
      <c r="G952" s="429">
        <f>DATE(YEAR(TabelaFluxoDeCaixa[[#This Row],[Data de Efetivação]]),MONTH(TabelaFluxoDeCaixa[[#This Row],[Data de Efetivação]]),1)</f>
        <v>45717</v>
      </c>
      <c r="H952" s="428">
        <v>45630</v>
      </c>
      <c r="I952" s="428">
        <v>45723</v>
      </c>
      <c r="J952" s="411"/>
      <c r="K952" s="411" t="s">
        <v>806</v>
      </c>
      <c r="L952" s="411" t="s">
        <v>52</v>
      </c>
      <c r="M952" s="412" t="s">
        <v>800</v>
      </c>
      <c r="N952" s="413" t="s">
        <v>1351</v>
      </c>
      <c r="O952" s="414">
        <v>114.1</v>
      </c>
      <c r="P952" s="415" t="s">
        <v>134</v>
      </c>
    </row>
    <row r="953" spans="3:16" ht="16" x14ac:dyDescent="0.2">
      <c r="C953" s="410"/>
      <c r="D953" s="410"/>
      <c r="E953" s="410">
        <f>COUNTIF(CFCategoriasBD,TabelaFluxoDeCaixa[[#This Row],[Categoria]])</f>
        <v>1</v>
      </c>
      <c r="F953" s="389">
        <f ca="1">IFERROR(COUNTIF(INDIRECT("BDNameToFC" &amp; SUBSTITUTE(TabelaFluxoDeCaixa[[#This Row],[Categoria]], " ", "_")),TabelaFluxoDeCaixa[[#This Row],[Sub Categoria]]),0)</f>
        <v>1</v>
      </c>
      <c r="G953" s="429">
        <f>DATE(YEAR(TabelaFluxoDeCaixa[[#This Row],[Data de Efetivação]]),MONTH(TabelaFluxoDeCaixa[[#This Row],[Data de Efetivação]]),1)</f>
        <v>45717</v>
      </c>
      <c r="H953" s="428">
        <v>45661</v>
      </c>
      <c r="I953" s="428">
        <v>45723</v>
      </c>
      <c r="J953" s="411"/>
      <c r="K953" s="411" t="s">
        <v>806</v>
      </c>
      <c r="L953" s="411" t="s">
        <v>55</v>
      </c>
      <c r="M953" s="412" t="s">
        <v>56</v>
      </c>
      <c r="N953" s="413" t="s">
        <v>1454</v>
      </c>
      <c r="O953" s="414">
        <v>115</v>
      </c>
      <c r="P953" s="415" t="s">
        <v>134</v>
      </c>
    </row>
    <row r="954" spans="3:16" ht="16" x14ac:dyDescent="0.2">
      <c r="C954" s="410"/>
      <c r="D954" s="410"/>
      <c r="E954" s="410">
        <f>COUNTIF(CFCategoriasBD,TabelaFluxoDeCaixa[[#This Row],[Categoria]])</f>
        <v>1</v>
      </c>
      <c r="F954" s="389">
        <f ca="1">IFERROR(COUNTIF(INDIRECT("BDNameToFC" &amp; SUBSTITUTE(TabelaFluxoDeCaixa[[#This Row],[Categoria]], " ", "_")),TabelaFluxoDeCaixa[[#This Row],[Sub Categoria]]),0)</f>
        <v>1</v>
      </c>
      <c r="G954" s="429">
        <f>DATE(YEAR(TabelaFluxoDeCaixa[[#This Row],[Data de Efetivação]]),MONTH(TabelaFluxoDeCaixa[[#This Row],[Data de Efetivação]]),1)</f>
        <v>45717</v>
      </c>
      <c r="H954" s="428">
        <v>45697</v>
      </c>
      <c r="I954" s="428">
        <v>45723</v>
      </c>
      <c r="J954" s="411"/>
      <c r="K954" s="411" t="s">
        <v>806</v>
      </c>
      <c r="L954" s="411" t="s">
        <v>899</v>
      </c>
      <c r="M954" s="412" t="s">
        <v>910</v>
      </c>
      <c r="N954" s="413" t="s">
        <v>1606</v>
      </c>
      <c r="O954" s="414">
        <v>120</v>
      </c>
      <c r="P954" s="415" t="s">
        <v>134</v>
      </c>
    </row>
    <row r="955" spans="3:16" ht="16" x14ac:dyDescent="0.2">
      <c r="C955" s="410"/>
      <c r="D955" s="410"/>
      <c r="E955" s="410">
        <f>COUNTIF(CFCategoriasBD,TabelaFluxoDeCaixa[[#This Row],[Categoria]])</f>
        <v>1</v>
      </c>
      <c r="F955" s="389">
        <f ca="1">IFERROR(COUNTIF(INDIRECT("BDNameToFC" &amp; SUBSTITUTE(TabelaFluxoDeCaixa[[#This Row],[Categoria]], " ", "_")),TabelaFluxoDeCaixa[[#This Row],[Sub Categoria]]),0)</f>
        <v>1</v>
      </c>
      <c r="G955" s="429">
        <f>DATE(YEAR(TabelaFluxoDeCaixa[[#This Row],[Data de Efetivação]]),MONTH(TabelaFluxoDeCaixa[[#This Row],[Data de Efetivação]]),1)</f>
        <v>45717</v>
      </c>
      <c r="H955" s="428">
        <v>45674</v>
      </c>
      <c r="I955" s="428">
        <v>45723</v>
      </c>
      <c r="J955" s="411"/>
      <c r="K955" s="411" t="s">
        <v>806</v>
      </c>
      <c r="L955" s="411" t="s">
        <v>58</v>
      </c>
      <c r="M955" s="412" t="s">
        <v>802</v>
      </c>
      <c r="N955" s="413" t="s">
        <v>1611</v>
      </c>
      <c r="O955" s="414">
        <v>133.16</v>
      </c>
      <c r="P955" s="415" t="s">
        <v>134</v>
      </c>
    </row>
    <row r="956" spans="3:16" ht="16" x14ac:dyDescent="0.2">
      <c r="C956" s="410"/>
      <c r="D956" s="410"/>
      <c r="E956" s="410">
        <f>COUNTIF(CFCategoriasBD,TabelaFluxoDeCaixa[[#This Row],[Categoria]])</f>
        <v>1</v>
      </c>
      <c r="F956" s="389">
        <f ca="1">IFERROR(COUNTIF(INDIRECT("BDNameToFC" &amp; SUBSTITUTE(TabelaFluxoDeCaixa[[#This Row],[Categoria]], " ", "_")),TabelaFluxoDeCaixa[[#This Row],[Sub Categoria]]),0)</f>
        <v>1</v>
      </c>
      <c r="G956" s="429">
        <f>DATE(YEAR(TabelaFluxoDeCaixa[[#This Row],[Data de Efetivação]]),MONTH(TabelaFluxoDeCaixa[[#This Row],[Data de Efetivação]]),1)</f>
        <v>45717</v>
      </c>
      <c r="H956" s="428">
        <v>45692</v>
      </c>
      <c r="I956" s="428">
        <v>45723</v>
      </c>
      <c r="J956" s="411"/>
      <c r="K956" s="411" t="s">
        <v>806</v>
      </c>
      <c r="L956" s="411" t="s">
        <v>803</v>
      </c>
      <c r="M956" s="412" t="s">
        <v>48</v>
      </c>
      <c r="N956" s="413" t="s">
        <v>1075</v>
      </c>
      <c r="O956" s="414">
        <v>137.97</v>
      </c>
      <c r="P956" s="415" t="s">
        <v>134</v>
      </c>
    </row>
    <row r="957" spans="3:16" ht="16" x14ac:dyDescent="0.2">
      <c r="C957" s="410"/>
      <c r="D957" s="410"/>
      <c r="E957" s="410">
        <f>COUNTIF(CFCategoriasBD,TabelaFluxoDeCaixa[[#This Row],[Categoria]])</f>
        <v>1</v>
      </c>
      <c r="F957" s="389">
        <f ca="1">IFERROR(COUNTIF(INDIRECT("BDNameToFC" &amp; SUBSTITUTE(TabelaFluxoDeCaixa[[#This Row],[Categoria]], " ", "_")),TabelaFluxoDeCaixa[[#This Row],[Sub Categoria]]),0)</f>
        <v>1</v>
      </c>
      <c r="G957" s="429">
        <f>DATE(YEAR(TabelaFluxoDeCaixa[[#This Row],[Data de Efetivação]]),MONTH(TabelaFluxoDeCaixa[[#This Row],[Data de Efetivação]]),1)</f>
        <v>45717</v>
      </c>
      <c r="H957" s="428">
        <v>45701</v>
      </c>
      <c r="I957" s="428">
        <v>45723</v>
      </c>
      <c r="J957" s="411"/>
      <c r="K957" s="411" t="s">
        <v>806</v>
      </c>
      <c r="L957" s="411" t="s">
        <v>803</v>
      </c>
      <c r="M957" s="412" t="s">
        <v>48</v>
      </c>
      <c r="N957" s="413" t="s">
        <v>1462</v>
      </c>
      <c r="O957" s="414">
        <v>154.63999999999999</v>
      </c>
      <c r="P957" s="415" t="s">
        <v>134</v>
      </c>
    </row>
    <row r="958" spans="3:16" ht="32" x14ac:dyDescent="0.2">
      <c r="C958" s="410"/>
      <c r="D958" s="410"/>
      <c r="E958" s="410">
        <f>COUNTIF(CFCategoriasBD,TabelaFluxoDeCaixa[[#This Row],[Categoria]])</f>
        <v>1</v>
      </c>
      <c r="F958" s="389">
        <f ca="1">IFERROR(COUNTIF(INDIRECT("BDNameToFC" &amp; SUBSTITUTE(TabelaFluxoDeCaixa[[#This Row],[Categoria]], " ", "_")),TabelaFluxoDeCaixa[[#This Row],[Sub Categoria]]),0)</f>
        <v>1</v>
      </c>
      <c r="G958" s="429">
        <f>DATE(YEAR(TabelaFluxoDeCaixa[[#This Row],[Data de Efetivação]]),MONTH(TabelaFluxoDeCaixa[[#This Row],[Data de Efetivação]]),1)</f>
        <v>45717</v>
      </c>
      <c r="H958" s="428">
        <v>45723</v>
      </c>
      <c r="I958" s="428">
        <v>45723</v>
      </c>
      <c r="J958" s="411" t="s">
        <v>725</v>
      </c>
      <c r="K958" s="411"/>
      <c r="L958" s="411" t="s">
        <v>808</v>
      </c>
      <c r="M958" s="412" t="s">
        <v>257</v>
      </c>
      <c r="N958" s="413" t="s">
        <v>745</v>
      </c>
      <c r="O958" s="414">
        <v>166.98</v>
      </c>
      <c r="P958" s="415" t="s">
        <v>134</v>
      </c>
    </row>
    <row r="959" spans="3:16" ht="32" x14ac:dyDescent="0.2">
      <c r="C959" s="410"/>
      <c r="D959" s="410"/>
      <c r="E959" s="410">
        <f>COUNTIF(CFCategoriasBD,TabelaFluxoDeCaixa[[#This Row],[Categoria]])</f>
        <v>1</v>
      </c>
      <c r="F959" s="389">
        <f ca="1">IFERROR(COUNTIF(INDIRECT("BDNameToFC" &amp; SUBSTITUTE(TabelaFluxoDeCaixa[[#This Row],[Categoria]], " ", "_")),TabelaFluxoDeCaixa[[#This Row],[Sub Categoria]]),0)</f>
        <v>1</v>
      </c>
      <c r="G959" s="429">
        <f>DATE(YEAR(TabelaFluxoDeCaixa[[#This Row],[Data de Efetivação]]),MONTH(TabelaFluxoDeCaixa[[#This Row],[Data de Efetivação]]),1)</f>
        <v>45717</v>
      </c>
      <c r="H959" s="428">
        <v>45723</v>
      </c>
      <c r="I959" s="428">
        <v>45723</v>
      </c>
      <c r="J959" s="411" t="s">
        <v>725</v>
      </c>
      <c r="K959" s="411"/>
      <c r="L959" s="411" t="s">
        <v>808</v>
      </c>
      <c r="M959" s="412" t="s">
        <v>257</v>
      </c>
      <c r="N959" s="413" t="s">
        <v>745</v>
      </c>
      <c r="O959" s="414">
        <v>166.98</v>
      </c>
      <c r="P959" s="415" t="s">
        <v>134</v>
      </c>
    </row>
    <row r="960" spans="3:16" ht="16" x14ac:dyDescent="0.2">
      <c r="C960" s="410"/>
      <c r="D960" s="410"/>
      <c r="E960" s="410">
        <f>COUNTIF(CFCategoriasBD,TabelaFluxoDeCaixa[[#This Row],[Categoria]])</f>
        <v>1</v>
      </c>
      <c r="F960" s="389">
        <f ca="1">IFERROR(COUNTIF(INDIRECT("BDNameToFC" &amp; SUBSTITUTE(TabelaFluxoDeCaixa[[#This Row],[Categoria]], " ", "_")),TabelaFluxoDeCaixa[[#This Row],[Sub Categoria]]),0)</f>
        <v>1</v>
      </c>
      <c r="G960" s="429">
        <f>DATE(YEAR(TabelaFluxoDeCaixa[[#This Row],[Data de Efetivação]]),MONTH(TabelaFluxoDeCaixa[[#This Row],[Data de Efetivação]]),1)</f>
        <v>45717</v>
      </c>
      <c r="H960" s="428">
        <v>45699</v>
      </c>
      <c r="I960" s="428">
        <v>45723</v>
      </c>
      <c r="J960" s="411"/>
      <c r="K960" s="411" t="s">
        <v>806</v>
      </c>
      <c r="L960" s="411" t="s">
        <v>803</v>
      </c>
      <c r="M960" s="412" t="s">
        <v>48</v>
      </c>
      <c r="N960" s="413" t="s">
        <v>1462</v>
      </c>
      <c r="O960" s="414">
        <v>171.78</v>
      </c>
      <c r="P960" s="415" t="s">
        <v>134</v>
      </c>
    </row>
    <row r="961" spans="3:16" ht="16" x14ac:dyDescent="0.2">
      <c r="C961" s="410"/>
      <c r="D961" s="410"/>
      <c r="E961" s="410">
        <f>COUNTIF(CFCategoriasBD,TabelaFluxoDeCaixa[[#This Row],[Categoria]])</f>
        <v>1</v>
      </c>
      <c r="F961" s="389">
        <f ca="1">IFERROR(COUNTIF(INDIRECT("BDNameToFC" &amp; SUBSTITUTE(TabelaFluxoDeCaixa[[#This Row],[Categoria]], " ", "_")),TabelaFluxoDeCaixa[[#This Row],[Sub Categoria]]),0)</f>
        <v>1</v>
      </c>
      <c r="G961" s="429">
        <f>DATE(YEAR(TabelaFluxoDeCaixa[[#This Row],[Data de Efetivação]]),MONTH(TabelaFluxoDeCaixa[[#This Row],[Data de Efetivação]]),1)</f>
        <v>45717</v>
      </c>
      <c r="H961" s="428">
        <v>45706</v>
      </c>
      <c r="I961" s="428">
        <v>45723</v>
      </c>
      <c r="J961" s="411"/>
      <c r="K961" s="411" t="s">
        <v>806</v>
      </c>
      <c r="L961" s="411" t="s">
        <v>49</v>
      </c>
      <c r="M961" s="412" t="s">
        <v>51</v>
      </c>
      <c r="N961" s="413" t="s">
        <v>1362</v>
      </c>
      <c r="O961" s="414">
        <v>206.3</v>
      </c>
      <c r="P961" s="415" t="s">
        <v>134</v>
      </c>
    </row>
    <row r="962" spans="3:16" ht="16" x14ac:dyDescent="0.2">
      <c r="C962" s="410"/>
      <c r="D962" s="410"/>
      <c r="E962" s="410">
        <f>COUNTIF(CFCategoriasBD,TabelaFluxoDeCaixa[[#This Row],[Categoria]])</f>
        <v>1</v>
      </c>
      <c r="F962" s="389">
        <f ca="1">IFERROR(COUNTIF(INDIRECT("BDNameToFC" &amp; SUBSTITUTE(TabelaFluxoDeCaixa[[#This Row],[Categoria]], " ", "_")),TabelaFluxoDeCaixa[[#This Row],[Sub Categoria]]),0)</f>
        <v>1</v>
      </c>
      <c r="G962" s="429">
        <f>DATE(YEAR(TabelaFluxoDeCaixa[[#This Row],[Data de Efetivação]]),MONTH(TabelaFluxoDeCaixa[[#This Row],[Data de Efetivação]]),1)</f>
        <v>45717</v>
      </c>
      <c r="H962" s="428">
        <v>45697</v>
      </c>
      <c r="I962" s="428">
        <v>45723</v>
      </c>
      <c r="J962" s="411"/>
      <c r="K962" s="411" t="s">
        <v>806</v>
      </c>
      <c r="L962" s="411" t="s">
        <v>803</v>
      </c>
      <c r="M962" s="412" t="s">
        <v>48</v>
      </c>
      <c r="N962" s="413" t="s">
        <v>1462</v>
      </c>
      <c r="O962" s="414">
        <v>233.3</v>
      </c>
      <c r="P962" s="415" t="s">
        <v>134</v>
      </c>
    </row>
    <row r="963" spans="3:16" ht="16" x14ac:dyDescent="0.2">
      <c r="C963" s="410"/>
      <c r="D963" s="410"/>
      <c r="E963" s="410">
        <f>COUNTIF(CFCategoriasBD,TabelaFluxoDeCaixa[[#This Row],[Categoria]])</f>
        <v>1</v>
      </c>
      <c r="F963" s="389">
        <f ca="1">IFERROR(COUNTIF(INDIRECT("BDNameToFC" &amp; SUBSTITUTE(TabelaFluxoDeCaixa[[#This Row],[Categoria]], " ", "_")),TabelaFluxoDeCaixa[[#This Row],[Sub Categoria]]),0)</f>
        <v>1</v>
      </c>
      <c r="G963" s="429">
        <f>DATE(YEAR(TabelaFluxoDeCaixa[[#This Row],[Data de Efetivação]]),MONTH(TabelaFluxoDeCaixa[[#This Row],[Data de Efetivação]]),1)</f>
        <v>45717</v>
      </c>
      <c r="H963" s="428">
        <v>45660</v>
      </c>
      <c r="I963" s="428">
        <v>45723</v>
      </c>
      <c r="J963" s="411"/>
      <c r="K963" s="411" t="s">
        <v>806</v>
      </c>
      <c r="L963" s="411" t="s">
        <v>816</v>
      </c>
      <c r="M963" s="412" t="s">
        <v>965</v>
      </c>
      <c r="N963" s="413" t="s">
        <v>1468</v>
      </c>
      <c r="O963" s="414">
        <v>250</v>
      </c>
      <c r="P963" s="415" t="s">
        <v>134</v>
      </c>
    </row>
    <row r="964" spans="3:16" ht="16" x14ac:dyDescent="0.2">
      <c r="C964" s="410"/>
      <c r="D964" s="410"/>
      <c r="E964" s="410">
        <f>COUNTIF(CFCategoriasBD,TabelaFluxoDeCaixa[[#This Row],[Categoria]])</f>
        <v>1</v>
      </c>
      <c r="F964" s="389">
        <f ca="1">IFERROR(COUNTIF(INDIRECT("BDNameToFC" &amp; SUBSTITUTE(TabelaFluxoDeCaixa[[#This Row],[Categoria]], " ", "_")),TabelaFluxoDeCaixa[[#This Row],[Sub Categoria]]),0)</f>
        <v>1</v>
      </c>
      <c r="G964" s="429">
        <f>DATE(YEAR(TabelaFluxoDeCaixa[[#This Row],[Data de Efetivação]]),MONTH(TabelaFluxoDeCaixa[[#This Row],[Data de Efetivação]]),1)</f>
        <v>45717</v>
      </c>
      <c r="H964" s="428">
        <v>45696</v>
      </c>
      <c r="I964" s="428">
        <v>45723</v>
      </c>
      <c r="J964" s="411" t="s">
        <v>725</v>
      </c>
      <c r="K964" s="411" t="s">
        <v>806</v>
      </c>
      <c r="L964" s="411" t="s">
        <v>49</v>
      </c>
      <c r="M964" s="412" t="s">
        <v>51</v>
      </c>
      <c r="N964" s="413" t="s">
        <v>1362</v>
      </c>
      <c r="O964" s="414">
        <v>274.05</v>
      </c>
      <c r="P964" s="415" t="s">
        <v>134</v>
      </c>
    </row>
    <row r="965" spans="3:16" ht="16" x14ac:dyDescent="0.2">
      <c r="C965" s="410"/>
      <c r="D965" s="410"/>
      <c r="E965" s="410">
        <f>COUNTIF(CFCategoriasBD,TabelaFluxoDeCaixa[[#This Row],[Categoria]])</f>
        <v>1</v>
      </c>
      <c r="F965" s="389">
        <f ca="1">IFERROR(COUNTIF(INDIRECT("BDNameToFC" &amp; SUBSTITUTE(TabelaFluxoDeCaixa[[#This Row],[Categoria]], " ", "_")),TabelaFluxoDeCaixa[[#This Row],[Sub Categoria]]),0)</f>
        <v>1</v>
      </c>
      <c r="G965" s="429">
        <f>DATE(YEAR(TabelaFluxoDeCaixa[[#This Row],[Data de Efetivação]]),MONTH(TabelaFluxoDeCaixa[[#This Row],[Data de Efetivação]]),1)</f>
        <v>45717</v>
      </c>
      <c r="H965" s="428">
        <v>45686</v>
      </c>
      <c r="I965" s="428">
        <v>45723</v>
      </c>
      <c r="J965" s="411"/>
      <c r="K965" s="411" t="s">
        <v>806</v>
      </c>
      <c r="L965" s="411" t="s">
        <v>49</v>
      </c>
      <c r="M965" s="412" t="s">
        <v>51</v>
      </c>
      <c r="N965" s="413" t="s">
        <v>1459</v>
      </c>
      <c r="O965" s="414">
        <v>316.18</v>
      </c>
      <c r="P965" s="415" t="s">
        <v>134</v>
      </c>
    </row>
    <row r="966" spans="3:16" ht="16" x14ac:dyDescent="0.2">
      <c r="C966" s="410"/>
      <c r="D966" s="410"/>
      <c r="E966" s="410">
        <f>COUNTIF(CFCategoriasBD,TabelaFluxoDeCaixa[[#This Row],[Categoria]])</f>
        <v>1</v>
      </c>
      <c r="F966" s="389">
        <f ca="1">IFERROR(COUNTIF(INDIRECT("BDNameToFC" &amp; SUBSTITUTE(TabelaFluxoDeCaixa[[#This Row],[Categoria]], " ", "_")),TabelaFluxoDeCaixa[[#This Row],[Sub Categoria]]),0)</f>
        <v>1</v>
      </c>
      <c r="G966" s="429">
        <f>DATE(YEAR(TabelaFluxoDeCaixa[[#This Row],[Data de Efetivação]]),MONTH(TabelaFluxoDeCaixa[[#This Row],[Data de Efetivação]]),1)</f>
        <v>45717</v>
      </c>
      <c r="H966" s="428">
        <v>45685</v>
      </c>
      <c r="I966" s="428">
        <v>45723</v>
      </c>
      <c r="J966" s="411"/>
      <c r="K966" s="411" t="s">
        <v>806</v>
      </c>
      <c r="L966" s="411" t="s">
        <v>803</v>
      </c>
      <c r="M966" s="412" t="s">
        <v>48</v>
      </c>
      <c r="N966" s="413" t="s">
        <v>1069</v>
      </c>
      <c r="O966" s="414">
        <v>415.44</v>
      </c>
      <c r="P966" s="415" t="s">
        <v>134</v>
      </c>
    </row>
    <row r="967" spans="3:16" ht="16" x14ac:dyDescent="0.2">
      <c r="C967" s="410"/>
      <c r="D967" s="410"/>
      <c r="E967" s="410">
        <f>COUNTIF(CFCategoriasBD,TabelaFluxoDeCaixa[[#This Row],[Categoria]])</f>
        <v>1</v>
      </c>
      <c r="F967" s="389">
        <f ca="1">IFERROR(COUNTIF(INDIRECT("BDNameToFC" &amp; SUBSTITUTE(TabelaFluxoDeCaixa[[#This Row],[Categoria]], " ", "_")),TabelaFluxoDeCaixa[[#This Row],[Sub Categoria]]),0)</f>
        <v>1</v>
      </c>
      <c r="G967" s="429">
        <f>DATE(YEAR(TabelaFluxoDeCaixa[[#This Row],[Data de Efetivação]]),MONTH(TabelaFluxoDeCaixa[[#This Row],[Data de Efetivação]]),1)</f>
        <v>45717</v>
      </c>
      <c r="H967" s="428">
        <v>45684</v>
      </c>
      <c r="I967" s="428">
        <v>45723</v>
      </c>
      <c r="J967" s="411"/>
      <c r="K967" s="411" t="s">
        <v>806</v>
      </c>
      <c r="L967" s="411" t="s">
        <v>49</v>
      </c>
      <c r="M967" s="412" t="s">
        <v>809</v>
      </c>
      <c r="N967" s="413" t="s">
        <v>1458</v>
      </c>
      <c r="O967" s="414">
        <v>661.95</v>
      </c>
      <c r="P967" s="415" t="s">
        <v>134</v>
      </c>
    </row>
    <row r="968" spans="3:16" ht="32" x14ac:dyDescent="0.2">
      <c r="C968" s="410"/>
      <c r="D968" s="410"/>
      <c r="E968" s="410">
        <f>COUNTIF(CFCategoriasBD,TabelaFluxoDeCaixa[[#This Row],[Categoria]])</f>
        <v>1</v>
      </c>
      <c r="F968" s="389">
        <f ca="1">IFERROR(COUNTIF(INDIRECT("BDNameToFC" &amp; SUBSTITUTE(TabelaFluxoDeCaixa[[#This Row],[Categoria]], " ", "_")),TabelaFluxoDeCaixa[[#This Row],[Sub Categoria]]),0)</f>
        <v>1</v>
      </c>
      <c r="G968" s="429">
        <f>DATE(YEAR(TabelaFluxoDeCaixa[[#This Row],[Data de Efetivação]]),MONTH(TabelaFluxoDeCaixa[[#This Row],[Data de Efetivação]]),1)</f>
        <v>45717</v>
      </c>
      <c r="H968" s="428">
        <v>45723</v>
      </c>
      <c r="I968" s="428">
        <v>45723</v>
      </c>
      <c r="J968" s="411" t="s">
        <v>725</v>
      </c>
      <c r="K968" s="411"/>
      <c r="L968" s="411" t="s">
        <v>52</v>
      </c>
      <c r="M968" s="412" t="s">
        <v>811</v>
      </c>
      <c r="N968" s="413" t="s">
        <v>1642</v>
      </c>
      <c r="O968" s="414">
        <v>733</v>
      </c>
      <c r="P968" s="415" t="s">
        <v>134</v>
      </c>
    </row>
    <row r="969" spans="3:16" ht="32" x14ac:dyDescent="0.2">
      <c r="C969" s="410"/>
      <c r="D969" s="410"/>
      <c r="E969" s="410">
        <f>COUNTIF(CFCategoriasBD,TabelaFluxoDeCaixa[[#This Row],[Categoria]])</f>
        <v>1</v>
      </c>
      <c r="F969" s="389">
        <f ca="1">IFERROR(COUNTIF(INDIRECT("BDNameToFC" &amp; SUBSTITUTE(TabelaFluxoDeCaixa[[#This Row],[Categoria]], " ", "_")),TabelaFluxoDeCaixa[[#This Row],[Sub Categoria]]),0)</f>
        <v>1</v>
      </c>
      <c r="G969" s="429">
        <f>DATE(YEAR(TabelaFluxoDeCaixa[[#This Row],[Data de Efetivação]]),MONTH(TabelaFluxoDeCaixa[[#This Row],[Data de Efetivação]]),1)</f>
        <v>45717</v>
      </c>
      <c r="H969" s="428">
        <v>45723</v>
      </c>
      <c r="I969" s="428">
        <v>45723</v>
      </c>
      <c r="J969" s="411" t="s">
        <v>725</v>
      </c>
      <c r="K969" s="411"/>
      <c r="L969" s="411" t="s">
        <v>58</v>
      </c>
      <c r="M969" s="412" t="s">
        <v>802</v>
      </c>
      <c r="N969" s="413" t="s">
        <v>958</v>
      </c>
      <c r="O969" s="414">
        <v>935</v>
      </c>
      <c r="P969" s="415" t="s">
        <v>134</v>
      </c>
    </row>
    <row r="970" spans="3:16" ht="16" x14ac:dyDescent="0.2">
      <c r="C970" s="410"/>
      <c r="D970" s="410"/>
      <c r="E970" s="410">
        <f>COUNTIF(CFCategoriasBD,TabelaFluxoDeCaixa[[#This Row],[Categoria]])</f>
        <v>1</v>
      </c>
      <c r="F970" s="389">
        <f ca="1">IFERROR(COUNTIF(INDIRECT("BDNameToFC" &amp; SUBSTITUTE(TabelaFluxoDeCaixa[[#This Row],[Categoria]], " ", "_")),TabelaFluxoDeCaixa[[#This Row],[Sub Categoria]]),0)</f>
        <v>1</v>
      </c>
      <c r="G970" s="429">
        <f>DATE(YEAR(TabelaFluxoDeCaixa[[#This Row],[Data de Efetivação]]),MONTH(TabelaFluxoDeCaixa[[#This Row],[Data de Efetivação]]),1)</f>
        <v>45717</v>
      </c>
      <c r="H970" s="428">
        <v>45723</v>
      </c>
      <c r="I970" s="428">
        <v>45723</v>
      </c>
      <c r="J970" s="411" t="s">
        <v>725</v>
      </c>
      <c r="K970" s="411"/>
      <c r="L970" s="411" t="s">
        <v>58</v>
      </c>
      <c r="M970" s="412" t="s">
        <v>802</v>
      </c>
      <c r="N970" s="413" t="s">
        <v>1482</v>
      </c>
      <c r="O970" s="414">
        <v>1526.4</v>
      </c>
      <c r="P970" s="415" t="s">
        <v>134</v>
      </c>
    </row>
    <row r="971" spans="3:16" ht="16" x14ac:dyDescent="0.2">
      <c r="C971" s="410"/>
      <c r="D971" s="410"/>
      <c r="E971" s="410">
        <f>COUNTIF(CFCategoriasBD,TabelaFluxoDeCaixa[[#This Row],[Categoria]])</f>
        <v>1</v>
      </c>
      <c r="F971" s="389">
        <f ca="1">IFERROR(COUNTIF(INDIRECT("BDNameToFC" &amp; SUBSTITUTE(TabelaFluxoDeCaixa[[#This Row],[Categoria]], " ", "_")),TabelaFluxoDeCaixa[[#This Row],[Sub Categoria]]),0)</f>
        <v>1</v>
      </c>
      <c r="G971" s="429">
        <f>DATE(YEAR(TabelaFluxoDeCaixa[[#This Row],[Data de Efetivação]]),MONTH(TabelaFluxoDeCaixa[[#This Row],[Data de Efetivação]]),1)</f>
        <v>45717</v>
      </c>
      <c r="H971" s="428">
        <v>45726</v>
      </c>
      <c r="I971" s="428">
        <v>45726</v>
      </c>
      <c r="J971" s="411" t="s">
        <v>725</v>
      </c>
      <c r="K971" s="411"/>
      <c r="L971" s="411" t="s">
        <v>49</v>
      </c>
      <c r="M971" s="412" t="s">
        <v>901</v>
      </c>
      <c r="N971" s="413" t="s">
        <v>762</v>
      </c>
      <c r="O971" s="414">
        <v>26.9</v>
      </c>
      <c r="P971" s="415" t="s">
        <v>134</v>
      </c>
    </row>
    <row r="972" spans="3:16" ht="16" x14ac:dyDescent="0.2">
      <c r="C972" s="410"/>
      <c r="D972" s="410"/>
      <c r="E972" s="410">
        <f>COUNTIF(CFCategoriasBD,TabelaFluxoDeCaixa[[#This Row],[Categoria]])</f>
        <v>1</v>
      </c>
      <c r="F972" s="389">
        <f ca="1">IFERROR(COUNTIF(INDIRECT("BDNameToFC" &amp; SUBSTITUTE(TabelaFluxoDeCaixa[[#This Row],[Categoria]], " ", "_")),TabelaFluxoDeCaixa[[#This Row],[Sub Categoria]]),0)</f>
        <v>1</v>
      </c>
      <c r="G972" s="429">
        <f>DATE(YEAR(TabelaFluxoDeCaixa[[#This Row],[Data de Efetivação]]),MONTH(TabelaFluxoDeCaixa[[#This Row],[Data de Efetivação]]),1)</f>
        <v>45717</v>
      </c>
      <c r="H972" s="428">
        <v>45726</v>
      </c>
      <c r="I972" s="428">
        <v>45726</v>
      </c>
      <c r="J972" s="411" t="s">
        <v>725</v>
      </c>
      <c r="K972" s="411"/>
      <c r="L972" s="411" t="s">
        <v>49</v>
      </c>
      <c r="M972" s="412" t="s">
        <v>807</v>
      </c>
      <c r="N972" s="413" t="s">
        <v>1648</v>
      </c>
      <c r="O972" s="414">
        <v>40</v>
      </c>
      <c r="P972" s="415" t="s">
        <v>134</v>
      </c>
    </row>
    <row r="973" spans="3:16" ht="16" x14ac:dyDescent="0.2">
      <c r="C973" s="410"/>
      <c r="D973" s="410"/>
      <c r="E973" s="410">
        <f>COUNTIF(CFCategoriasBD,TabelaFluxoDeCaixa[[#This Row],[Categoria]])</f>
        <v>1</v>
      </c>
      <c r="F973" s="389">
        <f ca="1">IFERROR(COUNTIF(INDIRECT("BDNameToFC" &amp; SUBSTITUTE(TabelaFluxoDeCaixa[[#This Row],[Categoria]], " ", "_")),TabelaFluxoDeCaixa[[#This Row],[Sub Categoria]]),0)</f>
        <v>1</v>
      </c>
      <c r="G973" s="429">
        <f>DATE(YEAR(TabelaFluxoDeCaixa[[#This Row],[Data de Efetivação]]),MONTH(TabelaFluxoDeCaixa[[#This Row],[Data de Efetivação]]),1)</f>
        <v>45717</v>
      </c>
      <c r="H973" s="428">
        <v>45726</v>
      </c>
      <c r="I973" s="428">
        <v>45726</v>
      </c>
      <c r="J973" s="411" t="s">
        <v>725</v>
      </c>
      <c r="K973" s="411"/>
      <c r="L973" s="411" t="s">
        <v>49</v>
      </c>
      <c r="M973" s="412" t="s">
        <v>807</v>
      </c>
      <c r="N973" s="413" t="s">
        <v>1648</v>
      </c>
      <c r="O973" s="414">
        <v>40</v>
      </c>
      <c r="P973" s="415" t="s">
        <v>134</v>
      </c>
    </row>
    <row r="974" spans="3:16" ht="32" x14ac:dyDescent="0.2">
      <c r="C974" s="410"/>
      <c r="D974" s="410"/>
      <c r="E974" s="410">
        <f>COUNTIF(CFCategoriasBD,TabelaFluxoDeCaixa[[#This Row],[Categoria]])</f>
        <v>1</v>
      </c>
      <c r="F974" s="389">
        <f ca="1">IFERROR(COUNTIF(INDIRECT("BDNameToFC" &amp; SUBSTITUTE(TabelaFluxoDeCaixa[[#This Row],[Categoria]], " ", "_")),TabelaFluxoDeCaixa[[#This Row],[Sub Categoria]]),0)</f>
        <v>1</v>
      </c>
      <c r="G974" s="429">
        <f>DATE(YEAR(TabelaFluxoDeCaixa[[#This Row],[Data de Efetivação]]),MONTH(TabelaFluxoDeCaixa[[#This Row],[Data de Efetivação]]),1)</f>
        <v>45717</v>
      </c>
      <c r="H974" s="428">
        <v>45726</v>
      </c>
      <c r="I974" s="428">
        <v>45726</v>
      </c>
      <c r="J974" s="411" t="s">
        <v>725</v>
      </c>
      <c r="K974" s="411"/>
      <c r="L974" s="411" t="s">
        <v>43</v>
      </c>
      <c r="M974" s="412" t="s">
        <v>44</v>
      </c>
      <c r="N974" s="413" t="s">
        <v>760</v>
      </c>
      <c r="O974" s="414">
        <v>79.569999999999993</v>
      </c>
      <c r="P974" s="415" t="s">
        <v>134</v>
      </c>
    </row>
    <row r="975" spans="3:16" ht="32" x14ac:dyDescent="0.2">
      <c r="C975" s="410"/>
      <c r="D975" s="410"/>
      <c r="E975" s="410">
        <f>COUNTIF(CFCategoriasBD,TabelaFluxoDeCaixa[[#This Row],[Categoria]])</f>
        <v>1</v>
      </c>
      <c r="F975" s="389">
        <f ca="1">IFERROR(COUNTIF(INDIRECT("BDNameToFC" &amp; SUBSTITUTE(TabelaFluxoDeCaixa[[#This Row],[Categoria]], " ", "_")),TabelaFluxoDeCaixa[[#This Row],[Sub Categoria]]),0)</f>
        <v>1</v>
      </c>
      <c r="G975" s="429">
        <f>DATE(YEAR(TabelaFluxoDeCaixa[[#This Row],[Data de Efetivação]]),MONTH(TabelaFluxoDeCaixa[[#This Row],[Data de Efetivação]]),1)</f>
        <v>45717</v>
      </c>
      <c r="H975" s="428">
        <v>45726</v>
      </c>
      <c r="I975" s="428">
        <v>45726</v>
      </c>
      <c r="J975" s="411" t="s">
        <v>725</v>
      </c>
      <c r="K975" s="411"/>
      <c r="L975" s="411" t="s">
        <v>899</v>
      </c>
      <c r="M975" s="412" t="s">
        <v>902</v>
      </c>
      <c r="N975" s="413" t="s">
        <v>1192</v>
      </c>
      <c r="O975" s="414">
        <v>98.71</v>
      </c>
      <c r="P975" s="415" t="s">
        <v>134</v>
      </c>
    </row>
    <row r="976" spans="3:16" ht="16" x14ac:dyDescent="0.2">
      <c r="C976" s="410"/>
      <c r="D976" s="410"/>
      <c r="E976" s="410">
        <f>COUNTIF(CFCategoriasBD,TabelaFluxoDeCaixa[[#This Row],[Categoria]])</f>
        <v>1</v>
      </c>
      <c r="F976" s="389">
        <f ca="1">IFERROR(COUNTIF(INDIRECT("BDNameToFC" &amp; SUBSTITUTE(TabelaFluxoDeCaixa[[#This Row],[Categoria]], " ", "_")),TabelaFluxoDeCaixa[[#This Row],[Sub Categoria]]),0)</f>
        <v>1</v>
      </c>
      <c r="G976" s="429">
        <f>DATE(YEAR(TabelaFluxoDeCaixa[[#This Row],[Data de Efetivação]]),MONTH(TabelaFluxoDeCaixa[[#This Row],[Data de Efetivação]]),1)</f>
        <v>45717</v>
      </c>
      <c r="H976" s="428">
        <v>45726</v>
      </c>
      <c r="I976" s="428">
        <v>45726</v>
      </c>
      <c r="J976" s="411" t="s">
        <v>725</v>
      </c>
      <c r="K976" s="411"/>
      <c r="L976" s="411" t="s">
        <v>814</v>
      </c>
      <c r="M976" s="412" t="s">
        <v>257</v>
      </c>
      <c r="N976" s="413" t="s">
        <v>761</v>
      </c>
      <c r="O976" s="414">
        <v>120</v>
      </c>
      <c r="P976" s="415" t="s">
        <v>134</v>
      </c>
    </row>
    <row r="977" spans="3:16" ht="16" x14ac:dyDescent="0.2">
      <c r="C977" s="410"/>
      <c r="D977" s="410"/>
      <c r="E977" s="410">
        <f>COUNTIF(CFCategoriasBD,TabelaFluxoDeCaixa[[#This Row],[Categoria]])</f>
        <v>1</v>
      </c>
      <c r="F977" s="389">
        <f ca="1">IFERROR(COUNTIF(INDIRECT("BDNameToFC" &amp; SUBSTITUTE(TabelaFluxoDeCaixa[[#This Row],[Categoria]], " ", "_")),TabelaFluxoDeCaixa[[#This Row],[Sub Categoria]]),0)</f>
        <v>1</v>
      </c>
      <c r="G977" s="429">
        <f>DATE(YEAR(TabelaFluxoDeCaixa[[#This Row],[Data de Efetivação]]),MONTH(TabelaFluxoDeCaixa[[#This Row],[Data de Efetivação]]),1)</f>
        <v>45717</v>
      </c>
      <c r="H977" s="428">
        <v>45726</v>
      </c>
      <c r="I977" s="428">
        <v>45726</v>
      </c>
      <c r="J977" s="411" t="s">
        <v>725</v>
      </c>
      <c r="K977" s="411"/>
      <c r="L977" s="411" t="s">
        <v>803</v>
      </c>
      <c r="M977" s="412" t="s">
        <v>48</v>
      </c>
      <c r="N977" s="413" t="s">
        <v>1649</v>
      </c>
      <c r="O977" s="414">
        <v>124.87</v>
      </c>
      <c r="P977" s="415" t="s">
        <v>134</v>
      </c>
    </row>
    <row r="978" spans="3:16" ht="16" x14ac:dyDescent="0.2">
      <c r="C978" s="410"/>
      <c r="D978" s="410"/>
      <c r="E978" s="410">
        <f>COUNTIF(CFCategoriasBD,TabelaFluxoDeCaixa[[#This Row],[Categoria]])</f>
        <v>1</v>
      </c>
      <c r="F978" s="389">
        <f ca="1">IFERROR(COUNTIF(INDIRECT("BDNameToFC" &amp; SUBSTITUTE(TabelaFluxoDeCaixa[[#This Row],[Categoria]], " ", "_")),TabelaFluxoDeCaixa[[#This Row],[Sub Categoria]]),0)</f>
        <v>1</v>
      </c>
      <c r="G978" s="429">
        <f>DATE(YEAR(TabelaFluxoDeCaixa[[#This Row],[Data de Efetivação]]),MONTH(TabelaFluxoDeCaixa[[#This Row],[Data de Efetivação]]),1)</f>
        <v>45717</v>
      </c>
      <c r="H978" s="428">
        <v>45726</v>
      </c>
      <c r="I978" s="428">
        <v>45726</v>
      </c>
      <c r="J978" s="411" t="s">
        <v>725</v>
      </c>
      <c r="K978" s="411"/>
      <c r="L978" s="411" t="s">
        <v>43</v>
      </c>
      <c r="M978" s="412" t="s">
        <v>817</v>
      </c>
      <c r="N978" s="413" t="s">
        <v>1647</v>
      </c>
      <c r="O978" s="414">
        <v>200</v>
      </c>
      <c r="P978" s="415" t="s">
        <v>134</v>
      </c>
    </row>
    <row r="979" spans="3:16" ht="16" x14ac:dyDescent="0.2">
      <c r="C979" s="410"/>
      <c r="D979" s="410"/>
      <c r="E979" s="410">
        <f>COUNTIF(CFCategoriasBD,TabelaFluxoDeCaixa[[#This Row],[Categoria]])</f>
        <v>1</v>
      </c>
      <c r="F979" s="389">
        <f ca="1">IFERROR(COUNTIF(INDIRECT("BDNameToFC" &amp; SUBSTITUTE(TabelaFluxoDeCaixa[[#This Row],[Categoria]], " ", "_")),TabelaFluxoDeCaixa[[#This Row],[Sub Categoria]]),0)</f>
        <v>1</v>
      </c>
      <c r="G979" s="429">
        <f>DATE(YEAR(TabelaFluxoDeCaixa[[#This Row],[Data de Efetivação]]),MONTH(TabelaFluxoDeCaixa[[#This Row],[Data de Efetivação]]),1)</f>
        <v>45717</v>
      </c>
      <c r="H979" s="428">
        <v>45726</v>
      </c>
      <c r="I979" s="428">
        <v>45726</v>
      </c>
      <c r="J979" s="411" t="s">
        <v>725</v>
      </c>
      <c r="K979" s="411"/>
      <c r="L979" s="411" t="s">
        <v>58</v>
      </c>
      <c r="M979" s="412" t="s">
        <v>801</v>
      </c>
      <c r="N979" s="413" t="s">
        <v>1645</v>
      </c>
      <c r="O979" s="414">
        <v>240</v>
      </c>
      <c r="P979" s="415" t="s">
        <v>134</v>
      </c>
    </row>
    <row r="980" spans="3:16" ht="32" x14ac:dyDescent="0.2">
      <c r="C980" s="410"/>
      <c r="D980" s="410"/>
      <c r="E980" s="410">
        <f>COUNTIF(CFCategoriasBD,TabelaFluxoDeCaixa[[#This Row],[Categoria]])</f>
        <v>1</v>
      </c>
      <c r="F980" s="389">
        <f ca="1">IFERROR(COUNTIF(INDIRECT("BDNameToFC" &amp; SUBSTITUTE(TabelaFluxoDeCaixa[[#This Row],[Categoria]], " ", "_")),TabelaFluxoDeCaixa[[#This Row],[Sub Categoria]]),0)</f>
        <v>1</v>
      </c>
      <c r="G980" s="429">
        <f>DATE(YEAR(TabelaFluxoDeCaixa[[#This Row],[Data de Efetivação]]),MONTH(TabelaFluxoDeCaixa[[#This Row],[Data de Efetivação]]),1)</f>
        <v>45717</v>
      </c>
      <c r="H980" s="428">
        <v>45726</v>
      </c>
      <c r="I980" s="428">
        <v>45726</v>
      </c>
      <c r="J980" s="411" t="s">
        <v>725</v>
      </c>
      <c r="K980" s="411"/>
      <c r="L980" s="411" t="s">
        <v>899</v>
      </c>
      <c r="M980" s="412" t="s">
        <v>1762</v>
      </c>
      <c r="N980" s="413" t="s">
        <v>1485</v>
      </c>
      <c r="O980" s="414">
        <v>360</v>
      </c>
      <c r="P980" s="415" t="s">
        <v>134</v>
      </c>
    </row>
    <row r="981" spans="3:16" ht="16" x14ac:dyDescent="0.2">
      <c r="C981" s="410"/>
      <c r="D981" s="410"/>
      <c r="E981" s="410">
        <f>COUNTIF(CFCategoriasBD,TabelaFluxoDeCaixa[[#This Row],[Categoria]])</f>
        <v>1</v>
      </c>
      <c r="F981" s="389">
        <f ca="1">IFERROR(COUNTIF(INDIRECT("BDNameToFC" &amp; SUBSTITUTE(TabelaFluxoDeCaixa[[#This Row],[Categoria]], " ", "_")),TabelaFluxoDeCaixa[[#This Row],[Sub Categoria]]),0)</f>
        <v>1</v>
      </c>
      <c r="G981" s="429">
        <f>DATE(YEAR(TabelaFluxoDeCaixa[[#This Row],[Data de Efetivação]]),MONTH(TabelaFluxoDeCaixa[[#This Row],[Data de Efetivação]]),1)</f>
        <v>45717</v>
      </c>
      <c r="H981" s="428">
        <v>45726</v>
      </c>
      <c r="I981" s="428">
        <v>45726</v>
      </c>
      <c r="J981" s="411" t="s">
        <v>725</v>
      </c>
      <c r="K981" s="411"/>
      <c r="L981" s="411" t="s">
        <v>43</v>
      </c>
      <c r="M981" s="412" t="s">
        <v>818</v>
      </c>
      <c r="N981" s="413" t="s">
        <v>1646</v>
      </c>
      <c r="O981" s="414">
        <v>380</v>
      </c>
      <c r="P981" s="415" t="s">
        <v>134</v>
      </c>
    </row>
    <row r="982" spans="3:16" ht="16" x14ac:dyDescent="0.2">
      <c r="C982" s="410"/>
      <c r="D982" s="410"/>
      <c r="E982" s="410">
        <f>COUNTIF(CFCategoriasBD,TabelaFluxoDeCaixa[[#This Row],[Categoria]])</f>
        <v>1</v>
      </c>
      <c r="F982" s="389">
        <f ca="1">IFERROR(COUNTIF(INDIRECT("BDNameToFC" &amp; SUBSTITUTE(TabelaFluxoDeCaixa[[#This Row],[Categoria]], " ", "_")),TabelaFluxoDeCaixa[[#This Row],[Sub Categoria]]),0)</f>
        <v>1</v>
      </c>
      <c r="G982" s="429">
        <f>DATE(YEAR(TabelaFluxoDeCaixa[[#This Row],[Data de Efetivação]]),MONTH(TabelaFluxoDeCaixa[[#This Row],[Data de Efetivação]]),1)</f>
        <v>45717</v>
      </c>
      <c r="H982" s="428">
        <v>45726</v>
      </c>
      <c r="I982" s="428">
        <v>45726</v>
      </c>
      <c r="J982" s="411" t="s">
        <v>725</v>
      </c>
      <c r="K982" s="411"/>
      <c r="L982" s="411" t="s">
        <v>679</v>
      </c>
      <c r="M982" s="412" t="s">
        <v>1137</v>
      </c>
      <c r="N982" s="413" t="s">
        <v>1130</v>
      </c>
      <c r="O982" s="414">
        <v>498.31</v>
      </c>
      <c r="P982" s="415" t="s">
        <v>134</v>
      </c>
    </row>
    <row r="983" spans="3:16" ht="32" x14ac:dyDescent="0.2">
      <c r="C983" s="410"/>
      <c r="D983" s="410"/>
      <c r="E983" s="410">
        <f>COUNTIF(CFCategoriasBD,TabelaFluxoDeCaixa[[#This Row],[Categoria]])</f>
        <v>1</v>
      </c>
      <c r="F983" s="389">
        <f ca="1">IFERROR(COUNTIF(INDIRECT("BDNameToFC" &amp; SUBSTITUTE(TabelaFluxoDeCaixa[[#This Row],[Categoria]], " ", "_")),TabelaFluxoDeCaixa[[#This Row],[Sub Categoria]]),0)</f>
        <v>1</v>
      </c>
      <c r="G983" s="429">
        <f>DATE(YEAR(TabelaFluxoDeCaixa[[#This Row],[Data de Efetivação]]),MONTH(TabelaFluxoDeCaixa[[#This Row],[Data de Efetivação]]),1)</f>
        <v>45717</v>
      </c>
      <c r="H983" s="428">
        <v>45726</v>
      </c>
      <c r="I983" s="428">
        <v>45726</v>
      </c>
      <c r="J983" s="411" t="s">
        <v>725</v>
      </c>
      <c r="K983" s="411"/>
      <c r="L983" s="411" t="s">
        <v>40</v>
      </c>
      <c r="M983" s="412" t="s">
        <v>949</v>
      </c>
      <c r="N983" s="413" t="s">
        <v>1643</v>
      </c>
      <c r="O983" s="414">
        <v>800</v>
      </c>
      <c r="P983" s="415" t="s">
        <v>134</v>
      </c>
    </row>
    <row r="984" spans="3:16" ht="16" x14ac:dyDescent="0.2">
      <c r="C984" s="410"/>
      <c r="D984" s="410"/>
      <c r="E984" s="410">
        <f>COUNTIF(CFCategoriasBD,TabelaFluxoDeCaixa[[#This Row],[Categoria]])</f>
        <v>1</v>
      </c>
      <c r="F984" s="389">
        <f ca="1">IFERROR(COUNTIF(INDIRECT("BDNameToFC" &amp; SUBSTITUTE(TabelaFluxoDeCaixa[[#This Row],[Categoria]], " ", "_")),TabelaFluxoDeCaixa[[#This Row],[Sub Categoria]]),0)</f>
        <v>1</v>
      </c>
      <c r="G984" s="429">
        <f>DATE(YEAR(TabelaFluxoDeCaixa[[#This Row],[Data de Efetivação]]),MONTH(TabelaFluxoDeCaixa[[#This Row],[Data de Efetivação]]),1)</f>
        <v>45717</v>
      </c>
      <c r="H984" s="428">
        <v>45726</v>
      </c>
      <c r="I984" s="428">
        <v>45726</v>
      </c>
      <c r="J984" s="411" t="s">
        <v>725</v>
      </c>
      <c r="K984" s="411"/>
      <c r="L984" s="411" t="s">
        <v>808</v>
      </c>
      <c r="M984" s="412" t="s">
        <v>257</v>
      </c>
      <c r="N984" s="413" t="s">
        <v>790</v>
      </c>
      <c r="O984" s="414">
        <v>1316.06</v>
      </c>
      <c r="P984" s="415" t="s">
        <v>134</v>
      </c>
    </row>
    <row r="985" spans="3:16" ht="32" x14ac:dyDescent="0.2">
      <c r="C985" s="410"/>
      <c r="D985" s="410"/>
      <c r="E985" s="410">
        <f>COUNTIF(CFCategoriasBD,TabelaFluxoDeCaixa[[#This Row],[Categoria]])</f>
        <v>1</v>
      </c>
      <c r="F985" s="389">
        <f ca="1">IFERROR(COUNTIF(INDIRECT("BDNameToFC" &amp; SUBSTITUTE(TabelaFluxoDeCaixa[[#This Row],[Categoria]], " ", "_")),TabelaFluxoDeCaixa[[#This Row],[Sub Categoria]]),0)</f>
        <v>1</v>
      </c>
      <c r="G985" s="429">
        <f>DATE(YEAR(TabelaFluxoDeCaixa[[#This Row],[Data de Efetivação]]),MONTH(TabelaFluxoDeCaixa[[#This Row],[Data de Efetivação]]),1)</f>
        <v>45717</v>
      </c>
      <c r="H985" s="428">
        <v>45726</v>
      </c>
      <c r="I985" s="428">
        <v>45726</v>
      </c>
      <c r="J985" s="411" t="s">
        <v>725</v>
      </c>
      <c r="K985" s="411"/>
      <c r="L985" s="411" t="s">
        <v>40</v>
      </c>
      <c r="M985" s="412" t="s">
        <v>949</v>
      </c>
      <c r="N985" s="413" t="s">
        <v>1644</v>
      </c>
      <c r="O985" s="414">
        <v>2700</v>
      </c>
      <c r="P985" s="415" t="s">
        <v>134</v>
      </c>
    </row>
    <row r="986" spans="3:16" ht="32" x14ac:dyDescent="0.2">
      <c r="C986" s="410"/>
      <c r="D986" s="410"/>
      <c r="E986" s="410">
        <f>COUNTIF(CFCategoriasBD,TabelaFluxoDeCaixa[[#This Row],[Categoria]])</f>
        <v>1</v>
      </c>
      <c r="F986" s="389">
        <f ca="1">IFERROR(COUNTIF(INDIRECT("BDNameToFC" &amp; SUBSTITUTE(TabelaFluxoDeCaixa[[#This Row],[Categoria]], " ", "_")),TabelaFluxoDeCaixa[[#This Row],[Sub Categoria]]),0)</f>
        <v>1</v>
      </c>
      <c r="G986" s="429">
        <f>DATE(YEAR(TabelaFluxoDeCaixa[[#This Row],[Data de Efetivação]]),MONTH(TabelaFluxoDeCaixa[[#This Row],[Data de Efetivação]]),1)</f>
        <v>45717</v>
      </c>
      <c r="H986" s="428">
        <v>45727</v>
      </c>
      <c r="I986" s="428">
        <v>45727</v>
      </c>
      <c r="J986" s="411" t="s">
        <v>725</v>
      </c>
      <c r="K986" s="411"/>
      <c r="L986" s="411" t="s">
        <v>41</v>
      </c>
      <c r="M986" s="412" t="s">
        <v>798</v>
      </c>
      <c r="N986" s="413" t="s">
        <v>1650</v>
      </c>
      <c r="O986" s="414">
        <v>16.600000000000001</v>
      </c>
      <c r="P986" s="415" t="s">
        <v>134</v>
      </c>
    </row>
    <row r="987" spans="3:16" ht="32" x14ac:dyDescent="0.2">
      <c r="C987" s="410"/>
      <c r="D987" s="410"/>
      <c r="E987" s="410">
        <f>COUNTIF(CFCategoriasBD,TabelaFluxoDeCaixa[[#This Row],[Categoria]])</f>
        <v>1</v>
      </c>
      <c r="F987" s="389">
        <f ca="1">IFERROR(COUNTIF(INDIRECT("BDNameToFC" &amp; SUBSTITUTE(TabelaFluxoDeCaixa[[#This Row],[Categoria]], " ", "_")),TabelaFluxoDeCaixa[[#This Row],[Sub Categoria]]),0)</f>
        <v>1</v>
      </c>
      <c r="G987" s="429">
        <f>DATE(YEAR(TabelaFluxoDeCaixa[[#This Row],[Data de Efetivação]]),MONTH(TabelaFluxoDeCaixa[[#This Row],[Data de Efetivação]]),1)</f>
        <v>45717</v>
      </c>
      <c r="H987" s="428">
        <v>45727</v>
      </c>
      <c r="I987" s="428">
        <v>45727</v>
      </c>
      <c r="J987" s="411" t="s">
        <v>725</v>
      </c>
      <c r="K987" s="411"/>
      <c r="L987" s="411" t="s">
        <v>41</v>
      </c>
      <c r="M987" s="412" t="s">
        <v>798</v>
      </c>
      <c r="N987" s="413" t="s">
        <v>1651</v>
      </c>
      <c r="O987" s="414">
        <v>54.6</v>
      </c>
      <c r="P987" s="415" t="s">
        <v>134</v>
      </c>
    </row>
    <row r="988" spans="3:16" ht="16" x14ac:dyDescent="0.2">
      <c r="C988" s="410"/>
      <c r="D988" s="410"/>
      <c r="E988" s="410">
        <f>COUNTIF(CFCategoriasBD,TabelaFluxoDeCaixa[[#This Row],[Categoria]])</f>
        <v>1</v>
      </c>
      <c r="F988" s="389">
        <f ca="1">IFERROR(COUNTIF(INDIRECT("BDNameToFC" &amp; SUBSTITUTE(TabelaFluxoDeCaixa[[#This Row],[Categoria]], " ", "_")),TabelaFluxoDeCaixa[[#This Row],[Sub Categoria]]),0)</f>
        <v>1</v>
      </c>
      <c r="G988" s="429">
        <f>DATE(YEAR(TabelaFluxoDeCaixa[[#This Row],[Data de Efetivação]]),MONTH(TabelaFluxoDeCaixa[[#This Row],[Data de Efetivação]]),1)</f>
        <v>45717</v>
      </c>
      <c r="H988" s="428">
        <v>45727</v>
      </c>
      <c r="I988" s="428">
        <v>45727</v>
      </c>
      <c r="J988" s="411" t="s">
        <v>725</v>
      </c>
      <c r="K988" s="411"/>
      <c r="L988" s="411" t="s">
        <v>43</v>
      </c>
      <c r="M988" s="412" t="s">
        <v>46</v>
      </c>
      <c r="N988" s="413" t="s">
        <v>766</v>
      </c>
      <c r="O988" s="414">
        <v>279.52999999999997</v>
      </c>
      <c r="P988" s="415" t="s">
        <v>134</v>
      </c>
    </row>
    <row r="989" spans="3:16" ht="16" x14ac:dyDescent="0.2">
      <c r="C989" s="410"/>
      <c r="D989" s="410"/>
      <c r="E989" s="410">
        <f>COUNTIF(CFCategoriasBD,TabelaFluxoDeCaixa[[#This Row],[Categoria]])</f>
        <v>1</v>
      </c>
      <c r="F989" s="389">
        <f ca="1">IFERROR(COUNTIF(INDIRECT("BDNameToFC" &amp; SUBSTITUTE(TabelaFluxoDeCaixa[[#This Row],[Categoria]], " ", "_")),TabelaFluxoDeCaixa[[#This Row],[Sub Categoria]]),0)</f>
        <v>1</v>
      </c>
      <c r="G989" s="429">
        <f>DATE(YEAR(TabelaFluxoDeCaixa[[#This Row],[Data de Efetivação]]),MONTH(TabelaFluxoDeCaixa[[#This Row],[Data de Efetivação]]),1)</f>
        <v>45717</v>
      </c>
      <c r="H989" s="428">
        <v>45727</v>
      </c>
      <c r="I989" s="428">
        <v>45727</v>
      </c>
      <c r="J989" s="411" t="s">
        <v>725</v>
      </c>
      <c r="K989" s="411"/>
      <c r="L989" s="411" t="s">
        <v>52</v>
      </c>
      <c r="M989" s="412" t="s">
        <v>53</v>
      </c>
      <c r="N989" s="413" t="s">
        <v>1653</v>
      </c>
      <c r="O989" s="414">
        <v>304</v>
      </c>
      <c r="P989" s="415" t="s">
        <v>134</v>
      </c>
    </row>
    <row r="990" spans="3:16" ht="32" x14ac:dyDescent="0.2">
      <c r="C990" s="410"/>
      <c r="D990" s="410"/>
      <c r="E990" s="410">
        <f>COUNTIF(CFCategoriasBD,TabelaFluxoDeCaixa[[#This Row],[Categoria]])</f>
        <v>1</v>
      </c>
      <c r="F990" s="389">
        <f ca="1">IFERROR(COUNTIF(INDIRECT("BDNameToFC" &amp; SUBSTITUTE(TabelaFluxoDeCaixa[[#This Row],[Categoria]], " ", "_")),TabelaFluxoDeCaixa[[#This Row],[Sub Categoria]]),0)</f>
        <v>1</v>
      </c>
      <c r="G990" s="429">
        <f>DATE(YEAR(TabelaFluxoDeCaixa[[#This Row],[Data de Efetivação]]),MONTH(TabelaFluxoDeCaixa[[#This Row],[Data de Efetivação]]),1)</f>
        <v>45717</v>
      </c>
      <c r="H990" s="428">
        <v>45727</v>
      </c>
      <c r="I990" s="428">
        <v>45727</v>
      </c>
      <c r="J990" s="411" t="s">
        <v>725</v>
      </c>
      <c r="K990" s="411"/>
      <c r="L990" s="411" t="s">
        <v>40</v>
      </c>
      <c r="M990" s="412" t="s">
        <v>949</v>
      </c>
      <c r="N990" s="413" t="s">
        <v>1652</v>
      </c>
      <c r="O990" s="414">
        <v>1600</v>
      </c>
      <c r="P990" s="415" t="s">
        <v>134</v>
      </c>
    </row>
    <row r="991" spans="3:16" ht="32" x14ac:dyDescent="0.2">
      <c r="C991" s="410"/>
      <c r="D991" s="410"/>
      <c r="E991" s="410">
        <f>COUNTIF(CFCategoriasBD,TabelaFluxoDeCaixa[[#This Row],[Categoria]])</f>
        <v>1</v>
      </c>
      <c r="F991" s="389">
        <f ca="1">IFERROR(COUNTIF(INDIRECT("BDNameToFC" &amp; SUBSTITUTE(TabelaFluxoDeCaixa[[#This Row],[Categoria]], " ", "_")),TabelaFluxoDeCaixa[[#This Row],[Sub Categoria]]),0)</f>
        <v>1</v>
      </c>
      <c r="G991" s="429">
        <f>DATE(YEAR(TabelaFluxoDeCaixa[[#This Row],[Data de Efetivação]]),MONTH(TabelaFluxoDeCaixa[[#This Row],[Data de Efetivação]]),1)</f>
        <v>45717</v>
      </c>
      <c r="H991" s="428">
        <v>45728</v>
      </c>
      <c r="I991" s="428">
        <v>45728</v>
      </c>
      <c r="J991" s="411" t="s">
        <v>725</v>
      </c>
      <c r="K991" s="411"/>
      <c r="L991" s="411" t="s">
        <v>41</v>
      </c>
      <c r="M991" s="412" t="s">
        <v>798</v>
      </c>
      <c r="N991" s="413" t="s">
        <v>1655</v>
      </c>
      <c r="O991" s="414">
        <v>26.75</v>
      </c>
      <c r="P991" s="415" t="s">
        <v>134</v>
      </c>
    </row>
    <row r="992" spans="3:16" ht="32" x14ac:dyDescent="0.2">
      <c r="C992" s="410"/>
      <c r="D992" s="410"/>
      <c r="E992" s="410">
        <f>COUNTIF(CFCategoriasBD,TabelaFluxoDeCaixa[[#This Row],[Categoria]])</f>
        <v>1</v>
      </c>
      <c r="F992" s="389">
        <f ca="1">IFERROR(COUNTIF(INDIRECT("BDNameToFC" &amp; SUBSTITUTE(TabelaFluxoDeCaixa[[#This Row],[Categoria]], " ", "_")),TabelaFluxoDeCaixa[[#This Row],[Sub Categoria]]),0)</f>
        <v>1</v>
      </c>
      <c r="G992" s="429">
        <f>DATE(YEAR(TabelaFluxoDeCaixa[[#This Row],[Data de Efetivação]]),MONTH(TabelaFluxoDeCaixa[[#This Row],[Data de Efetivação]]),1)</f>
        <v>45717</v>
      </c>
      <c r="H992" s="428">
        <v>45728</v>
      </c>
      <c r="I992" s="428">
        <v>45728</v>
      </c>
      <c r="J992" s="411" t="s">
        <v>725</v>
      </c>
      <c r="K992" s="411"/>
      <c r="L992" s="411" t="s">
        <v>41</v>
      </c>
      <c r="M992" s="412" t="s">
        <v>798</v>
      </c>
      <c r="N992" s="413" t="s">
        <v>1654</v>
      </c>
      <c r="O992" s="414">
        <v>63.55</v>
      </c>
      <c r="P992" s="415" t="s">
        <v>134</v>
      </c>
    </row>
    <row r="993" spans="3:16" ht="32" x14ac:dyDescent="0.2">
      <c r="C993" s="410"/>
      <c r="D993" s="410"/>
      <c r="E993" s="410">
        <f>COUNTIF(CFCategoriasBD,TabelaFluxoDeCaixa[[#This Row],[Categoria]])</f>
        <v>1</v>
      </c>
      <c r="F993" s="389">
        <f ca="1">IFERROR(COUNTIF(INDIRECT("BDNameToFC" &amp; SUBSTITUTE(TabelaFluxoDeCaixa[[#This Row],[Categoria]], " ", "_")),TabelaFluxoDeCaixa[[#This Row],[Sub Categoria]]),0)</f>
        <v>1</v>
      </c>
      <c r="G993" s="429">
        <f>DATE(YEAR(TabelaFluxoDeCaixa[[#This Row],[Data de Efetivação]]),MONTH(TabelaFluxoDeCaixa[[#This Row],[Data de Efetivação]]),1)</f>
        <v>45717</v>
      </c>
      <c r="H993" s="428">
        <v>45728</v>
      </c>
      <c r="I993" s="428">
        <v>45728</v>
      </c>
      <c r="J993" s="411" t="s">
        <v>725</v>
      </c>
      <c r="K993" s="411"/>
      <c r="L993" s="411" t="s">
        <v>899</v>
      </c>
      <c r="M993" s="412" t="s">
        <v>902</v>
      </c>
      <c r="N993" s="413" t="s">
        <v>1291</v>
      </c>
      <c r="O993" s="414">
        <v>98.71</v>
      </c>
      <c r="P993" s="415" t="s">
        <v>134</v>
      </c>
    </row>
    <row r="994" spans="3:16" ht="16" x14ac:dyDescent="0.2">
      <c r="C994" s="410"/>
      <c r="D994" s="410"/>
      <c r="E994" s="410">
        <f>COUNTIF(CFCategoriasBD,TabelaFluxoDeCaixa[[#This Row],[Categoria]])</f>
        <v>1</v>
      </c>
      <c r="F994" s="389">
        <f ca="1">IFERROR(COUNTIF(INDIRECT("BDNameToFC" &amp; SUBSTITUTE(TabelaFluxoDeCaixa[[#This Row],[Categoria]], " ", "_")),TabelaFluxoDeCaixa[[#This Row],[Sub Categoria]]),0)</f>
        <v>1</v>
      </c>
      <c r="G994" s="429">
        <f>DATE(YEAR(TabelaFluxoDeCaixa[[#This Row],[Data de Efetivação]]),MONTH(TabelaFluxoDeCaixa[[#This Row],[Data de Efetivação]]),1)</f>
        <v>45717</v>
      </c>
      <c r="H994" s="428">
        <v>45729</v>
      </c>
      <c r="I994" s="428">
        <v>45729</v>
      </c>
      <c r="J994" s="411" t="s">
        <v>725</v>
      </c>
      <c r="K994" s="411"/>
      <c r="L994" s="411" t="s">
        <v>58</v>
      </c>
      <c r="M994" s="412" t="s">
        <v>906</v>
      </c>
      <c r="N994" s="413" t="s">
        <v>1510</v>
      </c>
      <c r="O994" s="414">
        <v>146.09</v>
      </c>
      <c r="P994" s="415" t="s">
        <v>134</v>
      </c>
    </row>
    <row r="995" spans="3:16" ht="16" x14ac:dyDescent="0.2">
      <c r="C995" s="410"/>
      <c r="D995" s="410"/>
      <c r="E995" s="410">
        <f>COUNTIF(CFCategoriasBD,TabelaFluxoDeCaixa[[#This Row],[Categoria]])</f>
        <v>1</v>
      </c>
      <c r="F995" s="389">
        <f ca="1">IFERROR(COUNTIF(INDIRECT("BDNameToFC" &amp; SUBSTITUTE(TabelaFluxoDeCaixa[[#This Row],[Categoria]], " ", "_")),TabelaFluxoDeCaixa[[#This Row],[Sub Categoria]]),0)</f>
        <v>1</v>
      </c>
      <c r="G995" s="429">
        <f>DATE(YEAR(TabelaFluxoDeCaixa[[#This Row],[Data de Efetivação]]),MONTH(TabelaFluxoDeCaixa[[#This Row],[Data de Efetivação]]),1)</f>
        <v>45717</v>
      </c>
      <c r="H995" s="428">
        <v>45729</v>
      </c>
      <c r="I995" s="428">
        <v>45729</v>
      </c>
      <c r="J995" s="411" t="s">
        <v>725</v>
      </c>
      <c r="K995" s="411"/>
      <c r="L995" s="411" t="s">
        <v>43</v>
      </c>
      <c r="M995" s="412" t="s">
        <v>817</v>
      </c>
      <c r="N995" s="413" t="s">
        <v>1656</v>
      </c>
      <c r="O995" s="414">
        <v>300</v>
      </c>
      <c r="P995" s="415" t="s">
        <v>134</v>
      </c>
    </row>
    <row r="996" spans="3:16" ht="32" x14ac:dyDescent="0.2">
      <c r="C996" s="410"/>
      <c r="D996" s="410"/>
      <c r="E996" s="410">
        <f>COUNTIF(CFCategoriasBD,TabelaFluxoDeCaixa[[#This Row],[Categoria]])</f>
        <v>1</v>
      </c>
      <c r="F996" s="389">
        <f ca="1">IFERROR(COUNTIF(INDIRECT("BDNameToFC" &amp; SUBSTITUTE(TabelaFluxoDeCaixa[[#This Row],[Categoria]], " ", "_")),TabelaFluxoDeCaixa[[#This Row],[Sub Categoria]]),0)</f>
        <v>1</v>
      </c>
      <c r="G996" s="429">
        <f>DATE(YEAR(TabelaFluxoDeCaixa[[#This Row],[Data de Efetivação]]),MONTH(TabelaFluxoDeCaixa[[#This Row],[Data de Efetivação]]),1)</f>
        <v>45717</v>
      </c>
      <c r="H996" s="428">
        <v>45730</v>
      </c>
      <c r="I996" s="428">
        <v>45730</v>
      </c>
      <c r="J996" s="411" t="s">
        <v>725</v>
      </c>
      <c r="K996" s="411"/>
      <c r="L996" s="411" t="s">
        <v>41</v>
      </c>
      <c r="M996" s="412" t="s">
        <v>798</v>
      </c>
      <c r="N996" s="413" t="s">
        <v>1659</v>
      </c>
      <c r="O996" s="414">
        <v>8.5</v>
      </c>
      <c r="P996" s="415" t="s">
        <v>134</v>
      </c>
    </row>
    <row r="997" spans="3:16" ht="16" x14ac:dyDescent="0.2">
      <c r="C997" s="410"/>
      <c r="D997" s="410"/>
      <c r="E997" s="410">
        <f>COUNTIF(CFCategoriasBD,TabelaFluxoDeCaixa[[#This Row],[Categoria]])</f>
        <v>1</v>
      </c>
      <c r="F997" s="389">
        <f ca="1">IFERROR(COUNTIF(INDIRECT("BDNameToFC" &amp; SUBSTITUTE(TabelaFluxoDeCaixa[[#This Row],[Categoria]], " ", "_")),TabelaFluxoDeCaixa[[#This Row],[Sub Categoria]]),0)</f>
        <v>1</v>
      </c>
      <c r="G997" s="429">
        <f>DATE(YEAR(TabelaFluxoDeCaixa[[#This Row],[Data de Efetivação]]),MONTH(TabelaFluxoDeCaixa[[#This Row],[Data de Efetivação]]),1)</f>
        <v>45717</v>
      </c>
      <c r="H997" s="428">
        <v>45730</v>
      </c>
      <c r="I997" s="428">
        <v>45730</v>
      </c>
      <c r="J997" s="411" t="s">
        <v>725</v>
      </c>
      <c r="K997" s="411"/>
      <c r="L997" s="411" t="s">
        <v>41</v>
      </c>
      <c r="M997" s="412" t="s">
        <v>798</v>
      </c>
      <c r="N997" s="413" t="s">
        <v>1658</v>
      </c>
      <c r="O997" s="414">
        <v>14.6</v>
      </c>
      <c r="P997" s="415" t="s">
        <v>134</v>
      </c>
    </row>
    <row r="998" spans="3:16" ht="16" x14ac:dyDescent="0.2">
      <c r="C998" s="410"/>
      <c r="D998" s="410"/>
      <c r="E998" s="410">
        <f>COUNTIF(CFCategoriasBD,TabelaFluxoDeCaixa[[#This Row],[Categoria]])</f>
        <v>1</v>
      </c>
      <c r="F998" s="389">
        <f ca="1">IFERROR(COUNTIF(INDIRECT("BDNameToFC" &amp; SUBSTITUTE(TabelaFluxoDeCaixa[[#This Row],[Categoria]], " ", "_")),TabelaFluxoDeCaixa[[#This Row],[Sub Categoria]]),0)</f>
        <v>1</v>
      </c>
      <c r="G998" s="429">
        <f>DATE(YEAR(TabelaFluxoDeCaixa[[#This Row],[Data de Efetivação]]),MONTH(TabelaFluxoDeCaixa[[#This Row],[Data de Efetivação]]),1)</f>
        <v>45717</v>
      </c>
      <c r="H998" s="428">
        <v>45730</v>
      </c>
      <c r="I998" s="428">
        <v>45730</v>
      </c>
      <c r="J998" s="411" t="s">
        <v>725</v>
      </c>
      <c r="K998" s="411"/>
      <c r="L998" s="411" t="s">
        <v>899</v>
      </c>
      <c r="M998" s="412" t="s">
        <v>900</v>
      </c>
      <c r="N998" s="413" t="s">
        <v>1660</v>
      </c>
      <c r="O998" s="414">
        <v>50</v>
      </c>
      <c r="P998" s="415" t="s">
        <v>134</v>
      </c>
    </row>
    <row r="999" spans="3:16" ht="16" x14ac:dyDescent="0.2">
      <c r="C999" s="410"/>
      <c r="D999" s="410"/>
      <c r="E999" s="410">
        <f>COUNTIF(CFCategoriasBD,TabelaFluxoDeCaixa[[#This Row],[Categoria]])</f>
        <v>1</v>
      </c>
      <c r="F999" s="389">
        <f ca="1">IFERROR(COUNTIF(INDIRECT("BDNameToFC" &amp; SUBSTITUTE(TabelaFluxoDeCaixa[[#This Row],[Categoria]], " ", "_")),TabelaFluxoDeCaixa[[#This Row],[Sub Categoria]]),0)</f>
        <v>1</v>
      </c>
      <c r="G999" s="429">
        <f>DATE(YEAR(TabelaFluxoDeCaixa[[#This Row],[Data de Efetivação]]),MONTH(TabelaFluxoDeCaixa[[#This Row],[Data de Efetivação]]),1)</f>
        <v>45717</v>
      </c>
      <c r="H999" s="428">
        <v>45730</v>
      </c>
      <c r="I999" s="428">
        <v>45730</v>
      </c>
      <c r="J999" s="411" t="s">
        <v>725</v>
      </c>
      <c r="K999" s="411"/>
      <c r="L999" s="411" t="s">
        <v>41</v>
      </c>
      <c r="M999" s="412" t="s">
        <v>798</v>
      </c>
      <c r="N999" s="413" t="s">
        <v>1657</v>
      </c>
      <c r="O999" s="414">
        <v>70.680000000000007</v>
      </c>
      <c r="P999" s="415" t="s">
        <v>134</v>
      </c>
    </row>
    <row r="1000" spans="3:16" ht="16" x14ac:dyDescent="0.2">
      <c r="C1000" s="410"/>
      <c r="D1000" s="410"/>
      <c r="E1000" s="410">
        <f>COUNTIF(CFCategoriasBD,TabelaFluxoDeCaixa[[#This Row],[Categoria]])</f>
        <v>1</v>
      </c>
      <c r="F1000" s="389">
        <f ca="1">IFERROR(COUNTIF(INDIRECT("BDNameToFC" &amp; SUBSTITUTE(TabelaFluxoDeCaixa[[#This Row],[Categoria]], " ", "_")),TabelaFluxoDeCaixa[[#This Row],[Sub Categoria]]),0)</f>
        <v>1</v>
      </c>
      <c r="G1000" s="429">
        <f>DATE(YEAR(TabelaFluxoDeCaixa[[#This Row],[Data de Efetivação]]),MONTH(TabelaFluxoDeCaixa[[#This Row],[Data de Efetivação]]),1)</f>
        <v>45717</v>
      </c>
      <c r="H1000" s="428">
        <v>45733</v>
      </c>
      <c r="I1000" s="428">
        <v>45733</v>
      </c>
      <c r="J1000" s="411" t="s">
        <v>725</v>
      </c>
      <c r="K1000" s="411"/>
      <c r="L1000" s="411" t="s">
        <v>809</v>
      </c>
      <c r="M1000" s="412" t="s">
        <v>823</v>
      </c>
      <c r="N1000" s="413" t="s">
        <v>786</v>
      </c>
      <c r="O1000" s="414">
        <v>103.04</v>
      </c>
      <c r="P1000" s="415" t="s">
        <v>134</v>
      </c>
    </row>
    <row r="1001" spans="3:16" ht="32" x14ac:dyDescent="0.2">
      <c r="C1001" s="410"/>
      <c r="D1001" s="410"/>
      <c r="E1001" s="410">
        <f>COUNTIF(CFCategoriasBD,TabelaFluxoDeCaixa[[#This Row],[Categoria]])</f>
        <v>1</v>
      </c>
      <c r="F1001" s="389">
        <f ca="1">IFERROR(COUNTIF(INDIRECT("BDNameToFC" &amp; SUBSTITUTE(TabelaFluxoDeCaixa[[#This Row],[Categoria]], " ", "_")),TabelaFluxoDeCaixa[[#This Row],[Sub Categoria]]),0)</f>
        <v>1</v>
      </c>
      <c r="G1001" s="429">
        <f>DATE(YEAR(TabelaFluxoDeCaixa[[#This Row],[Data de Efetivação]]),MONTH(TabelaFluxoDeCaixa[[#This Row],[Data de Efetivação]]),1)</f>
        <v>45717</v>
      </c>
      <c r="H1001" s="428">
        <v>45733</v>
      </c>
      <c r="I1001" s="428">
        <v>45733</v>
      </c>
      <c r="J1001" s="411" t="s">
        <v>725</v>
      </c>
      <c r="K1001" s="411"/>
      <c r="L1001" s="411" t="s">
        <v>41</v>
      </c>
      <c r="M1001" s="412" t="s">
        <v>798</v>
      </c>
      <c r="N1001" s="413" t="s">
        <v>1662</v>
      </c>
      <c r="O1001" s="414">
        <v>127.8</v>
      </c>
      <c r="P1001" s="415" t="s">
        <v>134</v>
      </c>
    </row>
    <row r="1002" spans="3:16" ht="32" x14ac:dyDescent="0.2">
      <c r="C1002" s="410"/>
      <c r="D1002" s="410"/>
      <c r="E1002" s="410">
        <f>COUNTIF(CFCategoriasBD,TabelaFluxoDeCaixa[[#This Row],[Categoria]])</f>
        <v>1</v>
      </c>
      <c r="F1002" s="389">
        <f ca="1">IFERROR(COUNTIF(INDIRECT("BDNameToFC" &amp; SUBSTITUTE(TabelaFluxoDeCaixa[[#This Row],[Categoria]], " ", "_")),TabelaFluxoDeCaixa[[#This Row],[Sub Categoria]]),0)</f>
        <v>1</v>
      </c>
      <c r="G1002" s="429">
        <f>DATE(YEAR(TabelaFluxoDeCaixa[[#This Row],[Data de Efetivação]]),MONTH(TabelaFluxoDeCaixa[[#This Row],[Data de Efetivação]]),1)</f>
        <v>45717</v>
      </c>
      <c r="H1002" s="428">
        <v>45733</v>
      </c>
      <c r="I1002" s="428">
        <v>45733</v>
      </c>
      <c r="J1002" s="411" t="s">
        <v>725</v>
      </c>
      <c r="K1002" s="411"/>
      <c r="L1002" s="411" t="s">
        <v>41</v>
      </c>
      <c r="M1002" s="412" t="s">
        <v>798</v>
      </c>
      <c r="N1002" s="413" t="s">
        <v>1661</v>
      </c>
      <c r="O1002" s="414">
        <v>144.1</v>
      </c>
      <c r="P1002" s="415" t="s">
        <v>134</v>
      </c>
    </row>
    <row r="1003" spans="3:16" ht="16" x14ac:dyDescent="0.2">
      <c r="C1003" s="410"/>
      <c r="D1003" s="410"/>
      <c r="E1003" s="410">
        <f>COUNTIF(CFCategoriasBD,TabelaFluxoDeCaixa[[#This Row],[Categoria]])</f>
        <v>1</v>
      </c>
      <c r="F1003" s="389">
        <f ca="1">IFERROR(COUNTIF(INDIRECT("BDNameToFC" &amp; SUBSTITUTE(TabelaFluxoDeCaixa[[#This Row],[Categoria]], " ", "_")),TabelaFluxoDeCaixa[[#This Row],[Sub Categoria]]),0)</f>
        <v>1</v>
      </c>
      <c r="G1003" s="429">
        <f>DATE(YEAR(TabelaFluxoDeCaixa[[#This Row],[Data de Efetivação]]),MONTH(TabelaFluxoDeCaixa[[#This Row],[Data de Efetivação]]),1)</f>
        <v>45717</v>
      </c>
      <c r="H1003" s="428">
        <v>45733</v>
      </c>
      <c r="I1003" s="428">
        <v>45733</v>
      </c>
      <c r="J1003" s="411" t="s">
        <v>725</v>
      </c>
      <c r="K1003" s="411"/>
      <c r="L1003" s="411" t="s">
        <v>809</v>
      </c>
      <c r="M1003" s="412" t="s">
        <v>823</v>
      </c>
      <c r="N1003" s="413" t="s">
        <v>786</v>
      </c>
      <c r="O1003" s="414">
        <v>159.55000000000001</v>
      </c>
      <c r="P1003" s="415" t="s">
        <v>134</v>
      </c>
    </row>
    <row r="1004" spans="3:16" ht="16" x14ac:dyDescent="0.2">
      <c r="C1004" s="410"/>
      <c r="D1004" s="410"/>
      <c r="E1004" s="410">
        <f>COUNTIF(CFCategoriasBD,TabelaFluxoDeCaixa[[#This Row],[Categoria]])</f>
        <v>1</v>
      </c>
      <c r="F1004" s="389">
        <f ca="1">IFERROR(COUNTIF(INDIRECT("BDNameToFC" &amp; SUBSTITUTE(TabelaFluxoDeCaixa[[#This Row],[Categoria]], " ", "_")),TabelaFluxoDeCaixa[[#This Row],[Sub Categoria]]),0)</f>
        <v>1</v>
      </c>
      <c r="G1004" s="429">
        <f>DATE(YEAR(TabelaFluxoDeCaixa[[#This Row],[Data de Efetivação]]),MONTH(TabelaFluxoDeCaixa[[#This Row],[Data de Efetivação]]),1)</f>
        <v>45717</v>
      </c>
      <c r="H1004" s="428">
        <v>45733</v>
      </c>
      <c r="I1004" s="428">
        <v>45733</v>
      </c>
      <c r="J1004" s="411" t="s">
        <v>725</v>
      </c>
      <c r="K1004" s="411"/>
      <c r="L1004" s="411" t="s">
        <v>43</v>
      </c>
      <c r="M1004" s="412" t="s">
        <v>1396</v>
      </c>
      <c r="N1004" s="413" t="s">
        <v>780</v>
      </c>
      <c r="O1004" s="414">
        <v>174.72</v>
      </c>
      <c r="P1004" s="415" t="s">
        <v>134</v>
      </c>
    </row>
    <row r="1005" spans="3:16" ht="16" x14ac:dyDescent="0.2">
      <c r="C1005" s="410"/>
      <c r="D1005" s="410"/>
      <c r="E1005" s="410">
        <f>COUNTIF(CFCategoriasBD,TabelaFluxoDeCaixa[[#This Row],[Categoria]])</f>
        <v>1</v>
      </c>
      <c r="F1005" s="389">
        <f ca="1">IFERROR(COUNTIF(INDIRECT("BDNameToFC" &amp; SUBSTITUTE(TabelaFluxoDeCaixa[[#This Row],[Categoria]], " ", "_")),TabelaFluxoDeCaixa[[#This Row],[Sub Categoria]]),0)</f>
        <v>1</v>
      </c>
      <c r="G1005" s="429">
        <f>DATE(YEAR(TabelaFluxoDeCaixa[[#This Row],[Data de Efetivação]]),MONTH(TabelaFluxoDeCaixa[[#This Row],[Data de Efetivação]]),1)</f>
        <v>45717</v>
      </c>
      <c r="H1005" s="428">
        <v>45733</v>
      </c>
      <c r="I1005" s="428">
        <v>45733</v>
      </c>
      <c r="J1005" s="411" t="s">
        <v>725</v>
      </c>
      <c r="K1005" s="411"/>
      <c r="L1005" s="411" t="s">
        <v>809</v>
      </c>
      <c r="M1005" s="412" t="s">
        <v>823</v>
      </c>
      <c r="N1005" s="413" t="s">
        <v>786</v>
      </c>
      <c r="O1005" s="414">
        <v>234.84</v>
      </c>
      <c r="P1005" s="415" t="s">
        <v>134</v>
      </c>
    </row>
    <row r="1006" spans="3:16" ht="16" x14ac:dyDescent="0.2">
      <c r="C1006" s="410"/>
      <c r="D1006" s="410"/>
      <c r="E1006" s="410">
        <f>COUNTIF(CFCategoriasBD,TabelaFluxoDeCaixa[[#This Row],[Categoria]])</f>
        <v>1</v>
      </c>
      <c r="F1006" s="389">
        <f ca="1">IFERROR(COUNTIF(INDIRECT("BDNameToFC" &amp; SUBSTITUTE(TabelaFluxoDeCaixa[[#This Row],[Categoria]], " ", "_")),TabelaFluxoDeCaixa[[#This Row],[Sub Categoria]]),0)</f>
        <v>1</v>
      </c>
      <c r="G1006" s="429">
        <f>DATE(YEAR(TabelaFluxoDeCaixa[[#This Row],[Data de Efetivação]]),MONTH(TabelaFluxoDeCaixa[[#This Row],[Data de Efetivação]]),1)</f>
        <v>45717</v>
      </c>
      <c r="H1006" s="428">
        <v>45733</v>
      </c>
      <c r="I1006" s="428">
        <v>45733</v>
      </c>
      <c r="J1006" s="411" t="s">
        <v>725</v>
      </c>
      <c r="K1006" s="411"/>
      <c r="L1006" s="411" t="s">
        <v>809</v>
      </c>
      <c r="M1006" s="412" t="s">
        <v>823</v>
      </c>
      <c r="N1006" s="413" t="s">
        <v>786</v>
      </c>
      <c r="O1006" s="414">
        <v>237.15</v>
      </c>
      <c r="P1006" s="415" t="s">
        <v>134</v>
      </c>
    </row>
    <row r="1007" spans="3:16" ht="32" x14ac:dyDescent="0.2">
      <c r="C1007" s="410"/>
      <c r="D1007" s="410"/>
      <c r="E1007" s="410">
        <f>COUNTIF(CFCategoriasBD,TabelaFluxoDeCaixa[[#This Row],[Categoria]])</f>
        <v>1</v>
      </c>
      <c r="F1007" s="389">
        <f ca="1">IFERROR(COUNTIF(INDIRECT("BDNameToFC" &amp; SUBSTITUTE(TabelaFluxoDeCaixa[[#This Row],[Categoria]], " ", "_")),TabelaFluxoDeCaixa[[#This Row],[Sub Categoria]]),0)</f>
        <v>1</v>
      </c>
      <c r="G1007" s="429">
        <f>DATE(YEAR(TabelaFluxoDeCaixa[[#This Row],[Data de Efetivação]]),MONTH(TabelaFluxoDeCaixa[[#This Row],[Data de Efetivação]]),1)</f>
        <v>45717</v>
      </c>
      <c r="H1007" s="428">
        <v>45733</v>
      </c>
      <c r="I1007" s="428">
        <v>45733</v>
      </c>
      <c r="J1007" s="411" t="s">
        <v>725</v>
      </c>
      <c r="K1007" s="411"/>
      <c r="L1007" s="411" t="s">
        <v>40</v>
      </c>
      <c r="M1007" s="412" t="s">
        <v>949</v>
      </c>
      <c r="N1007" s="413" t="s">
        <v>1664</v>
      </c>
      <c r="O1007" s="414">
        <v>300</v>
      </c>
      <c r="P1007" s="415" t="s">
        <v>134</v>
      </c>
    </row>
    <row r="1008" spans="3:16" ht="16" x14ac:dyDescent="0.2">
      <c r="C1008" s="410"/>
      <c r="D1008" s="410"/>
      <c r="E1008" s="410">
        <f>COUNTIF(CFCategoriasBD,TabelaFluxoDeCaixa[[#This Row],[Categoria]])</f>
        <v>1</v>
      </c>
      <c r="F1008" s="389">
        <f ca="1">IFERROR(COUNTIF(INDIRECT("BDNameToFC" &amp; SUBSTITUTE(TabelaFluxoDeCaixa[[#This Row],[Categoria]], " ", "_")),TabelaFluxoDeCaixa[[#This Row],[Sub Categoria]]),0)</f>
        <v>1</v>
      </c>
      <c r="G1008" s="429">
        <f>DATE(YEAR(TabelaFluxoDeCaixa[[#This Row],[Data de Efetivação]]),MONTH(TabelaFluxoDeCaixa[[#This Row],[Data de Efetivação]]),1)</f>
        <v>45717</v>
      </c>
      <c r="H1008" s="428">
        <v>45733</v>
      </c>
      <c r="I1008" s="428">
        <v>45733</v>
      </c>
      <c r="J1008" s="411" t="s">
        <v>725</v>
      </c>
      <c r="K1008" s="411"/>
      <c r="L1008" s="411" t="s">
        <v>809</v>
      </c>
      <c r="M1008" s="412" t="s">
        <v>823</v>
      </c>
      <c r="N1008" s="413" t="s">
        <v>786</v>
      </c>
      <c r="O1008" s="414">
        <v>320.72000000000003</v>
      </c>
      <c r="P1008" s="415" t="s">
        <v>134</v>
      </c>
    </row>
    <row r="1009" spans="3:16" ht="32" x14ac:dyDescent="0.2">
      <c r="C1009" s="410"/>
      <c r="D1009" s="410"/>
      <c r="E1009" s="410">
        <f>COUNTIF(CFCategoriasBD,TabelaFluxoDeCaixa[[#This Row],[Categoria]])</f>
        <v>1</v>
      </c>
      <c r="F1009" s="389">
        <f ca="1">IFERROR(COUNTIF(INDIRECT("BDNameToFC" &amp; SUBSTITUTE(TabelaFluxoDeCaixa[[#This Row],[Categoria]], " ", "_")),TabelaFluxoDeCaixa[[#This Row],[Sub Categoria]]),0)</f>
        <v>1</v>
      </c>
      <c r="G1009" s="429">
        <f>DATE(YEAR(TabelaFluxoDeCaixa[[#This Row],[Data de Efetivação]]),MONTH(TabelaFluxoDeCaixa[[#This Row],[Data de Efetivação]]),1)</f>
        <v>45717</v>
      </c>
      <c r="H1009" s="428">
        <v>45733</v>
      </c>
      <c r="I1009" s="428">
        <v>45733</v>
      </c>
      <c r="J1009" s="411" t="s">
        <v>725</v>
      </c>
      <c r="K1009" s="411"/>
      <c r="L1009" s="411" t="s">
        <v>58</v>
      </c>
      <c r="M1009" s="412" t="s">
        <v>802</v>
      </c>
      <c r="N1009" s="413" t="s">
        <v>747</v>
      </c>
      <c r="O1009" s="414">
        <v>328.74</v>
      </c>
      <c r="P1009" s="415" t="s">
        <v>134</v>
      </c>
    </row>
    <row r="1010" spans="3:16" ht="32" x14ac:dyDescent="0.2">
      <c r="C1010" s="410"/>
      <c r="D1010" s="410"/>
      <c r="E1010" s="410">
        <f>COUNTIF(CFCategoriasBD,TabelaFluxoDeCaixa[[#This Row],[Categoria]])</f>
        <v>1</v>
      </c>
      <c r="F1010" s="389">
        <f ca="1">IFERROR(COUNTIF(INDIRECT("BDNameToFC" &amp; SUBSTITUTE(TabelaFluxoDeCaixa[[#This Row],[Categoria]], " ", "_")),TabelaFluxoDeCaixa[[#This Row],[Sub Categoria]]),0)</f>
        <v>1</v>
      </c>
      <c r="G1010" s="429">
        <f>DATE(YEAR(TabelaFluxoDeCaixa[[#This Row],[Data de Efetivação]]),MONTH(TabelaFluxoDeCaixa[[#This Row],[Data de Efetivação]]),1)</f>
        <v>45717</v>
      </c>
      <c r="H1010" s="428">
        <v>45733</v>
      </c>
      <c r="I1010" s="428">
        <v>45733</v>
      </c>
      <c r="J1010" s="411" t="s">
        <v>725</v>
      </c>
      <c r="K1010" s="411"/>
      <c r="L1010" s="411" t="s">
        <v>58</v>
      </c>
      <c r="M1010" s="412" t="s">
        <v>802</v>
      </c>
      <c r="N1010" s="413" t="s">
        <v>747</v>
      </c>
      <c r="O1010" s="414">
        <v>356.46</v>
      </c>
      <c r="P1010" s="415" t="s">
        <v>134</v>
      </c>
    </row>
    <row r="1011" spans="3:16" ht="32" x14ac:dyDescent="0.2">
      <c r="C1011" s="410"/>
      <c r="D1011" s="410"/>
      <c r="E1011" s="410">
        <f>COUNTIF(CFCategoriasBD,TabelaFluxoDeCaixa[[#This Row],[Categoria]])</f>
        <v>1</v>
      </c>
      <c r="F1011" s="389">
        <f ca="1">IFERROR(COUNTIF(INDIRECT("BDNameToFC" &amp; SUBSTITUTE(TabelaFluxoDeCaixa[[#This Row],[Categoria]], " ", "_")),TabelaFluxoDeCaixa[[#This Row],[Sub Categoria]]),0)</f>
        <v>1</v>
      </c>
      <c r="G1011" s="429">
        <f>DATE(YEAR(TabelaFluxoDeCaixa[[#This Row],[Data de Efetivação]]),MONTH(TabelaFluxoDeCaixa[[#This Row],[Data de Efetivação]]),1)</f>
        <v>45717</v>
      </c>
      <c r="H1011" s="428">
        <v>45733</v>
      </c>
      <c r="I1011" s="428">
        <v>45733</v>
      </c>
      <c r="J1011" s="411" t="s">
        <v>725</v>
      </c>
      <c r="K1011" s="411"/>
      <c r="L1011" s="411" t="s">
        <v>40</v>
      </c>
      <c r="M1011" s="412" t="s">
        <v>949</v>
      </c>
      <c r="N1011" s="413" t="s">
        <v>1663</v>
      </c>
      <c r="O1011" s="414">
        <v>700</v>
      </c>
      <c r="P1011" s="415" t="s">
        <v>134</v>
      </c>
    </row>
    <row r="1012" spans="3:16" ht="32" x14ac:dyDescent="0.2">
      <c r="C1012" s="410"/>
      <c r="D1012" s="410"/>
      <c r="E1012" s="410">
        <f>COUNTIF(CFCategoriasBD,TabelaFluxoDeCaixa[[#This Row],[Categoria]])</f>
        <v>1</v>
      </c>
      <c r="F1012" s="389">
        <f ca="1">IFERROR(COUNTIF(INDIRECT("BDNameToFC" &amp; SUBSTITUTE(TabelaFluxoDeCaixa[[#This Row],[Categoria]], " ", "_")),TabelaFluxoDeCaixa[[#This Row],[Sub Categoria]]),0)</f>
        <v>1</v>
      </c>
      <c r="G1012" s="429">
        <f>DATE(YEAR(TabelaFluxoDeCaixa[[#This Row],[Data de Efetivação]]),MONTH(TabelaFluxoDeCaixa[[#This Row],[Data de Efetivação]]),1)</f>
        <v>45717</v>
      </c>
      <c r="H1012" s="428">
        <v>45733</v>
      </c>
      <c r="I1012" s="428">
        <v>45733</v>
      </c>
      <c r="J1012" s="411" t="s">
        <v>725</v>
      </c>
      <c r="K1012" s="411"/>
      <c r="L1012" s="411" t="s">
        <v>52</v>
      </c>
      <c r="M1012" s="412" t="s">
        <v>54</v>
      </c>
      <c r="N1012" s="413" t="s">
        <v>1321</v>
      </c>
      <c r="O1012" s="414">
        <v>2109.6</v>
      </c>
      <c r="P1012" s="415" t="s">
        <v>134</v>
      </c>
    </row>
    <row r="1013" spans="3:16" ht="32" x14ac:dyDescent="0.2">
      <c r="C1013" s="410"/>
      <c r="D1013" s="410"/>
      <c r="E1013" s="410">
        <f>COUNTIF(CFCategoriasBD,TabelaFluxoDeCaixa[[#This Row],[Categoria]])</f>
        <v>1</v>
      </c>
      <c r="F1013" s="389">
        <f ca="1">IFERROR(COUNTIF(INDIRECT("BDNameToFC" &amp; SUBSTITUTE(TabelaFluxoDeCaixa[[#This Row],[Categoria]], " ", "_")),TabelaFluxoDeCaixa[[#This Row],[Sub Categoria]]),0)</f>
        <v>1</v>
      </c>
      <c r="G1013" s="429">
        <f>DATE(YEAR(TabelaFluxoDeCaixa[[#This Row],[Data de Efetivação]]),MONTH(TabelaFluxoDeCaixa[[#This Row],[Data de Efetivação]]),1)</f>
        <v>45717</v>
      </c>
      <c r="H1013" s="428">
        <v>45734</v>
      </c>
      <c r="I1013" s="428">
        <v>45734</v>
      </c>
      <c r="J1013" s="411" t="s">
        <v>725</v>
      </c>
      <c r="K1013" s="411"/>
      <c r="L1013" s="411" t="s">
        <v>41</v>
      </c>
      <c r="M1013" s="412" t="s">
        <v>798</v>
      </c>
      <c r="N1013" s="413" t="s">
        <v>1668</v>
      </c>
      <c r="O1013" s="414">
        <v>2</v>
      </c>
      <c r="P1013" s="415" t="s">
        <v>134</v>
      </c>
    </row>
    <row r="1014" spans="3:16" ht="32" x14ac:dyDescent="0.2">
      <c r="C1014" s="410"/>
      <c r="D1014" s="410"/>
      <c r="E1014" s="410">
        <f>COUNTIF(CFCategoriasBD,TabelaFluxoDeCaixa[[#This Row],[Categoria]])</f>
        <v>1</v>
      </c>
      <c r="F1014" s="389">
        <f ca="1">IFERROR(COUNTIF(INDIRECT("BDNameToFC" &amp; SUBSTITUTE(TabelaFluxoDeCaixa[[#This Row],[Categoria]], " ", "_")),TabelaFluxoDeCaixa[[#This Row],[Sub Categoria]]),0)</f>
        <v>1</v>
      </c>
      <c r="G1014" s="429">
        <f>DATE(YEAR(TabelaFluxoDeCaixa[[#This Row],[Data de Efetivação]]),MONTH(TabelaFluxoDeCaixa[[#This Row],[Data de Efetivação]]),1)</f>
        <v>45717</v>
      </c>
      <c r="H1014" s="428">
        <v>45734</v>
      </c>
      <c r="I1014" s="428">
        <v>45734</v>
      </c>
      <c r="J1014" s="411" t="s">
        <v>725</v>
      </c>
      <c r="K1014" s="411"/>
      <c r="L1014" s="411" t="s">
        <v>41</v>
      </c>
      <c r="M1014" s="412" t="s">
        <v>798</v>
      </c>
      <c r="N1014" s="413" t="s">
        <v>1668</v>
      </c>
      <c r="O1014" s="414">
        <v>2</v>
      </c>
      <c r="P1014" s="415" t="s">
        <v>134</v>
      </c>
    </row>
    <row r="1015" spans="3:16" ht="32" x14ac:dyDescent="0.2">
      <c r="C1015" s="410"/>
      <c r="D1015" s="410"/>
      <c r="E1015" s="410">
        <f>COUNTIF(CFCategoriasBD,TabelaFluxoDeCaixa[[#This Row],[Categoria]])</f>
        <v>1</v>
      </c>
      <c r="F1015" s="389">
        <f ca="1">IFERROR(COUNTIF(INDIRECT("BDNameToFC" &amp; SUBSTITUTE(TabelaFluxoDeCaixa[[#This Row],[Categoria]], " ", "_")),TabelaFluxoDeCaixa[[#This Row],[Sub Categoria]]),0)</f>
        <v>1</v>
      </c>
      <c r="G1015" s="429">
        <f>DATE(YEAR(TabelaFluxoDeCaixa[[#This Row],[Data de Efetivação]]),MONTH(TabelaFluxoDeCaixa[[#This Row],[Data de Efetivação]]),1)</f>
        <v>45717</v>
      </c>
      <c r="H1015" s="428">
        <v>45734</v>
      </c>
      <c r="I1015" s="428">
        <v>45734</v>
      </c>
      <c r="J1015" s="411" t="s">
        <v>725</v>
      </c>
      <c r="K1015" s="411"/>
      <c r="L1015" s="411" t="s">
        <v>41</v>
      </c>
      <c r="M1015" s="412" t="s">
        <v>798</v>
      </c>
      <c r="N1015" s="413" t="s">
        <v>1666</v>
      </c>
      <c r="O1015" s="414">
        <v>2.2000000000000002</v>
      </c>
      <c r="P1015" s="415" t="s">
        <v>134</v>
      </c>
    </row>
    <row r="1016" spans="3:16" ht="32" x14ac:dyDescent="0.2">
      <c r="C1016" s="410"/>
      <c r="D1016" s="410"/>
      <c r="E1016" s="410">
        <f>COUNTIF(CFCategoriasBD,TabelaFluxoDeCaixa[[#This Row],[Categoria]])</f>
        <v>1</v>
      </c>
      <c r="F1016" s="389">
        <f ca="1">IFERROR(COUNTIF(INDIRECT("BDNameToFC" &amp; SUBSTITUTE(TabelaFluxoDeCaixa[[#This Row],[Categoria]], " ", "_")),TabelaFluxoDeCaixa[[#This Row],[Sub Categoria]]),0)</f>
        <v>1</v>
      </c>
      <c r="G1016" s="429">
        <f>DATE(YEAR(TabelaFluxoDeCaixa[[#This Row],[Data de Efetivação]]),MONTH(TabelaFluxoDeCaixa[[#This Row],[Data de Efetivação]]),1)</f>
        <v>45717</v>
      </c>
      <c r="H1016" s="428">
        <v>45734</v>
      </c>
      <c r="I1016" s="428">
        <v>45734</v>
      </c>
      <c r="J1016" s="411" t="s">
        <v>725</v>
      </c>
      <c r="K1016" s="411"/>
      <c r="L1016" s="411" t="s">
        <v>41</v>
      </c>
      <c r="M1016" s="412" t="s">
        <v>798</v>
      </c>
      <c r="N1016" s="413" t="s">
        <v>1666</v>
      </c>
      <c r="O1016" s="414">
        <v>2.2000000000000002</v>
      </c>
      <c r="P1016" s="415" t="s">
        <v>134</v>
      </c>
    </row>
    <row r="1017" spans="3:16" ht="32" x14ac:dyDescent="0.2">
      <c r="C1017" s="410"/>
      <c r="D1017" s="410"/>
      <c r="E1017" s="410">
        <f>COUNTIF(CFCategoriasBD,TabelaFluxoDeCaixa[[#This Row],[Categoria]])</f>
        <v>1</v>
      </c>
      <c r="F1017" s="389">
        <f ca="1">IFERROR(COUNTIF(INDIRECT("BDNameToFC" &amp; SUBSTITUTE(TabelaFluxoDeCaixa[[#This Row],[Categoria]], " ", "_")),TabelaFluxoDeCaixa[[#This Row],[Sub Categoria]]),0)</f>
        <v>1</v>
      </c>
      <c r="G1017" s="429">
        <f>DATE(YEAR(TabelaFluxoDeCaixa[[#This Row],[Data de Efetivação]]),MONTH(TabelaFluxoDeCaixa[[#This Row],[Data de Efetivação]]),1)</f>
        <v>45717</v>
      </c>
      <c r="H1017" s="428">
        <v>45734</v>
      </c>
      <c r="I1017" s="428">
        <v>45734</v>
      </c>
      <c r="J1017" s="411" t="s">
        <v>725</v>
      </c>
      <c r="K1017" s="411"/>
      <c r="L1017" s="411" t="s">
        <v>41</v>
      </c>
      <c r="M1017" s="412" t="s">
        <v>798</v>
      </c>
      <c r="N1017" s="413" t="s">
        <v>1665</v>
      </c>
      <c r="O1017" s="414">
        <v>2.2999999999999998</v>
      </c>
      <c r="P1017" s="415" t="s">
        <v>134</v>
      </c>
    </row>
    <row r="1018" spans="3:16" ht="32" x14ac:dyDescent="0.2">
      <c r="C1018" s="410"/>
      <c r="D1018" s="410"/>
      <c r="E1018" s="410">
        <f>COUNTIF(CFCategoriasBD,TabelaFluxoDeCaixa[[#This Row],[Categoria]])</f>
        <v>1</v>
      </c>
      <c r="F1018" s="389">
        <f ca="1">IFERROR(COUNTIF(INDIRECT("BDNameToFC" &amp; SUBSTITUTE(TabelaFluxoDeCaixa[[#This Row],[Categoria]], " ", "_")),TabelaFluxoDeCaixa[[#This Row],[Sub Categoria]]),0)</f>
        <v>1</v>
      </c>
      <c r="G1018" s="429">
        <f>DATE(YEAR(TabelaFluxoDeCaixa[[#This Row],[Data de Efetivação]]),MONTH(TabelaFluxoDeCaixa[[#This Row],[Data de Efetivação]]),1)</f>
        <v>45717</v>
      </c>
      <c r="H1018" s="428">
        <v>45734</v>
      </c>
      <c r="I1018" s="428">
        <v>45734</v>
      </c>
      <c r="J1018" s="411" t="s">
        <v>725</v>
      </c>
      <c r="K1018" s="411"/>
      <c r="L1018" s="411" t="s">
        <v>41</v>
      </c>
      <c r="M1018" s="412" t="s">
        <v>798</v>
      </c>
      <c r="N1018" s="413" t="s">
        <v>1665</v>
      </c>
      <c r="O1018" s="414">
        <v>2.2999999999999998</v>
      </c>
      <c r="P1018" s="415" t="s">
        <v>134</v>
      </c>
    </row>
    <row r="1019" spans="3:16" ht="32" x14ac:dyDescent="0.2">
      <c r="C1019" s="410"/>
      <c r="D1019" s="410"/>
      <c r="E1019" s="410">
        <f>COUNTIF(CFCategoriasBD,TabelaFluxoDeCaixa[[#This Row],[Categoria]])</f>
        <v>1</v>
      </c>
      <c r="F1019" s="389">
        <f ca="1">IFERROR(COUNTIF(INDIRECT("BDNameToFC" &amp; SUBSTITUTE(TabelaFluxoDeCaixa[[#This Row],[Categoria]], " ", "_")),TabelaFluxoDeCaixa[[#This Row],[Sub Categoria]]),0)</f>
        <v>1</v>
      </c>
      <c r="G1019" s="429">
        <f>DATE(YEAR(TabelaFluxoDeCaixa[[#This Row],[Data de Efetivação]]),MONTH(TabelaFluxoDeCaixa[[#This Row],[Data de Efetivação]]),1)</f>
        <v>45717</v>
      </c>
      <c r="H1019" s="428">
        <v>45734</v>
      </c>
      <c r="I1019" s="428">
        <v>45734</v>
      </c>
      <c r="J1019" s="411" t="s">
        <v>725</v>
      </c>
      <c r="K1019" s="411"/>
      <c r="L1019" s="411" t="s">
        <v>41</v>
      </c>
      <c r="M1019" s="412" t="s">
        <v>798</v>
      </c>
      <c r="N1019" s="413" t="s">
        <v>1670</v>
      </c>
      <c r="O1019" s="414">
        <v>2.46</v>
      </c>
      <c r="P1019" s="415" t="s">
        <v>134</v>
      </c>
    </row>
    <row r="1020" spans="3:16" ht="32" x14ac:dyDescent="0.2">
      <c r="C1020" s="410"/>
      <c r="D1020" s="410"/>
      <c r="E1020" s="410">
        <f>COUNTIF(CFCategoriasBD,TabelaFluxoDeCaixa[[#This Row],[Categoria]])</f>
        <v>1</v>
      </c>
      <c r="F1020" s="389">
        <f ca="1">IFERROR(COUNTIF(INDIRECT("BDNameToFC" &amp; SUBSTITUTE(TabelaFluxoDeCaixa[[#This Row],[Categoria]], " ", "_")),TabelaFluxoDeCaixa[[#This Row],[Sub Categoria]]),0)</f>
        <v>1</v>
      </c>
      <c r="G1020" s="429">
        <f>DATE(YEAR(TabelaFluxoDeCaixa[[#This Row],[Data de Efetivação]]),MONTH(TabelaFluxoDeCaixa[[#This Row],[Data de Efetivação]]),1)</f>
        <v>45717</v>
      </c>
      <c r="H1020" s="428">
        <v>45734</v>
      </c>
      <c r="I1020" s="428">
        <v>45734</v>
      </c>
      <c r="J1020" s="411" t="s">
        <v>725</v>
      </c>
      <c r="K1020" s="411"/>
      <c r="L1020" s="411" t="s">
        <v>41</v>
      </c>
      <c r="M1020" s="412" t="s">
        <v>798</v>
      </c>
      <c r="N1020" s="413" t="s">
        <v>1670</v>
      </c>
      <c r="O1020" s="414">
        <v>2.46</v>
      </c>
      <c r="P1020" s="415" t="s">
        <v>134</v>
      </c>
    </row>
    <row r="1021" spans="3:16" ht="32" x14ac:dyDescent="0.2">
      <c r="C1021" s="410"/>
      <c r="D1021" s="410"/>
      <c r="E1021" s="410">
        <f>COUNTIF(CFCategoriasBD,TabelaFluxoDeCaixa[[#This Row],[Categoria]])</f>
        <v>1</v>
      </c>
      <c r="F1021" s="389">
        <f ca="1">IFERROR(COUNTIF(INDIRECT("BDNameToFC" &amp; SUBSTITUTE(TabelaFluxoDeCaixa[[#This Row],[Categoria]], " ", "_")),TabelaFluxoDeCaixa[[#This Row],[Sub Categoria]]),0)</f>
        <v>1</v>
      </c>
      <c r="G1021" s="429">
        <f>DATE(YEAR(TabelaFluxoDeCaixa[[#This Row],[Data de Efetivação]]),MONTH(TabelaFluxoDeCaixa[[#This Row],[Data de Efetivação]]),1)</f>
        <v>45717</v>
      </c>
      <c r="H1021" s="428">
        <v>45734</v>
      </c>
      <c r="I1021" s="428">
        <v>45734</v>
      </c>
      <c r="J1021" s="411" t="s">
        <v>725</v>
      </c>
      <c r="K1021" s="411"/>
      <c r="L1021" s="411" t="s">
        <v>41</v>
      </c>
      <c r="M1021" s="412" t="s">
        <v>798</v>
      </c>
      <c r="N1021" s="413" t="s">
        <v>1667</v>
      </c>
      <c r="O1021" s="414">
        <v>6.8</v>
      </c>
      <c r="P1021" s="415" t="s">
        <v>134</v>
      </c>
    </row>
    <row r="1022" spans="3:16" ht="16" x14ac:dyDescent="0.2">
      <c r="C1022" s="410"/>
      <c r="D1022" s="410"/>
      <c r="E1022" s="410">
        <f>COUNTIF(CFCategoriasBD,TabelaFluxoDeCaixa[[#This Row],[Categoria]])</f>
        <v>1</v>
      </c>
      <c r="F1022" s="389">
        <f ca="1">IFERROR(COUNTIF(INDIRECT("BDNameToFC" &amp; SUBSTITUTE(TabelaFluxoDeCaixa[[#This Row],[Categoria]], " ", "_")),TabelaFluxoDeCaixa[[#This Row],[Sub Categoria]]),0)</f>
        <v>1</v>
      </c>
      <c r="G1022" s="429">
        <f>DATE(YEAR(TabelaFluxoDeCaixa[[#This Row],[Data de Efetivação]]),MONTH(TabelaFluxoDeCaixa[[#This Row],[Data de Efetivação]]),1)</f>
        <v>45717</v>
      </c>
      <c r="H1022" s="428">
        <v>45734</v>
      </c>
      <c r="I1022" s="428">
        <v>45734</v>
      </c>
      <c r="J1022" s="411" t="s">
        <v>725</v>
      </c>
      <c r="K1022" s="411"/>
      <c r="L1022" s="411" t="s">
        <v>41</v>
      </c>
      <c r="M1022" s="412" t="s">
        <v>798</v>
      </c>
      <c r="N1022" s="413" t="s">
        <v>1463</v>
      </c>
      <c r="O1022" s="414">
        <v>22.5</v>
      </c>
      <c r="P1022" s="415" t="s">
        <v>134</v>
      </c>
    </row>
    <row r="1023" spans="3:16" ht="32" x14ac:dyDescent="0.2">
      <c r="C1023" s="410"/>
      <c r="D1023" s="410"/>
      <c r="E1023" s="410">
        <f>COUNTIF(CFCategoriasBD,TabelaFluxoDeCaixa[[#This Row],[Categoria]])</f>
        <v>1</v>
      </c>
      <c r="F1023" s="389">
        <f ca="1">IFERROR(COUNTIF(INDIRECT("BDNameToFC" &amp; SUBSTITUTE(TabelaFluxoDeCaixa[[#This Row],[Categoria]], " ", "_")),TabelaFluxoDeCaixa[[#This Row],[Sub Categoria]]),0)</f>
        <v>1</v>
      </c>
      <c r="G1023" s="429">
        <f>DATE(YEAR(TabelaFluxoDeCaixa[[#This Row],[Data de Efetivação]]),MONTH(TabelaFluxoDeCaixa[[#This Row],[Data de Efetivação]]),1)</f>
        <v>45717</v>
      </c>
      <c r="H1023" s="428">
        <v>45734</v>
      </c>
      <c r="I1023" s="428">
        <v>45734</v>
      </c>
      <c r="J1023" s="411" t="s">
        <v>725</v>
      </c>
      <c r="K1023" s="411"/>
      <c r="L1023" s="411" t="s">
        <v>41</v>
      </c>
      <c r="M1023" s="412" t="s">
        <v>798</v>
      </c>
      <c r="N1023" s="413" t="s">
        <v>1679</v>
      </c>
      <c r="O1023" s="414">
        <v>22.5</v>
      </c>
      <c r="P1023" s="415" t="s">
        <v>134</v>
      </c>
    </row>
    <row r="1024" spans="3:16" ht="32" x14ac:dyDescent="0.2">
      <c r="C1024" s="410"/>
      <c r="D1024" s="410"/>
      <c r="E1024" s="410">
        <f>COUNTIF(CFCategoriasBD,TabelaFluxoDeCaixa[[#This Row],[Categoria]])</f>
        <v>1</v>
      </c>
      <c r="F1024" s="389">
        <f ca="1">IFERROR(COUNTIF(INDIRECT("BDNameToFC" &amp; SUBSTITUTE(TabelaFluxoDeCaixa[[#This Row],[Categoria]], " ", "_")),TabelaFluxoDeCaixa[[#This Row],[Sub Categoria]]),0)</f>
        <v>1</v>
      </c>
      <c r="G1024" s="429">
        <f>DATE(YEAR(TabelaFluxoDeCaixa[[#This Row],[Data de Efetivação]]),MONTH(TabelaFluxoDeCaixa[[#This Row],[Data de Efetivação]]),1)</f>
        <v>45717</v>
      </c>
      <c r="H1024" s="428">
        <v>45734</v>
      </c>
      <c r="I1024" s="428">
        <v>45734</v>
      </c>
      <c r="J1024" s="411" t="s">
        <v>725</v>
      </c>
      <c r="K1024" s="411"/>
      <c r="L1024" s="411" t="s">
        <v>41</v>
      </c>
      <c r="M1024" s="412" t="s">
        <v>798</v>
      </c>
      <c r="N1024" s="413" t="s">
        <v>1669</v>
      </c>
      <c r="O1024" s="414">
        <v>23.78</v>
      </c>
      <c r="P1024" s="415" t="s">
        <v>134</v>
      </c>
    </row>
    <row r="1025" spans="3:16" ht="16" x14ac:dyDescent="0.2">
      <c r="C1025" s="410"/>
      <c r="D1025" s="410"/>
      <c r="E1025" s="410">
        <f>COUNTIF(CFCategoriasBD,TabelaFluxoDeCaixa[[#This Row],[Categoria]])</f>
        <v>1</v>
      </c>
      <c r="F1025" s="389">
        <f ca="1">IFERROR(COUNTIF(INDIRECT("BDNameToFC" &amp; SUBSTITUTE(TabelaFluxoDeCaixa[[#This Row],[Categoria]], " ", "_")),TabelaFluxoDeCaixa[[#This Row],[Sub Categoria]]),0)</f>
        <v>1</v>
      </c>
      <c r="G1025" s="429">
        <f>DATE(YEAR(TabelaFluxoDeCaixa[[#This Row],[Data de Efetivação]]),MONTH(TabelaFluxoDeCaixa[[#This Row],[Data de Efetivação]]),1)</f>
        <v>45717</v>
      </c>
      <c r="H1025" s="428">
        <v>45735</v>
      </c>
      <c r="I1025" s="428">
        <v>45735</v>
      </c>
      <c r="J1025" s="411" t="s">
        <v>725</v>
      </c>
      <c r="K1025" s="411"/>
      <c r="L1025" s="411" t="s">
        <v>803</v>
      </c>
      <c r="M1025" s="412" t="s">
        <v>898</v>
      </c>
      <c r="N1025" s="413" t="s">
        <v>1671</v>
      </c>
      <c r="O1025" s="414">
        <v>21.17</v>
      </c>
      <c r="P1025" s="415" t="s">
        <v>134</v>
      </c>
    </row>
    <row r="1026" spans="3:16" ht="16" x14ac:dyDescent="0.2">
      <c r="C1026" s="410"/>
      <c r="D1026" s="410"/>
      <c r="E1026" s="410">
        <f>COUNTIF(CFCategoriasBD,TabelaFluxoDeCaixa[[#This Row],[Categoria]])</f>
        <v>1</v>
      </c>
      <c r="F1026" s="389">
        <f ca="1">IFERROR(COUNTIF(INDIRECT("BDNameToFC" &amp; SUBSTITUTE(TabelaFluxoDeCaixa[[#This Row],[Categoria]], " ", "_")),TabelaFluxoDeCaixa[[#This Row],[Sub Categoria]]),0)</f>
        <v>1</v>
      </c>
      <c r="G1026" s="429">
        <f>DATE(YEAR(TabelaFluxoDeCaixa[[#This Row],[Data de Efetivação]]),MONTH(TabelaFluxoDeCaixa[[#This Row],[Data de Efetivação]]),1)</f>
        <v>45717</v>
      </c>
      <c r="H1026" s="428">
        <v>45736</v>
      </c>
      <c r="I1026" s="428">
        <v>45736</v>
      </c>
      <c r="J1026" s="411" t="s">
        <v>725</v>
      </c>
      <c r="K1026" s="411"/>
      <c r="L1026" s="411" t="s">
        <v>55</v>
      </c>
      <c r="M1026" s="412" t="s">
        <v>56</v>
      </c>
      <c r="N1026" s="413" t="s">
        <v>1680</v>
      </c>
      <c r="O1026" s="414">
        <v>12</v>
      </c>
      <c r="P1026" s="415" t="s">
        <v>134</v>
      </c>
    </row>
    <row r="1027" spans="3:16" ht="16" x14ac:dyDescent="0.2">
      <c r="C1027" s="410"/>
      <c r="D1027" s="410"/>
      <c r="E1027" s="410">
        <f>COUNTIF(CFCategoriasBD,TabelaFluxoDeCaixa[[#This Row],[Categoria]])</f>
        <v>1</v>
      </c>
      <c r="F1027" s="389">
        <f ca="1">IFERROR(COUNTIF(INDIRECT("BDNameToFC" &amp; SUBSTITUTE(TabelaFluxoDeCaixa[[#This Row],[Categoria]], " ", "_")),TabelaFluxoDeCaixa[[#This Row],[Sub Categoria]]),0)</f>
        <v>1</v>
      </c>
      <c r="G1027" s="429">
        <f>DATE(YEAR(TabelaFluxoDeCaixa[[#This Row],[Data de Efetivação]]),MONTH(TabelaFluxoDeCaixa[[#This Row],[Data de Efetivação]]),1)</f>
        <v>45717</v>
      </c>
      <c r="H1027" s="428">
        <v>45736</v>
      </c>
      <c r="I1027" s="428">
        <v>45736</v>
      </c>
      <c r="J1027" s="411" t="s">
        <v>725</v>
      </c>
      <c r="K1027" s="411"/>
      <c r="L1027" s="411" t="s">
        <v>814</v>
      </c>
      <c r="M1027" s="412" t="s">
        <v>257</v>
      </c>
      <c r="N1027" s="413" t="s">
        <v>787</v>
      </c>
      <c r="O1027" s="414">
        <v>362.12</v>
      </c>
      <c r="P1027" s="415" t="s">
        <v>134</v>
      </c>
    </row>
    <row r="1028" spans="3:16" ht="32" x14ac:dyDescent="0.2">
      <c r="C1028" s="410"/>
      <c r="D1028" s="410"/>
      <c r="E1028" s="410">
        <f>COUNTIF(CFCategoriasBD,TabelaFluxoDeCaixa[[#This Row],[Categoria]])</f>
        <v>1</v>
      </c>
      <c r="F1028" s="389">
        <f ca="1">IFERROR(COUNTIF(INDIRECT("BDNameToFC" &amp; SUBSTITUTE(TabelaFluxoDeCaixa[[#This Row],[Categoria]], " ", "_")),TabelaFluxoDeCaixa[[#This Row],[Sub Categoria]]),0)</f>
        <v>1</v>
      </c>
      <c r="G1028" s="429">
        <f>DATE(YEAR(TabelaFluxoDeCaixa[[#This Row],[Data de Efetivação]]),MONTH(TabelaFluxoDeCaixa[[#This Row],[Data de Efetivação]]),1)</f>
        <v>45717</v>
      </c>
      <c r="H1028" s="428">
        <v>45737</v>
      </c>
      <c r="I1028" s="428">
        <v>45737</v>
      </c>
      <c r="J1028" s="411" t="s">
        <v>725</v>
      </c>
      <c r="K1028" s="411"/>
      <c r="L1028" s="411" t="s">
        <v>41</v>
      </c>
      <c r="M1028" s="412" t="s">
        <v>798</v>
      </c>
      <c r="N1028" s="413" t="s">
        <v>1681</v>
      </c>
      <c r="O1028" s="414">
        <v>31.85</v>
      </c>
      <c r="P1028" s="415" t="s">
        <v>134</v>
      </c>
    </row>
    <row r="1029" spans="3:16" ht="16" x14ac:dyDescent="0.2">
      <c r="C1029" s="410"/>
      <c r="D1029" s="410"/>
      <c r="E1029" s="410">
        <f>COUNTIF(CFCategoriasBD,TabelaFluxoDeCaixa[[#This Row],[Categoria]])</f>
        <v>1</v>
      </c>
      <c r="F1029" s="389">
        <f ca="1">IFERROR(COUNTIF(INDIRECT("BDNameToFC" &amp; SUBSTITUTE(TabelaFluxoDeCaixa[[#This Row],[Categoria]], " ", "_")),TabelaFluxoDeCaixa[[#This Row],[Sub Categoria]]),0)</f>
        <v>1</v>
      </c>
      <c r="G1029" s="429">
        <f>DATE(YEAR(TabelaFluxoDeCaixa[[#This Row],[Data de Efetivação]]),MONTH(TabelaFluxoDeCaixa[[#This Row],[Data de Efetivação]]),1)</f>
        <v>45717</v>
      </c>
      <c r="H1029" s="428">
        <v>45737</v>
      </c>
      <c r="I1029" s="428">
        <v>45737</v>
      </c>
      <c r="J1029" s="411" t="s">
        <v>725</v>
      </c>
      <c r="K1029" s="411"/>
      <c r="L1029" s="411" t="s">
        <v>52</v>
      </c>
      <c r="M1029" s="412" t="s">
        <v>53</v>
      </c>
      <c r="N1029" s="413" t="s">
        <v>1682</v>
      </c>
      <c r="O1029" s="414">
        <v>152</v>
      </c>
      <c r="P1029" s="415" t="s">
        <v>134</v>
      </c>
    </row>
    <row r="1030" spans="3:16" ht="16" x14ac:dyDescent="0.2">
      <c r="C1030" s="410"/>
      <c r="D1030" s="410"/>
      <c r="E1030" s="410">
        <f>COUNTIF(CFCategoriasBD,TabelaFluxoDeCaixa[[#This Row],[Categoria]])</f>
        <v>1</v>
      </c>
      <c r="F1030" s="389">
        <f ca="1">IFERROR(COUNTIF(INDIRECT("BDNameToFC" &amp; SUBSTITUTE(TabelaFluxoDeCaixa[[#This Row],[Categoria]], " ", "_")),TabelaFluxoDeCaixa[[#This Row],[Sub Categoria]]),0)</f>
        <v>1</v>
      </c>
      <c r="G1030" s="429">
        <f>DATE(YEAR(TabelaFluxoDeCaixa[[#This Row],[Data de Efetivação]]),MONTH(TabelaFluxoDeCaixa[[#This Row],[Data de Efetivação]]),1)</f>
        <v>45717</v>
      </c>
      <c r="H1030" s="428">
        <v>45738</v>
      </c>
      <c r="I1030" s="428">
        <v>45738</v>
      </c>
      <c r="J1030" s="411" t="s">
        <v>725</v>
      </c>
      <c r="K1030" s="411"/>
      <c r="L1030" s="411" t="s">
        <v>58</v>
      </c>
      <c r="M1030" s="412" t="s">
        <v>906</v>
      </c>
      <c r="N1030" s="413" t="s">
        <v>1491</v>
      </c>
      <c r="O1030" s="414">
        <v>8.6999999999999993</v>
      </c>
      <c r="P1030" s="415" t="s">
        <v>134</v>
      </c>
    </row>
    <row r="1031" spans="3:16" ht="16" x14ac:dyDescent="0.2">
      <c r="C1031" s="410"/>
      <c r="D1031" s="410"/>
      <c r="E1031" s="410">
        <f>COUNTIF(CFCategoriasBD,TabelaFluxoDeCaixa[[#This Row],[Categoria]])</f>
        <v>1</v>
      </c>
      <c r="F1031" s="389">
        <f ca="1">IFERROR(COUNTIF(INDIRECT("BDNameToFC" &amp; SUBSTITUTE(TabelaFluxoDeCaixa[[#This Row],[Categoria]], " ", "_")),TabelaFluxoDeCaixa[[#This Row],[Sub Categoria]]),0)</f>
        <v>1</v>
      </c>
      <c r="G1031" s="429">
        <f>DATE(YEAR(TabelaFluxoDeCaixa[[#This Row],[Data de Efetivação]]),MONTH(TabelaFluxoDeCaixa[[#This Row],[Data de Efetivação]]),1)</f>
        <v>45717</v>
      </c>
      <c r="H1031" s="428">
        <v>45740</v>
      </c>
      <c r="I1031" s="428">
        <v>45740</v>
      </c>
      <c r="J1031" s="411" t="s">
        <v>725</v>
      </c>
      <c r="K1031" s="411"/>
      <c r="L1031" s="411" t="s">
        <v>55</v>
      </c>
      <c r="M1031" s="412" t="s">
        <v>810</v>
      </c>
      <c r="N1031" s="413" t="s">
        <v>1683</v>
      </c>
      <c r="O1031" s="414">
        <v>5</v>
      </c>
      <c r="P1031" s="415" t="s">
        <v>134</v>
      </c>
    </row>
    <row r="1032" spans="3:16" ht="16" x14ac:dyDescent="0.2">
      <c r="C1032" s="410"/>
      <c r="D1032" s="410"/>
      <c r="E1032" s="410">
        <f>COUNTIF(CFCategoriasBD,TabelaFluxoDeCaixa[[#This Row],[Categoria]])</f>
        <v>1</v>
      </c>
      <c r="F1032" s="389">
        <f ca="1">IFERROR(COUNTIF(INDIRECT("BDNameToFC" &amp; SUBSTITUTE(TabelaFluxoDeCaixa[[#This Row],[Categoria]], " ", "_")),TabelaFluxoDeCaixa[[#This Row],[Sub Categoria]]),0)</f>
        <v>1</v>
      </c>
      <c r="G1032" s="429">
        <f>DATE(YEAR(TabelaFluxoDeCaixa[[#This Row],[Data de Efetivação]]),MONTH(TabelaFluxoDeCaixa[[#This Row],[Data de Efetivação]]),1)</f>
        <v>45717</v>
      </c>
      <c r="H1032" s="428">
        <v>45740</v>
      </c>
      <c r="I1032" s="428">
        <v>45740</v>
      </c>
      <c r="J1032" s="411" t="s">
        <v>725</v>
      </c>
      <c r="K1032" s="411"/>
      <c r="L1032" s="411" t="s">
        <v>55</v>
      </c>
      <c r="M1032" s="412" t="s">
        <v>810</v>
      </c>
      <c r="N1032" s="413" t="s">
        <v>1684</v>
      </c>
      <c r="O1032" s="414">
        <v>10</v>
      </c>
      <c r="P1032" s="415" t="s">
        <v>134</v>
      </c>
    </row>
    <row r="1033" spans="3:16" ht="16" x14ac:dyDescent="0.2">
      <c r="C1033" s="410"/>
      <c r="D1033" s="410"/>
      <c r="E1033" s="410">
        <f>COUNTIF(CFCategoriasBD,TabelaFluxoDeCaixa[[#This Row],[Categoria]])</f>
        <v>1</v>
      </c>
      <c r="F1033" s="389">
        <f ca="1">IFERROR(COUNTIF(INDIRECT("BDNameToFC" &amp; SUBSTITUTE(TabelaFluxoDeCaixa[[#This Row],[Categoria]], " ", "_")),TabelaFluxoDeCaixa[[#This Row],[Sub Categoria]]),0)</f>
        <v>1</v>
      </c>
      <c r="G1033" s="429">
        <f>DATE(YEAR(TabelaFluxoDeCaixa[[#This Row],[Data de Efetivação]]),MONTH(TabelaFluxoDeCaixa[[#This Row],[Data de Efetivação]]),1)</f>
        <v>45717</v>
      </c>
      <c r="H1033" s="428">
        <v>45740</v>
      </c>
      <c r="I1033" s="428">
        <v>45740</v>
      </c>
      <c r="J1033" s="411" t="s">
        <v>725</v>
      </c>
      <c r="K1033" s="411"/>
      <c r="L1033" s="411" t="s">
        <v>809</v>
      </c>
      <c r="M1033" s="412" t="s">
        <v>824</v>
      </c>
      <c r="N1033" s="413" t="s">
        <v>737</v>
      </c>
      <c r="O1033" s="414">
        <v>166.85</v>
      </c>
      <c r="P1033" s="415" t="s">
        <v>134</v>
      </c>
    </row>
    <row r="1034" spans="3:16" ht="16" x14ac:dyDescent="0.2">
      <c r="C1034" s="410"/>
      <c r="D1034" s="410"/>
      <c r="E1034" s="410">
        <f>COUNTIF(CFCategoriasBD,TabelaFluxoDeCaixa[[#This Row],[Categoria]])</f>
        <v>1</v>
      </c>
      <c r="F1034" s="389">
        <f ca="1">IFERROR(COUNTIF(INDIRECT("BDNameToFC" &amp; SUBSTITUTE(TabelaFluxoDeCaixa[[#This Row],[Categoria]], " ", "_")),TabelaFluxoDeCaixa[[#This Row],[Sub Categoria]]),0)</f>
        <v>1</v>
      </c>
      <c r="G1034" s="429">
        <f>DATE(YEAR(TabelaFluxoDeCaixa[[#This Row],[Data de Efetivação]]),MONTH(TabelaFluxoDeCaixa[[#This Row],[Data de Efetivação]]),1)</f>
        <v>45717</v>
      </c>
      <c r="H1034" s="428">
        <v>45741</v>
      </c>
      <c r="I1034" s="428">
        <v>45741</v>
      </c>
      <c r="J1034" s="411" t="s">
        <v>725</v>
      </c>
      <c r="K1034" s="411"/>
      <c r="L1034" s="411" t="s">
        <v>816</v>
      </c>
      <c r="M1034" s="412" t="s">
        <v>965</v>
      </c>
      <c r="N1034" s="413" t="s">
        <v>795</v>
      </c>
      <c r="O1034" s="414">
        <v>39.99</v>
      </c>
      <c r="P1034" s="415" t="s">
        <v>134</v>
      </c>
    </row>
    <row r="1035" spans="3:16" ht="32" x14ac:dyDescent="0.2">
      <c r="C1035" s="410"/>
      <c r="D1035" s="410"/>
      <c r="E1035" s="410">
        <f>COUNTIF(CFCategoriasBD,TabelaFluxoDeCaixa[[#This Row],[Categoria]])</f>
        <v>1</v>
      </c>
      <c r="F1035" s="389">
        <f ca="1">IFERROR(COUNTIF(INDIRECT("BDNameToFC" &amp; SUBSTITUTE(TabelaFluxoDeCaixa[[#This Row],[Categoria]], " ", "_")),TabelaFluxoDeCaixa[[#This Row],[Sub Categoria]]),0)</f>
        <v>1</v>
      </c>
      <c r="G1035" s="429">
        <f>DATE(YEAR(TabelaFluxoDeCaixa[[#This Row],[Data de Efetivação]]),MONTH(TabelaFluxoDeCaixa[[#This Row],[Data de Efetivação]]),1)</f>
        <v>45717</v>
      </c>
      <c r="H1035" s="428">
        <v>45741</v>
      </c>
      <c r="I1035" s="428">
        <v>45741</v>
      </c>
      <c r="J1035" s="411" t="s">
        <v>725</v>
      </c>
      <c r="K1035" s="411"/>
      <c r="L1035" s="411" t="s">
        <v>41</v>
      </c>
      <c r="M1035" s="412" t="s">
        <v>798</v>
      </c>
      <c r="N1035" s="413" t="s">
        <v>1685</v>
      </c>
      <c r="O1035" s="414">
        <v>53.82</v>
      </c>
      <c r="P1035" s="415" t="s">
        <v>134</v>
      </c>
    </row>
    <row r="1036" spans="3:16" ht="16" x14ac:dyDescent="0.2">
      <c r="C1036" s="410"/>
      <c r="D1036" s="410"/>
      <c r="E1036" s="410">
        <f>COUNTIF(CFCategoriasBD,TabelaFluxoDeCaixa[[#This Row],[Categoria]])</f>
        <v>1</v>
      </c>
      <c r="F1036" s="389">
        <f ca="1">IFERROR(COUNTIF(INDIRECT("BDNameToFC" &amp; SUBSTITUTE(TabelaFluxoDeCaixa[[#This Row],[Categoria]], " ", "_")),TabelaFluxoDeCaixa[[#This Row],[Sub Categoria]]),0)</f>
        <v>1</v>
      </c>
      <c r="G1036" s="429">
        <f>DATE(YEAR(TabelaFluxoDeCaixa[[#This Row],[Data de Efetivação]]),MONTH(TabelaFluxoDeCaixa[[#This Row],[Data de Efetivação]]),1)</f>
        <v>45717</v>
      </c>
      <c r="H1036" s="428">
        <v>45741</v>
      </c>
      <c r="I1036" s="428">
        <v>45741</v>
      </c>
      <c r="J1036" s="411" t="s">
        <v>725</v>
      </c>
      <c r="K1036" s="411"/>
      <c r="L1036" s="411" t="s">
        <v>43</v>
      </c>
      <c r="M1036" s="412" t="s">
        <v>815</v>
      </c>
      <c r="N1036" s="413" t="s">
        <v>795</v>
      </c>
      <c r="O1036" s="414">
        <v>159.25</v>
      </c>
      <c r="P1036" s="415" t="s">
        <v>134</v>
      </c>
    </row>
    <row r="1037" spans="3:16" ht="32" x14ac:dyDescent="0.2">
      <c r="C1037" s="410"/>
      <c r="D1037" s="410"/>
      <c r="E1037" s="410">
        <f>COUNTIF(CFCategoriasBD,TabelaFluxoDeCaixa[[#This Row],[Categoria]])</f>
        <v>1</v>
      </c>
      <c r="F1037" s="389">
        <f ca="1">IFERROR(COUNTIF(INDIRECT("BDNameToFC" &amp; SUBSTITUTE(TabelaFluxoDeCaixa[[#This Row],[Categoria]], " ", "_")),TabelaFluxoDeCaixa[[#This Row],[Sub Categoria]]),0)</f>
        <v>1</v>
      </c>
      <c r="G1037" s="429">
        <f>DATE(YEAR(TabelaFluxoDeCaixa[[#This Row],[Data de Efetivação]]),MONTH(TabelaFluxoDeCaixa[[#This Row],[Data de Efetivação]]),1)</f>
        <v>45717</v>
      </c>
      <c r="H1037" s="428">
        <v>45741</v>
      </c>
      <c r="I1037" s="428">
        <v>45741</v>
      </c>
      <c r="J1037" s="411" t="s">
        <v>725</v>
      </c>
      <c r="K1037" s="411"/>
      <c r="L1037" s="411" t="s">
        <v>40</v>
      </c>
      <c r="M1037" s="412" t="s">
        <v>949</v>
      </c>
      <c r="N1037" s="413" t="s">
        <v>1686</v>
      </c>
      <c r="O1037" s="414">
        <v>200</v>
      </c>
      <c r="P1037" s="415" t="s">
        <v>134</v>
      </c>
    </row>
    <row r="1038" spans="3:16" ht="32" x14ac:dyDescent="0.2">
      <c r="C1038" s="410"/>
      <c r="D1038" s="410"/>
      <c r="E1038" s="410">
        <f>COUNTIF(CFCategoriasBD,TabelaFluxoDeCaixa[[#This Row],[Categoria]])</f>
        <v>1</v>
      </c>
      <c r="F1038" s="389">
        <f ca="1">IFERROR(COUNTIF(INDIRECT("BDNameToFC" &amp; SUBSTITUTE(TabelaFluxoDeCaixa[[#This Row],[Categoria]], " ", "_")),TabelaFluxoDeCaixa[[#This Row],[Sub Categoria]]),0)</f>
        <v>1</v>
      </c>
      <c r="G1038" s="429">
        <f>DATE(YEAR(TabelaFluxoDeCaixa[[#This Row],[Data de Efetivação]]),MONTH(TabelaFluxoDeCaixa[[#This Row],[Data de Efetivação]]),1)</f>
        <v>45717</v>
      </c>
      <c r="H1038" s="428">
        <v>45741</v>
      </c>
      <c r="I1038" s="428">
        <v>45741</v>
      </c>
      <c r="J1038" s="411" t="s">
        <v>725</v>
      </c>
      <c r="K1038" s="411"/>
      <c r="L1038" s="411" t="s">
        <v>40</v>
      </c>
      <c r="M1038" s="412" t="s">
        <v>949</v>
      </c>
      <c r="N1038" s="413" t="s">
        <v>1687</v>
      </c>
      <c r="O1038" s="414">
        <v>600</v>
      </c>
      <c r="P1038" s="415" t="s">
        <v>134</v>
      </c>
    </row>
    <row r="1039" spans="3:16" ht="16" x14ac:dyDescent="0.2">
      <c r="C1039" s="410"/>
      <c r="D1039" s="410"/>
      <c r="E1039" s="410">
        <f>COUNTIF(CFCategoriasBD,TabelaFluxoDeCaixa[[#This Row],[Categoria]])</f>
        <v>1</v>
      </c>
      <c r="F1039" s="389">
        <f ca="1">IFERROR(COUNTIF(INDIRECT("BDNameToFC" &amp; SUBSTITUTE(TabelaFluxoDeCaixa[[#This Row],[Categoria]], " ", "_")),TabelaFluxoDeCaixa[[#This Row],[Sub Categoria]]),0)</f>
        <v>1</v>
      </c>
      <c r="G1039" s="429">
        <f>DATE(YEAR(TabelaFluxoDeCaixa[[#This Row],[Data de Efetivação]]),MONTH(TabelaFluxoDeCaixa[[#This Row],[Data de Efetivação]]),1)</f>
        <v>45717</v>
      </c>
      <c r="H1039" s="428">
        <v>45747</v>
      </c>
      <c r="I1039" s="428">
        <v>45747</v>
      </c>
      <c r="J1039" s="411" t="s">
        <v>725</v>
      </c>
      <c r="K1039" s="411"/>
      <c r="L1039" s="411" t="s">
        <v>808</v>
      </c>
      <c r="M1039" s="412" t="s">
        <v>257</v>
      </c>
      <c r="N1039" s="413" t="s">
        <v>1434</v>
      </c>
      <c r="O1039" s="414">
        <v>35.18</v>
      </c>
      <c r="P1039" s="415" t="s">
        <v>134</v>
      </c>
    </row>
    <row r="1040" spans="3:16" ht="16" x14ac:dyDescent="0.2">
      <c r="C1040" s="410"/>
      <c r="D1040" s="410"/>
      <c r="E1040" s="410">
        <f>COUNTIF(CFCategoriasBD,TabelaFluxoDeCaixa[[#This Row],[Categoria]])</f>
        <v>1</v>
      </c>
      <c r="F1040" s="389">
        <f ca="1">IFERROR(COUNTIF(INDIRECT("BDNameToFC" &amp; SUBSTITUTE(TabelaFluxoDeCaixa[[#This Row],[Categoria]], " ", "_")),TabelaFluxoDeCaixa[[#This Row],[Sub Categoria]]),0)</f>
        <v>1</v>
      </c>
      <c r="G1040" s="429">
        <f>DATE(YEAR(TabelaFluxoDeCaixa[[#This Row],[Data de Efetivação]]),MONTH(TabelaFluxoDeCaixa[[#This Row],[Data de Efetivação]]),1)</f>
        <v>45717</v>
      </c>
      <c r="H1040" s="428">
        <v>45747</v>
      </c>
      <c r="I1040" s="428">
        <v>45747</v>
      </c>
      <c r="J1040" s="411" t="s">
        <v>725</v>
      </c>
      <c r="K1040" s="411"/>
      <c r="L1040" s="411" t="s">
        <v>52</v>
      </c>
      <c r="M1040" s="412" t="s">
        <v>53</v>
      </c>
      <c r="N1040" s="413" t="s">
        <v>1688</v>
      </c>
      <c r="O1040" s="414">
        <v>200</v>
      </c>
      <c r="P1040" s="415" t="s">
        <v>134</v>
      </c>
    </row>
    <row r="1041" spans="3:16" ht="16" x14ac:dyDescent="0.2">
      <c r="C1041" s="410"/>
      <c r="D1041" s="410"/>
      <c r="E1041" s="410">
        <f>COUNTIF(CFCategoriasBD,TabelaFluxoDeCaixa[[#This Row],[Categoria]])</f>
        <v>1</v>
      </c>
      <c r="F1041" s="389">
        <f ca="1">IFERROR(COUNTIF(INDIRECT("BDNameToFC" &amp; SUBSTITUTE(TabelaFluxoDeCaixa[[#This Row],[Categoria]], " ", "_")),TabelaFluxoDeCaixa[[#This Row],[Sub Categoria]]),0)</f>
        <v>1</v>
      </c>
      <c r="G1041" s="429">
        <f>DATE(YEAR(TabelaFluxoDeCaixa[[#This Row],[Data de Efetivação]]),MONTH(TabelaFluxoDeCaixa[[#This Row],[Data de Efetivação]]),1)</f>
        <v>45748</v>
      </c>
      <c r="H1041" s="428">
        <v>45748</v>
      </c>
      <c r="I1041" s="428">
        <v>45748</v>
      </c>
      <c r="J1041" s="411" t="s">
        <v>725</v>
      </c>
      <c r="K1041" s="411"/>
      <c r="L1041" s="411" t="s">
        <v>41</v>
      </c>
      <c r="M1041" s="412" t="s">
        <v>798</v>
      </c>
      <c r="N1041" s="413" t="s">
        <v>1692</v>
      </c>
      <c r="O1041" s="414">
        <v>0.39</v>
      </c>
      <c r="P1041" s="415" t="s">
        <v>134</v>
      </c>
    </row>
    <row r="1042" spans="3:16" ht="16" x14ac:dyDescent="0.2">
      <c r="C1042" s="410"/>
      <c r="D1042" s="410"/>
      <c r="E1042" s="410">
        <f>COUNTIF(CFCategoriasBD,TabelaFluxoDeCaixa[[#This Row],[Categoria]])</f>
        <v>1</v>
      </c>
      <c r="F1042" s="389">
        <f ca="1">IFERROR(COUNTIF(INDIRECT("BDNameToFC" &amp; SUBSTITUTE(TabelaFluxoDeCaixa[[#This Row],[Categoria]], " ", "_")),TabelaFluxoDeCaixa[[#This Row],[Sub Categoria]]),0)</f>
        <v>1</v>
      </c>
      <c r="G1042" s="429">
        <f>DATE(YEAR(TabelaFluxoDeCaixa[[#This Row],[Data de Efetivação]]),MONTH(TabelaFluxoDeCaixa[[#This Row],[Data de Efetivação]]),1)</f>
        <v>45748</v>
      </c>
      <c r="H1042" s="428">
        <v>45748</v>
      </c>
      <c r="I1042" s="428">
        <v>45748</v>
      </c>
      <c r="J1042" s="411" t="s">
        <v>725</v>
      </c>
      <c r="K1042" s="411"/>
      <c r="L1042" s="411" t="s">
        <v>808</v>
      </c>
      <c r="M1042" s="412" t="s">
        <v>257</v>
      </c>
      <c r="N1042" s="413" t="s">
        <v>738</v>
      </c>
      <c r="O1042" s="414">
        <v>1.42</v>
      </c>
      <c r="P1042" s="415" t="s">
        <v>134</v>
      </c>
    </row>
    <row r="1043" spans="3:16" ht="16" x14ac:dyDescent="0.2">
      <c r="C1043" s="410"/>
      <c r="D1043" s="410"/>
      <c r="E1043" s="410">
        <f>COUNTIF(CFCategoriasBD,TabelaFluxoDeCaixa[[#This Row],[Categoria]])</f>
        <v>1</v>
      </c>
      <c r="F1043" s="389">
        <f ca="1">IFERROR(COUNTIF(INDIRECT("BDNameToFC" &amp; SUBSTITUTE(TabelaFluxoDeCaixa[[#This Row],[Categoria]], " ", "_")),TabelaFluxoDeCaixa[[#This Row],[Sub Categoria]]),0)</f>
        <v>1</v>
      </c>
      <c r="G1043" s="429">
        <f>DATE(YEAR(TabelaFluxoDeCaixa[[#This Row],[Data de Efetivação]]),MONTH(TabelaFluxoDeCaixa[[#This Row],[Data de Efetivação]]),1)</f>
        <v>45748</v>
      </c>
      <c r="H1043" s="428">
        <v>45749</v>
      </c>
      <c r="I1043" s="428">
        <v>45749</v>
      </c>
      <c r="J1043" s="411" t="s">
        <v>725</v>
      </c>
      <c r="K1043" s="411"/>
      <c r="L1043" s="411" t="s">
        <v>41</v>
      </c>
      <c r="M1043" s="412" t="s">
        <v>798</v>
      </c>
      <c r="N1043" s="413" t="s">
        <v>1694</v>
      </c>
      <c r="O1043" s="414">
        <v>3.37</v>
      </c>
      <c r="P1043" s="415" t="s">
        <v>134</v>
      </c>
    </row>
    <row r="1044" spans="3:16" ht="16" x14ac:dyDescent="0.2">
      <c r="C1044" s="410"/>
      <c r="D1044" s="410"/>
      <c r="E1044" s="410">
        <f>COUNTIF(CFCategoriasBD,TabelaFluxoDeCaixa[[#This Row],[Categoria]])</f>
        <v>1</v>
      </c>
      <c r="F1044" s="389">
        <f ca="1">IFERROR(COUNTIF(INDIRECT("BDNameToFC" &amp; SUBSTITUTE(TabelaFluxoDeCaixa[[#This Row],[Categoria]], " ", "_")),TabelaFluxoDeCaixa[[#This Row],[Sub Categoria]]),0)</f>
        <v>1</v>
      </c>
      <c r="G1044" s="429">
        <f>DATE(YEAR(TabelaFluxoDeCaixa[[#This Row],[Data de Efetivação]]),MONTH(TabelaFluxoDeCaixa[[#This Row],[Data de Efetivação]]),1)</f>
        <v>45748</v>
      </c>
      <c r="H1044" s="428">
        <v>45749</v>
      </c>
      <c r="I1044" s="428">
        <v>45749</v>
      </c>
      <c r="J1044" s="411" t="s">
        <v>725</v>
      </c>
      <c r="K1044" s="411"/>
      <c r="L1044" s="411" t="s">
        <v>41</v>
      </c>
      <c r="M1044" s="412" t="s">
        <v>798</v>
      </c>
      <c r="N1044" s="413" t="s">
        <v>1693</v>
      </c>
      <c r="O1044" s="414">
        <v>27.57</v>
      </c>
      <c r="P1044" s="415" t="s">
        <v>134</v>
      </c>
    </row>
    <row r="1045" spans="3:16" ht="16" x14ac:dyDescent="0.2">
      <c r="C1045" s="410"/>
      <c r="D1045" s="410"/>
      <c r="E1045" s="410">
        <f>COUNTIF(CFCategoriasBD,TabelaFluxoDeCaixa[[#This Row],[Categoria]])</f>
        <v>1</v>
      </c>
      <c r="F1045" s="389">
        <f ca="1">IFERROR(COUNTIF(INDIRECT("BDNameToFC" &amp; SUBSTITUTE(TabelaFluxoDeCaixa[[#This Row],[Categoria]], " ", "_")),TabelaFluxoDeCaixa[[#This Row],[Sub Categoria]]),0)</f>
        <v>1</v>
      </c>
      <c r="G1045" s="429">
        <f>DATE(YEAR(TabelaFluxoDeCaixa[[#This Row],[Data de Efetivação]]),MONTH(TabelaFluxoDeCaixa[[#This Row],[Data de Efetivação]]),1)</f>
        <v>45748</v>
      </c>
      <c r="H1045" s="428">
        <v>45749</v>
      </c>
      <c r="I1045" s="428">
        <v>45749</v>
      </c>
      <c r="J1045" s="411" t="s">
        <v>725</v>
      </c>
      <c r="K1045" s="411"/>
      <c r="L1045" s="411" t="s">
        <v>43</v>
      </c>
      <c r="M1045" s="412" t="s">
        <v>47</v>
      </c>
      <c r="N1045" s="413" t="s">
        <v>1274</v>
      </c>
      <c r="O1045" s="414">
        <v>238.41</v>
      </c>
      <c r="P1045" s="415" t="s">
        <v>134</v>
      </c>
    </row>
    <row r="1046" spans="3:16" ht="16" x14ac:dyDescent="0.2">
      <c r="C1046" s="410"/>
      <c r="D1046" s="410"/>
      <c r="E1046" s="410">
        <f>COUNTIF(CFCategoriasBD,TabelaFluxoDeCaixa[[#This Row],[Categoria]])</f>
        <v>1</v>
      </c>
      <c r="F1046" s="389">
        <f ca="1">IFERROR(COUNTIF(INDIRECT("BDNameToFC" &amp; SUBSTITUTE(TabelaFluxoDeCaixa[[#This Row],[Categoria]], " ", "_")),TabelaFluxoDeCaixa[[#This Row],[Sub Categoria]]),0)</f>
        <v>1</v>
      </c>
      <c r="G1046" s="429">
        <f>DATE(YEAR(TabelaFluxoDeCaixa[[#This Row],[Data de Efetivação]]),MONTH(TabelaFluxoDeCaixa[[#This Row],[Data de Efetivação]]),1)</f>
        <v>45748</v>
      </c>
      <c r="H1046" s="428">
        <v>45750</v>
      </c>
      <c r="I1046" s="428">
        <v>45750</v>
      </c>
      <c r="J1046" s="411" t="s">
        <v>725</v>
      </c>
      <c r="K1046" s="411"/>
      <c r="L1046" s="411" t="s">
        <v>816</v>
      </c>
      <c r="M1046" s="412" t="s">
        <v>965</v>
      </c>
      <c r="N1046" s="413" t="s">
        <v>1498</v>
      </c>
      <c r="O1046" s="414">
        <v>250</v>
      </c>
      <c r="P1046" s="415" t="s">
        <v>134</v>
      </c>
    </row>
    <row r="1047" spans="3:16" ht="16" x14ac:dyDescent="0.2">
      <c r="C1047" s="410"/>
      <c r="D1047" s="410"/>
      <c r="E1047" s="410">
        <f>COUNTIF(CFCategoriasBD,TabelaFluxoDeCaixa[[#This Row],[Categoria]])</f>
        <v>1</v>
      </c>
      <c r="F1047" s="389">
        <f ca="1">IFERROR(COUNTIF(INDIRECT("BDNameToFC" &amp; SUBSTITUTE(TabelaFluxoDeCaixa[[#This Row],[Categoria]], " ", "_")),TabelaFluxoDeCaixa[[#This Row],[Sub Categoria]]),0)</f>
        <v>1</v>
      </c>
      <c r="G1047" s="429">
        <f>DATE(YEAR(TabelaFluxoDeCaixa[[#This Row],[Data de Efetivação]]),MONTH(TabelaFluxoDeCaixa[[#This Row],[Data de Efetivação]]),1)</f>
        <v>45748</v>
      </c>
      <c r="H1047" s="428">
        <v>45751</v>
      </c>
      <c r="I1047" s="428">
        <v>45751</v>
      </c>
      <c r="J1047" s="411" t="s">
        <v>725</v>
      </c>
      <c r="K1047" s="411"/>
      <c r="L1047" s="411" t="s">
        <v>52</v>
      </c>
      <c r="M1047" s="412" t="s">
        <v>800</v>
      </c>
      <c r="N1047" s="413" t="s">
        <v>1351</v>
      </c>
      <c r="O1047" s="414">
        <v>114.1</v>
      </c>
      <c r="P1047" s="415" t="s">
        <v>134</v>
      </c>
    </row>
    <row r="1048" spans="3:16" ht="32" x14ac:dyDescent="0.2">
      <c r="C1048" s="410"/>
      <c r="D1048" s="410"/>
      <c r="E1048" s="410">
        <f>COUNTIF(CFCategoriasBD,TabelaFluxoDeCaixa[[#This Row],[Categoria]])</f>
        <v>1</v>
      </c>
      <c r="F1048" s="389">
        <f ca="1">IFERROR(COUNTIF(INDIRECT("BDNameToFC" &amp; SUBSTITUTE(TabelaFluxoDeCaixa[[#This Row],[Categoria]], " ", "_")),TabelaFluxoDeCaixa[[#This Row],[Sub Categoria]]),0)</f>
        <v>1</v>
      </c>
      <c r="G1048" s="429">
        <f>DATE(YEAR(TabelaFluxoDeCaixa[[#This Row],[Data de Efetivação]]),MONTH(TabelaFluxoDeCaixa[[#This Row],[Data de Efetivação]]),1)</f>
        <v>45748</v>
      </c>
      <c r="H1048" s="428">
        <v>45751</v>
      </c>
      <c r="I1048" s="428">
        <v>45751</v>
      </c>
      <c r="J1048" s="411" t="s">
        <v>725</v>
      </c>
      <c r="K1048" s="411"/>
      <c r="L1048" s="411" t="s">
        <v>41</v>
      </c>
      <c r="M1048" s="412" t="s">
        <v>1702</v>
      </c>
      <c r="N1048" s="413" t="s">
        <v>1695</v>
      </c>
      <c r="O1048" s="414">
        <v>3100</v>
      </c>
      <c r="P1048" s="415" t="s">
        <v>134</v>
      </c>
    </row>
    <row r="1049" spans="3:16" ht="32" x14ac:dyDescent="0.2">
      <c r="C1049" s="410"/>
      <c r="D1049" s="410"/>
      <c r="E1049" s="410">
        <f>COUNTIF(CFCategoriasBD,TabelaFluxoDeCaixa[[#This Row],[Categoria]])</f>
        <v>1</v>
      </c>
      <c r="F1049" s="389">
        <f ca="1">IFERROR(COUNTIF(INDIRECT("BDNameToFC" &amp; SUBSTITUTE(TabelaFluxoDeCaixa[[#This Row],[Categoria]], " ", "_")),TabelaFluxoDeCaixa[[#This Row],[Sub Categoria]]),0)</f>
        <v>1</v>
      </c>
      <c r="G1049" s="429">
        <f>DATE(YEAR(TabelaFluxoDeCaixa[[#This Row],[Data de Efetivação]]),MONTH(TabelaFluxoDeCaixa[[#This Row],[Data de Efetivação]]),1)</f>
        <v>45748</v>
      </c>
      <c r="H1049" s="428">
        <v>45752</v>
      </c>
      <c r="I1049" s="428">
        <v>45752</v>
      </c>
      <c r="J1049" s="411" t="s">
        <v>725</v>
      </c>
      <c r="K1049" s="411"/>
      <c r="L1049" s="411" t="s">
        <v>58</v>
      </c>
      <c r="M1049" s="412" t="s">
        <v>802</v>
      </c>
      <c r="N1049" s="413" t="s">
        <v>1533</v>
      </c>
      <c r="O1049" s="414">
        <v>320.81</v>
      </c>
      <c r="P1049" s="415" t="s">
        <v>134</v>
      </c>
    </row>
    <row r="1050" spans="3:16" ht="16" x14ac:dyDescent="0.2">
      <c r="C1050" s="410"/>
      <c r="D1050" s="410"/>
      <c r="E1050" s="410">
        <f>COUNTIF(CFCategoriasBD,TabelaFluxoDeCaixa[[#This Row],[Categoria]])</f>
        <v>1</v>
      </c>
      <c r="F1050" s="389">
        <f ca="1">IFERROR(COUNTIF(INDIRECT("BDNameToFC" &amp; SUBSTITUTE(TabelaFluxoDeCaixa[[#This Row],[Categoria]], " ", "_")),TabelaFluxoDeCaixa[[#This Row],[Sub Categoria]]),0)</f>
        <v>1</v>
      </c>
      <c r="G1050" s="429">
        <f>DATE(YEAR(TabelaFluxoDeCaixa[[#This Row],[Data de Efetivação]]),MONTH(TabelaFluxoDeCaixa[[#This Row],[Data de Efetivação]]),1)</f>
        <v>45748</v>
      </c>
      <c r="H1050" s="428">
        <v>45726</v>
      </c>
      <c r="I1050" s="428">
        <v>45754</v>
      </c>
      <c r="J1050" s="411"/>
      <c r="K1050" s="411" t="s">
        <v>806</v>
      </c>
      <c r="L1050" s="411" t="s">
        <v>808</v>
      </c>
      <c r="M1050" s="412" t="s">
        <v>257</v>
      </c>
      <c r="N1050" s="413" t="s">
        <v>1714</v>
      </c>
      <c r="O1050" s="414">
        <v>0.28000000000000003</v>
      </c>
      <c r="P1050" s="415" t="s">
        <v>134</v>
      </c>
    </row>
    <row r="1051" spans="3:16" ht="16" x14ac:dyDescent="0.2">
      <c r="C1051" s="410"/>
      <c r="D1051" s="410"/>
      <c r="E1051" s="410">
        <f>COUNTIF(CFCategoriasBD,TabelaFluxoDeCaixa[[#This Row],[Categoria]])</f>
        <v>1</v>
      </c>
      <c r="F1051" s="389">
        <f ca="1">IFERROR(COUNTIF(INDIRECT("BDNameToFC" &amp; SUBSTITUTE(TabelaFluxoDeCaixa[[#This Row],[Categoria]], " ", "_")),TabelaFluxoDeCaixa[[#This Row],[Sub Categoria]]),0)</f>
        <v>1</v>
      </c>
      <c r="G1051" s="429">
        <f>DATE(YEAR(TabelaFluxoDeCaixa[[#This Row],[Data de Efetivação]]),MONTH(TabelaFluxoDeCaixa[[#This Row],[Data de Efetivação]]),1)</f>
        <v>45748</v>
      </c>
      <c r="H1051" s="428">
        <v>45726</v>
      </c>
      <c r="I1051" s="428">
        <v>45754</v>
      </c>
      <c r="J1051" s="411"/>
      <c r="K1051" s="411" t="s">
        <v>806</v>
      </c>
      <c r="L1051" s="411" t="s">
        <v>808</v>
      </c>
      <c r="M1051" s="412" t="s">
        <v>257</v>
      </c>
      <c r="N1051" s="413" t="s">
        <v>1713</v>
      </c>
      <c r="O1051" s="414">
        <v>0.47</v>
      </c>
      <c r="P1051" s="415" t="s">
        <v>134</v>
      </c>
    </row>
    <row r="1052" spans="3:16" ht="16" x14ac:dyDescent="0.2">
      <c r="C1052" s="410"/>
      <c r="D1052" s="410"/>
      <c r="E1052" s="410">
        <f>COUNTIF(CFCategoriasBD,TabelaFluxoDeCaixa[[#This Row],[Categoria]])</f>
        <v>1</v>
      </c>
      <c r="F1052" s="389">
        <f ca="1">IFERROR(COUNTIF(INDIRECT("BDNameToFC" &amp; SUBSTITUTE(TabelaFluxoDeCaixa[[#This Row],[Categoria]], " ", "_")),TabelaFluxoDeCaixa[[#This Row],[Sub Categoria]]),0)</f>
        <v>1</v>
      </c>
      <c r="G1052" s="429">
        <f>DATE(YEAR(TabelaFluxoDeCaixa[[#This Row],[Data de Efetivação]]),MONTH(TabelaFluxoDeCaixa[[#This Row],[Data de Efetivação]]),1)</f>
        <v>45748</v>
      </c>
      <c r="H1052" s="428">
        <v>45726</v>
      </c>
      <c r="I1052" s="428">
        <v>45754</v>
      </c>
      <c r="J1052" s="411"/>
      <c r="K1052" s="411" t="s">
        <v>806</v>
      </c>
      <c r="L1052" s="411" t="s">
        <v>808</v>
      </c>
      <c r="M1052" s="412" t="s">
        <v>257</v>
      </c>
      <c r="N1052" s="413" t="s">
        <v>1712</v>
      </c>
      <c r="O1052" s="414">
        <v>4.82</v>
      </c>
      <c r="P1052" s="415" t="s">
        <v>134</v>
      </c>
    </row>
    <row r="1053" spans="3:16" ht="16" x14ac:dyDescent="0.2">
      <c r="C1053" s="410"/>
      <c r="D1053" s="410"/>
      <c r="E1053" s="410">
        <f>COUNTIF(CFCategoriasBD,TabelaFluxoDeCaixa[[#This Row],[Categoria]])</f>
        <v>1</v>
      </c>
      <c r="F1053" s="389">
        <f ca="1">IFERROR(COUNTIF(INDIRECT("BDNameToFC" &amp; SUBSTITUTE(TabelaFluxoDeCaixa[[#This Row],[Categoria]], " ", "_")),TabelaFluxoDeCaixa[[#This Row],[Sub Categoria]]),0)</f>
        <v>1</v>
      </c>
      <c r="G1053" s="429">
        <f>DATE(YEAR(TabelaFluxoDeCaixa[[#This Row],[Data de Efetivação]]),MONTH(TabelaFluxoDeCaixa[[#This Row],[Data de Efetivação]]),1)</f>
        <v>45748</v>
      </c>
      <c r="H1053" s="428">
        <v>45714</v>
      </c>
      <c r="I1053" s="428">
        <v>45754</v>
      </c>
      <c r="J1053" s="411"/>
      <c r="K1053" s="411" t="s">
        <v>806</v>
      </c>
      <c r="L1053" s="411" t="s">
        <v>55</v>
      </c>
      <c r="M1053" s="412" t="s">
        <v>913</v>
      </c>
      <c r="N1053" s="413" t="s">
        <v>1627</v>
      </c>
      <c r="O1053" s="414">
        <v>4.9000000000000004</v>
      </c>
      <c r="P1053" s="415" t="s">
        <v>134</v>
      </c>
    </row>
    <row r="1054" spans="3:16" ht="16" x14ac:dyDescent="0.2">
      <c r="C1054" s="410"/>
      <c r="D1054" s="410"/>
      <c r="E1054" s="410">
        <f>COUNTIF(CFCategoriasBD,TabelaFluxoDeCaixa[[#This Row],[Categoria]])</f>
        <v>1</v>
      </c>
      <c r="F1054" s="389">
        <f ca="1">IFERROR(COUNTIF(INDIRECT("BDNameToFC" &amp; SUBSTITUTE(TabelaFluxoDeCaixa[[#This Row],[Categoria]], " ", "_")),TabelaFluxoDeCaixa[[#This Row],[Sub Categoria]]),0)</f>
        <v>1</v>
      </c>
      <c r="G1054" s="429">
        <f>DATE(YEAR(TabelaFluxoDeCaixa[[#This Row],[Data de Efetivação]]),MONTH(TabelaFluxoDeCaixa[[#This Row],[Data de Efetivação]]),1)</f>
        <v>45748</v>
      </c>
      <c r="H1054" s="428">
        <v>45729</v>
      </c>
      <c r="I1054" s="428">
        <v>45754</v>
      </c>
      <c r="J1054" s="411"/>
      <c r="K1054" s="411" t="s">
        <v>806</v>
      </c>
      <c r="L1054" s="411" t="s">
        <v>1029</v>
      </c>
      <c r="M1054" s="412" t="s">
        <v>1030</v>
      </c>
      <c r="N1054" s="413" t="s">
        <v>836</v>
      </c>
      <c r="O1054" s="414">
        <v>4.9000000000000004</v>
      </c>
      <c r="P1054" s="415" t="s">
        <v>134</v>
      </c>
    </row>
    <row r="1055" spans="3:16" ht="16" x14ac:dyDescent="0.2">
      <c r="C1055" s="410"/>
      <c r="D1055" s="410"/>
      <c r="E1055" s="410">
        <f>COUNTIF(CFCategoriasBD,TabelaFluxoDeCaixa[[#This Row],[Categoria]])</f>
        <v>1</v>
      </c>
      <c r="F1055" s="389">
        <f ca="1">IFERROR(COUNTIF(INDIRECT("BDNameToFC" &amp; SUBSTITUTE(TabelaFluxoDeCaixa[[#This Row],[Categoria]], " ", "_")),TabelaFluxoDeCaixa[[#This Row],[Sub Categoria]]),0)</f>
        <v>1</v>
      </c>
      <c r="G1055" s="429">
        <f>DATE(YEAR(TabelaFluxoDeCaixa[[#This Row],[Data de Efetivação]]),MONTH(TabelaFluxoDeCaixa[[#This Row],[Data de Efetivação]]),1)</f>
        <v>45748</v>
      </c>
      <c r="H1055" s="428">
        <v>45737</v>
      </c>
      <c r="I1055" s="428">
        <v>45754</v>
      </c>
      <c r="J1055" s="411"/>
      <c r="K1055" s="411" t="s">
        <v>806</v>
      </c>
      <c r="L1055" s="411" t="s">
        <v>55</v>
      </c>
      <c r="M1055" s="412" t="s">
        <v>913</v>
      </c>
      <c r="N1055" s="413" t="s">
        <v>1710</v>
      </c>
      <c r="O1055" s="414">
        <v>5.6</v>
      </c>
      <c r="P1055" s="415" t="s">
        <v>134</v>
      </c>
    </row>
    <row r="1056" spans="3:16" ht="16" x14ac:dyDescent="0.2">
      <c r="C1056" s="410"/>
      <c r="D1056" s="410"/>
      <c r="E1056" s="410">
        <f>COUNTIF(CFCategoriasBD,TabelaFluxoDeCaixa[[#This Row],[Categoria]])</f>
        <v>1</v>
      </c>
      <c r="F1056" s="389">
        <f ca="1">IFERROR(COUNTIF(INDIRECT("BDNameToFC" &amp; SUBSTITUTE(TabelaFluxoDeCaixa[[#This Row],[Categoria]], " ", "_")),TabelaFluxoDeCaixa[[#This Row],[Sub Categoria]]),0)</f>
        <v>1</v>
      </c>
      <c r="G1056" s="429">
        <f>DATE(YEAR(TabelaFluxoDeCaixa[[#This Row],[Data de Efetivação]]),MONTH(TabelaFluxoDeCaixa[[#This Row],[Data de Efetivação]]),1)</f>
        <v>45748</v>
      </c>
      <c r="H1056" s="428">
        <v>45716</v>
      </c>
      <c r="I1056" s="428">
        <v>45754</v>
      </c>
      <c r="J1056" s="411"/>
      <c r="K1056" s="411" t="s">
        <v>806</v>
      </c>
      <c r="L1056" s="411" t="s">
        <v>43</v>
      </c>
      <c r="M1056" s="412" t="s">
        <v>818</v>
      </c>
      <c r="N1056" s="413" t="s">
        <v>870</v>
      </c>
      <c r="O1056" s="414">
        <v>6</v>
      </c>
      <c r="P1056" s="415" t="s">
        <v>134</v>
      </c>
    </row>
    <row r="1057" spans="3:16" ht="16" x14ac:dyDescent="0.2">
      <c r="C1057" s="410"/>
      <c r="D1057" s="410"/>
      <c r="E1057" s="410">
        <f>COUNTIF(CFCategoriasBD,TabelaFluxoDeCaixa[[#This Row],[Categoria]])</f>
        <v>1</v>
      </c>
      <c r="F1057" s="389">
        <f ca="1">IFERROR(COUNTIF(INDIRECT("BDNameToFC" &amp; SUBSTITUTE(TabelaFluxoDeCaixa[[#This Row],[Categoria]], " ", "_")),TabelaFluxoDeCaixa[[#This Row],[Sub Categoria]]),0)</f>
        <v>1</v>
      </c>
      <c r="G1057" s="429">
        <f>DATE(YEAR(TabelaFluxoDeCaixa[[#This Row],[Data de Efetivação]]),MONTH(TabelaFluxoDeCaixa[[#This Row],[Data de Efetivação]]),1)</f>
        <v>45748</v>
      </c>
      <c r="H1057" s="428">
        <v>45741</v>
      </c>
      <c r="I1057" s="428">
        <v>45754</v>
      </c>
      <c r="J1057" s="411"/>
      <c r="K1057" s="411" t="s">
        <v>806</v>
      </c>
      <c r="L1057" s="411" t="s">
        <v>55</v>
      </c>
      <c r="M1057" s="412" t="s">
        <v>57</v>
      </c>
      <c r="N1057" s="413" t="s">
        <v>1727</v>
      </c>
      <c r="O1057" s="414">
        <v>6.5</v>
      </c>
      <c r="P1057" s="415" t="s">
        <v>134</v>
      </c>
    </row>
    <row r="1058" spans="3:16" ht="16" x14ac:dyDescent="0.2">
      <c r="C1058" s="410"/>
      <c r="D1058" s="410"/>
      <c r="E1058" s="410">
        <f>COUNTIF(CFCategoriasBD,TabelaFluxoDeCaixa[[#This Row],[Categoria]])</f>
        <v>1</v>
      </c>
      <c r="F1058" s="389">
        <f ca="1">IFERROR(COUNTIF(INDIRECT("BDNameToFC" &amp; SUBSTITUTE(TabelaFluxoDeCaixa[[#This Row],[Categoria]], " ", "_")),TabelaFluxoDeCaixa[[#This Row],[Sub Categoria]]),0)</f>
        <v>1</v>
      </c>
      <c r="G1058" s="429">
        <f>DATE(YEAR(TabelaFluxoDeCaixa[[#This Row],[Data de Efetivação]]),MONTH(TabelaFluxoDeCaixa[[#This Row],[Data de Efetivação]]),1)</f>
        <v>45748</v>
      </c>
      <c r="H1058" s="428">
        <v>45715</v>
      </c>
      <c r="I1058" s="428">
        <v>45754</v>
      </c>
      <c r="J1058" s="411"/>
      <c r="K1058" s="411" t="s">
        <v>806</v>
      </c>
      <c r="L1058" s="411" t="s">
        <v>52</v>
      </c>
      <c r="M1058" s="412" t="s">
        <v>800</v>
      </c>
      <c r="N1058" s="413" t="s">
        <v>1056</v>
      </c>
      <c r="O1058" s="414">
        <v>6.63</v>
      </c>
      <c r="P1058" s="415" t="s">
        <v>134</v>
      </c>
    </row>
    <row r="1059" spans="3:16" ht="16" x14ac:dyDescent="0.2">
      <c r="C1059" s="410"/>
      <c r="D1059" s="410"/>
      <c r="E1059" s="410">
        <f>COUNTIF(CFCategoriasBD,TabelaFluxoDeCaixa[[#This Row],[Categoria]])</f>
        <v>1</v>
      </c>
      <c r="F1059" s="389">
        <f ca="1">IFERROR(COUNTIF(INDIRECT("BDNameToFC" &amp; SUBSTITUTE(TabelaFluxoDeCaixa[[#This Row],[Categoria]], " ", "_")),TabelaFluxoDeCaixa[[#This Row],[Sub Categoria]]),0)</f>
        <v>1</v>
      </c>
      <c r="G1059" s="429">
        <f>DATE(YEAR(TabelaFluxoDeCaixa[[#This Row],[Data de Efetivação]]),MONTH(TabelaFluxoDeCaixa[[#This Row],[Data de Efetivação]]),1)</f>
        <v>45748</v>
      </c>
      <c r="H1059" s="428">
        <v>45715</v>
      </c>
      <c r="I1059" s="428">
        <v>45754</v>
      </c>
      <c r="J1059" s="411"/>
      <c r="K1059" s="411" t="s">
        <v>806</v>
      </c>
      <c r="L1059" s="411" t="s">
        <v>52</v>
      </c>
      <c r="M1059" s="412" t="s">
        <v>800</v>
      </c>
      <c r="N1059" s="413" t="s">
        <v>828</v>
      </c>
      <c r="O1059" s="414">
        <v>6.63</v>
      </c>
      <c r="P1059" s="415" t="s">
        <v>134</v>
      </c>
    </row>
    <row r="1060" spans="3:16" ht="16" x14ac:dyDescent="0.2">
      <c r="C1060" s="410"/>
      <c r="D1060" s="410"/>
      <c r="E1060" s="410">
        <f>COUNTIF(CFCategoriasBD,TabelaFluxoDeCaixa[[#This Row],[Categoria]])</f>
        <v>1</v>
      </c>
      <c r="F1060" s="389">
        <f ca="1">IFERROR(COUNTIF(INDIRECT("BDNameToFC" &amp; SUBSTITUTE(TabelaFluxoDeCaixa[[#This Row],[Categoria]], " ", "_")),TabelaFluxoDeCaixa[[#This Row],[Sub Categoria]]),0)</f>
        <v>1</v>
      </c>
      <c r="G1060" s="429">
        <f>DATE(YEAR(TabelaFluxoDeCaixa[[#This Row],[Data de Efetivação]]),MONTH(TabelaFluxoDeCaixa[[#This Row],[Data de Efetivação]]),1)</f>
        <v>45748</v>
      </c>
      <c r="H1060" s="428">
        <v>45404</v>
      </c>
      <c r="I1060" s="428">
        <v>45754</v>
      </c>
      <c r="J1060" s="411"/>
      <c r="K1060" s="411" t="s">
        <v>806</v>
      </c>
      <c r="L1060" s="411" t="s">
        <v>58</v>
      </c>
      <c r="M1060" s="412" t="s">
        <v>906</v>
      </c>
      <c r="N1060" s="413" t="s">
        <v>1491</v>
      </c>
      <c r="O1060" s="414">
        <v>8.6999999999999993</v>
      </c>
      <c r="P1060" s="415" t="s">
        <v>134</v>
      </c>
    </row>
    <row r="1061" spans="3:16" ht="16" x14ac:dyDescent="0.2">
      <c r="C1061" s="410"/>
      <c r="D1061" s="410"/>
      <c r="E1061" s="410">
        <f>COUNTIF(CFCategoriasBD,TabelaFluxoDeCaixa[[#This Row],[Categoria]])</f>
        <v>1</v>
      </c>
      <c r="F1061" s="389">
        <f ca="1">IFERROR(COUNTIF(INDIRECT("BDNameToFC" &amp; SUBSTITUTE(TabelaFluxoDeCaixa[[#This Row],[Categoria]], " ", "_")),TabelaFluxoDeCaixa[[#This Row],[Sub Categoria]]),0)</f>
        <v>1</v>
      </c>
      <c r="G1061" s="429">
        <f>DATE(YEAR(TabelaFluxoDeCaixa[[#This Row],[Data de Efetivação]]),MONTH(TabelaFluxoDeCaixa[[#This Row],[Data de Efetivação]]),1)</f>
        <v>45748</v>
      </c>
      <c r="H1061" s="428">
        <v>45724</v>
      </c>
      <c r="I1061" s="428">
        <v>45754</v>
      </c>
      <c r="J1061" s="411"/>
      <c r="K1061" s="411" t="s">
        <v>806</v>
      </c>
      <c r="L1061" s="411" t="s">
        <v>55</v>
      </c>
      <c r="M1061" s="412" t="s">
        <v>56</v>
      </c>
      <c r="N1061" s="413" t="s">
        <v>1722</v>
      </c>
      <c r="O1061" s="414">
        <v>10</v>
      </c>
      <c r="P1061" s="415" t="s">
        <v>134</v>
      </c>
    </row>
    <row r="1062" spans="3:16" ht="16" x14ac:dyDescent="0.2">
      <c r="C1062" s="410"/>
      <c r="D1062" s="410"/>
      <c r="E1062" s="410">
        <f>COUNTIF(CFCategoriasBD,TabelaFluxoDeCaixa[[#This Row],[Categoria]])</f>
        <v>1</v>
      </c>
      <c r="F1062" s="389">
        <f ca="1">IFERROR(COUNTIF(INDIRECT("BDNameToFC" &amp; SUBSTITUTE(TabelaFluxoDeCaixa[[#This Row],[Categoria]], " ", "_")),TabelaFluxoDeCaixa[[#This Row],[Sub Categoria]]),0)</f>
        <v>1</v>
      </c>
      <c r="G1062" s="429">
        <f>DATE(YEAR(TabelaFluxoDeCaixa[[#This Row],[Data de Efetivação]]),MONTH(TabelaFluxoDeCaixa[[#This Row],[Data de Efetivação]]),1)</f>
        <v>45748</v>
      </c>
      <c r="H1062" s="428">
        <v>45714</v>
      </c>
      <c r="I1062" s="428">
        <v>45754</v>
      </c>
      <c r="J1062" s="411"/>
      <c r="K1062" s="411" t="s">
        <v>806</v>
      </c>
      <c r="L1062" s="411" t="s">
        <v>55</v>
      </c>
      <c r="M1062" s="412" t="s">
        <v>913</v>
      </c>
      <c r="N1062" s="413" t="s">
        <v>1705</v>
      </c>
      <c r="O1062" s="414">
        <v>10</v>
      </c>
      <c r="P1062" s="415" t="s">
        <v>134</v>
      </c>
    </row>
    <row r="1063" spans="3:16" ht="16" x14ac:dyDescent="0.2">
      <c r="C1063" s="410"/>
      <c r="D1063" s="410"/>
      <c r="E1063" s="410">
        <f>COUNTIF(CFCategoriasBD,TabelaFluxoDeCaixa[[#This Row],[Categoria]])</f>
        <v>1</v>
      </c>
      <c r="F1063" s="389">
        <f ca="1">IFERROR(COUNTIF(INDIRECT("BDNameToFC" &amp; SUBSTITUTE(TabelaFluxoDeCaixa[[#This Row],[Categoria]], " ", "_")),TabelaFluxoDeCaixa[[#This Row],[Sub Categoria]]),0)</f>
        <v>1</v>
      </c>
      <c r="G1063" s="429">
        <f>DATE(YEAR(TabelaFluxoDeCaixa[[#This Row],[Data de Efetivação]]),MONTH(TabelaFluxoDeCaixa[[#This Row],[Data de Efetivação]]),1)</f>
        <v>45748</v>
      </c>
      <c r="H1063" s="428">
        <v>45732</v>
      </c>
      <c r="I1063" s="428">
        <v>45754</v>
      </c>
      <c r="J1063" s="411"/>
      <c r="K1063" s="411" t="s">
        <v>806</v>
      </c>
      <c r="L1063" s="411" t="s">
        <v>55</v>
      </c>
      <c r="M1063" s="412" t="s">
        <v>913</v>
      </c>
      <c r="N1063" s="413" t="s">
        <v>1733</v>
      </c>
      <c r="O1063" s="414">
        <v>10</v>
      </c>
      <c r="P1063" s="415" t="s">
        <v>134</v>
      </c>
    </row>
    <row r="1064" spans="3:16" ht="16" x14ac:dyDescent="0.2">
      <c r="C1064" s="410"/>
      <c r="D1064" s="410"/>
      <c r="E1064" s="410">
        <f>COUNTIF(CFCategoriasBD,TabelaFluxoDeCaixa[[#This Row],[Categoria]])</f>
        <v>1</v>
      </c>
      <c r="F1064" s="389">
        <f ca="1">IFERROR(COUNTIF(INDIRECT("BDNameToFC" &amp; SUBSTITUTE(TabelaFluxoDeCaixa[[#This Row],[Categoria]], " ", "_")),TabelaFluxoDeCaixa[[#This Row],[Sub Categoria]]),0)</f>
        <v>1</v>
      </c>
      <c r="G1064" s="429">
        <f>DATE(YEAR(TabelaFluxoDeCaixa[[#This Row],[Data de Efetivação]]),MONTH(TabelaFluxoDeCaixa[[#This Row],[Data de Efetivação]]),1)</f>
        <v>45748</v>
      </c>
      <c r="H1064" s="428">
        <v>45715</v>
      </c>
      <c r="I1064" s="428">
        <v>45754</v>
      </c>
      <c r="J1064" s="411"/>
      <c r="K1064" s="411" t="s">
        <v>806</v>
      </c>
      <c r="L1064" s="411" t="s">
        <v>55</v>
      </c>
      <c r="M1064" s="412" t="s">
        <v>56</v>
      </c>
      <c r="N1064" s="413" t="s">
        <v>1214</v>
      </c>
      <c r="O1064" s="414">
        <v>10.62</v>
      </c>
      <c r="P1064" s="415" t="s">
        <v>134</v>
      </c>
    </row>
    <row r="1065" spans="3:16" ht="16" x14ac:dyDescent="0.2">
      <c r="C1065" s="410"/>
      <c r="D1065" s="410"/>
      <c r="E1065" s="410">
        <f>COUNTIF(CFCategoriasBD,TabelaFluxoDeCaixa[[#This Row],[Categoria]])</f>
        <v>1</v>
      </c>
      <c r="F1065" s="389">
        <f ca="1">IFERROR(COUNTIF(INDIRECT("BDNameToFC" &amp; SUBSTITUTE(TabelaFluxoDeCaixa[[#This Row],[Categoria]], " ", "_")),TabelaFluxoDeCaixa[[#This Row],[Sub Categoria]]),0)</f>
        <v>1</v>
      </c>
      <c r="G1065" s="429">
        <f>DATE(YEAR(TabelaFluxoDeCaixa[[#This Row],[Data de Efetivação]]),MONTH(TabelaFluxoDeCaixa[[#This Row],[Data de Efetivação]]),1)</f>
        <v>45748</v>
      </c>
      <c r="H1065" s="428">
        <v>45721</v>
      </c>
      <c r="I1065" s="428">
        <v>45754</v>
      </c>
      <c r="J1065" s="411"/>
      <c r="K1065" s="411" t="s">
        <v>806</v>
      </c>
      <c r="L1065" s="411" t="s">
        <v>803</v>
      </c>
      <c r="M1065" s="412" t="s">
        <v>48</v>
      </c>
      <c r="N1065" s="413" t="s">
        <v>830</v>
      </c>
      <c r="O1065" s="414">
        <v>10.98</v>
      </c>
      <c r="P1065" s="415" t="s">
        <v>134</v>
      </c>
    </row>
    <row r="1066" spans="3:16" ht="16" x14ac:dyDescent="0.2">
      <c r="C1066" s="410"/>
      <c r="D1066" s="410"/>
      <c r="E1066" s="410">
        <f>COUNTIF(CFCategoriasBD,TabelaFluxoDeCaixa[[#This Row],[Categoria]])</f>
        <v>1</v>
      </c>
      <c r="F1066" s="389">
        <f ca="1">IFERROR(COUNTIF(INDIRECT("BDNameToFC" &amp; SUBSTITUTE(TabelaFluxoDeCaixa[[#This Row],[Categoria]], " ", "_")),TabelaFluxoDeCaixa[[#This Row],[Sub Categoria]]),0)</f>
        <v>1</v>
      </c>
      <c r="G1066" s="429">
        <f>DATE(YEAR(TabelaFluxoDeCaixa[[#This Row],[Data de Efetivação]]),MONTH(TabelaFluxoDeCaixa[[#This Row],[Data de Efetivação]]),1)</f>
        <v>45748</v>
      </c>
      <c r="H1066" s="428">
        <v>45736</v>
      </c>
      <c r="I1066" s="428">
        <v>45754</v>
      </c>
      <c r="J1066" s="411"/>
      <c r="K1066" s="411" t="s">
        <v>806</v>
      </c>
      <c r="L1066" s="411" t="s">
        <v>49</v>
      </c>
      <c r="M1066" s="412" t="s">
        <v>1752</v>
      </c>
      <c r="N1066" s="413" t="s">
        <v>1737</v>
      </c>
      <c r="O1066" s="414">
        <v>11.5</v>
      </c>
      <c r="P1066" s="415" t="s">
        <v>134</v>
      </c>
    </row>
    <row r="1067" spans="3:16" ht="16" x14ac:dyDescent="0.2">
      <c r="C1067" s="410"/>
      <c r="D1067" s="410"/>
      <c r="E1067" s="410">
        <f>COUNTIF(CFCategoriasBD,TabelaFluxoDeCaixa[[#This Row],[Categoria]])</f>
        <v>1</v>
      </c>
      <c r="F1067" s="389">
        <f ca="1">IFERROR(COUNTIF(INDIRECT("BDNameToFC" &amp; SUBSTITUTE(TabelaFluxoDeCaixa[[#This Row],[Categoria]], " ", "_")),TabelaFluxoDeCaixa[[#This Row],[Sub Categoria]]),0)</f>
        <v>1</v>
      </c>
      <c r="G1067" s="429">
        <f>DATE(YEAR(TabelaFluxoDeCaixa[[#This Row],[Data de Efetivação]]),MONTH(TabelaFluxoDeCaixa[[#This Row],[Data de Efetivação]]),1)</f>
        <v>45748</v>
      </c>
      <c r="H1067" s="428">
        <v>45736</v>
      </c>
      <c r="I1067" s="428">
        <v>45754</v>
      </c>
      <c r="J1067" s="411"/>
      <c r="K1067" s="411" t="s">
        <v>806</v>
      </c>
      <c r="L1067" s="411" t="s">
        <v>55</v>
      </c>
      <c r="M1067" s="412" t="s">
        <v>56</v>
      </c>
      <c r="N1067" s="413" t="s">
        <v>1734</v>
      </c>
      <c r="O1067" s="414">
        <v>12</v>
      </c>
      <c r="P1067" s="415" t="s">
        <v>134</v>
      </c>
    </row>
    <row r="1068" spans="3:16" ht="16" x14ac:dyDescent="0.2">
      <c r="C1068" s="410"/>
      <c r="D1068" s="410"/>
      <c r="E1068" s="410">
        <f>COUNTIF(CFCategoriasBD,TabelaFluxoDeCaixa[[#This Row],[Categoria]])</f>
        <v>1</v>
      </c>
      <c r="F1068" s="389">
        <f ca="1">IFERROR(COUNTIF(INDIRECT("BDNameToFC" &amp; SUBSTITUTE(TabelaFluxoDeCaixa[[#This Row],[Categoria]], " ", "_")),TabelaFluxoDeCaixa[[#This Row],[Sub Categoria]]),0)</f>
        <v>1</v>
      </c>
      <c r="G1068" s="429">
        <f>DATE(YEAR(TabelaFluxoDeCaixa[[#This Row],[Data de Efetivação]]),MONTH(TabelaFluxoDeCaixa[[#This Row],[Data de Efetivação]]),1)</f>
        <v>45748</v>
      </c>
      <c r="H1068" s="428">
        <v>45736</v>
      </c>
      <c r="I1068" s="428">
        <v>45754</v>
      </c>
      <c r="J1068" s="411"/>
      <c r="K1068" s="411" t="s">
        <v>806</v>
      </c>
      <c r="L1068" s="411" t="s">
        <v>816</v>
      </c>
      <c r="M1068" s="412" t="s">
        <v>965</v>
      </c>
      <c r="N1068" s="413" t="s">
        <v>1707</v>
      </c>
      <c r="O1068" s="414">
        <v>12</v>
      </c>
      <c r="P1068" s="415" t="s">
        <v>134</v>
      </c>
    </row>
    <row r="1069" spans="3:16" ht="16" x14ac:dyDescent="0.2">
      <c r="C1069" s="410"/>
      <c r="D1069" s="410"/>
      <c r="E1069" s="410">
        <f>COUNTIF(CFCategoriasBD,TabelaFluxoDeCaixa[[#This Row],[Categoria]])</f>
        <v>1</v>
      </c>
      <c r="F1069" s="389">
        <f ca="1">IFERROR(COUNTIF(INDIRECT("BDNameToFC" &amp; SUBSTITUTE(TabelaFluxoDeCaixa[[#This Row],[Categoria]], " ", "_")),TabelaFluxoDeCaixa[[#This Row],[Sub Categoria]]),0)</f>
        <v>1</v>
      </c>
      <c r="G1069" s="429">
        <f>DATE(YEAR(TabelaFluxoDeCaixa[[#This Row],[Data de Efetivação]]),MONTH(TabelaFluxoDeCaixa[[#This Row],[Data de Efetivação]]),1)</f>
        <v>45748</v>
      </c>
      <c r="H1069" s="428">
        <v>45626</v>
      </c>
      <c r="I1069" s="428">
        <v>45754</v>
      </c>
      <c r="J1069" s="411"/>
      <c r="K1069" s="411" t="s">
        <v>806</v>
      </c>
      <c r="L1069" s="411" t="s">
        <v>58</v>
      </c>
      <c r="M1069" s="412" t="s">
        <v>906</v>
      </c>
      <c r="N1069" s="413" t="s">
        <v>1743</v>
      </c>
      <c r="O1069" s="414">
        <v>13.02</v>
      </c>
      <c r="P1069" s="415" t="s">
        <v>134</v>
      </c>
    </row>
    <row r="1070" spans="3:16" ht="16" x14ac:dyDescent="0.2">
      <c r="C1070" s="410"/>
      <c r="D1070" s="410"/>
      <c r="E1070" s="410">
        <f>COUNTIF(CFCategoriasBD,TabelaFluxoDeCaixa[[#This Row],[Categoria]])</f>
        <v>1</v>
      </c>
      <c r="F1070" s="389">
        <f ca="1">IFERROR(COUNTIF(INDIRECT("BDNameToFC" &amp; SUBSTITUTE(TabelaFluxoDeCaixa[[#This Row],[Categoria]], " ", "_")),TabelaFluxoDeCaixa[[#This Row],[Sub Categoria]]),0)</f>
        <v>1</v>
      </c>
      <c r="G1070" s="429">
        <f>DATE(YEAR(TabelaFluxoDeCaixa[[#This Row],[Data de Efetivação]]),MONTH(TabelaFluxoDeCaixa[[#This Row],[Data de Efetivação]]),1)</f>
        <v>45748</v>
      </c>
      <c r="H1070" s="428">
        <v>45425</v>
      </c>
      <c r="I1070" s="428">
        <v>45754</v>
      </c>
      <c r="J1070" s="411"/>
      <c r="K1070" s="411" t="s">
        <v>806</v>
      </c>
      <c r="L1070" s="411" t="s">
        <v>58</v>
      </c>
      <c r="M1070" s="412" t="s">
        <v>801</v>
      </c>
      <c r="N1070" s="413" t="s">
        <v>1747</v>
      </c>
      <c r="O1070" s="414">
        <v>13.64</v>
      </c>
      <c r="P1070" s="415" t="s">
        <v>134</v>
      </c>
    </row>
    <row r="1071" spans="3:16" ht="16" x14ac:dyDescent="0.2">
      <c r="C1071" s="410"/>
      <c r="D1071" s="410"/>
      <c r="E1071" s="410">
        <f>COUNTIF(CFCategoriasBD,TabelaFluxoDeCaixa[[#This Row],[Categoria]])</f>
        <v>1</v>
      </c>
      <c r="F1071" s="389">
        <f ca="1">IFERROR(COUNTIF(INDIRECT("BDNameToFC" &amp; SUBSTITUTE(TabelaFluxoDeCaixa[[#This Row],[Categoria]], " ", "_")),TabelaFluxoDeCaixa[[#This Row],[Sub Categoria]]),0)</f>
        <v>1</v>
      </c>
      <c r="G1071" s="429">
        <f>DATE(YEAR(TabelaFluxoDeCaixa[[#This Row],[Data de Efetivação]]),MONTH(TabelaFluxoDeCaixa[[#This Row],[Data de Efetivação]]),1)</f>
        <v>45748</v>
      </c>
      <c r="H1071" s="428">
        <v>45723</v>
      </c>
      <c r="I1071" s="428">
        <v>45754</v>
      </c>
      <c r="J1071" s="411"/>
      <c r="K1071" s="411" t="s">
        <v>806</v>
      </c>
      <c r="L1071" s="411" t="s">
        <v>803</v>
      </c>
      <c r="M1071" s="412" t="s">
        <v>898</v>
      </c>
      <c r="N1071" s="413" t="s">
        <v>1703</v>
      </c>
      <c r="O1071" s="414">
        <v>14.76</v>
      </c>
      <c r="P1071" s="415" t="s">
        <v>134</v>
      </c>
    </row>
    <row r="1072" spans="3:16" ht="16" x14ac:dyDescent="0.2">
      <c r="C1072" s="410"/>
      <c r="D1072" s="410"/>
      <c r="E1072" s="410">
        <f>COUNTIF(CFCategoriasBD,TabelaFluxoDeCaixa[[#This Row],[Categoria]])</f>
        <v>1</v>
      </c>
      <c r="F1072" s="389">
        <f ca="1">IFERROR(COUNTIF(INDIRECT("BDNameToFC" &amp; SUBSTITUTE(TabelaFluxoDeCaixa[[#This Row],[Categoria]], " ", "_")),TabelaFluxoDeCaixa[[#This Row],[Sub Categoria]]),0)</f>
        <v>1</v>
      </c>
      <c r="G1072" s="429">
        <f>DATE(YEAR(TabelaFluxoDeCaixa[[#This Row],[Data de Efetivação]]),MONTH(TabelaFluxoDeCaixa[[#This Row],[Data de Efetivação]]),1)</f>
        <v>45748</v>
      </c>
      <c r="H1072" s="428">
        <v>45732</v>
      </c>
      <c r="I1072" s="428">
        <v>45754</v>
      </c>
      <c r="J1072" s="411"/>
      <c r="K1072" s="411" t="s">
        <v>806</v>
      </c>
      <c r="L1072" s="411" t="s">
        <v>55</v>
      </c>
      <c r="M1072" s="412" t="s">
        <v>810</v>
      </c>
      <c r="N1072" s="413" t="s">
        <v>1732</v>
      </c>
      <c r="O1072" s="414">
        <v>15</v>
      </c>
      <c r="P1072" s="415" t="s">
        <v>134</v>
      </c>
    </row>
    <row r="1073" spans="3:16" ht="16" x14ac:dyDescent="0.2">
      <c r="C1073" s="410"/>
      <c r="D1073" s="410"/>
      <c r="E1073" s="410">
        <f>COUNTIF(CFCategoriasBD,TabelaFluxoDeCaixa[[#This Row],[Categoria]])</f>
        <v>1</v>
      </c>
      <c r="F1073" s="389">
        <f ca="1">IFERROR(COUNTIF(INDIRECT("BDNameToFC" &amp; SUBSTITUTE(TabelaFluxoDeCaixa[[#This Row],[Categoria]], " ", "_")),TabelaFluxoDeCaixa[[#This Row],[Sub Categoria]]),0)</f>
        <v>1</v>
      </c>
      <c r="G1073" s="429">
        <f>DATE(YEAR(TabelaFluxoDeCaixa[[#This Row],[Data de Efetivação]]),MONTH(TabelaFluxoDeCaixa[[#This Row],[Data de Efetivação]]),1)</f>
        <v>45748</v>
      </c>
      <c r="H1073" s="428">
        <v>45729</v>
      </c>
      <c r="I1073" s="428">
        <v>45754</v>
      </c>
      <c r="J1073" s="411"/>
      <c r="K1073" s="411" t="s">
        <v>806</v>
      </c>
      <c r="L1073" s="411" t="s">
        <v>55</v>
      </c>
      <c r="M1073" s="412" t="s">
        <v>56</v>
      </c>
      <c r="N1073" s="413" t="s">
        <v>1736</v>
      </c>
      <c r="O1073" s="414">
        <v>15.48</v>
      </c>
      <c r="P1073" s="415" t="s">
        <v>134</v>
      </c>
    </row>
    <row r="1074" spans="3:16" ht="32" x14ac:dyDescent="0.2">
      <c r="C1074" s="410"/>
      <c r="D1074" s="410"/>
      <c r="E1074" s="410">
        <f>COUNTIF(CFCategoriasBD,TabelaFluxoDeCaixa[[#This Row],[Categoria]])</f>
        <v>1</v>
      </c>
      <c r="F1074" s="389">
        <f ca="1">IFERROR(COUNTIF(INDIRECT("BDNameToFC" &amp; SUBSTITUTE(TabelaFluxoDeCaixa[[#This Row],[Categoria]], " ", "_")),TabelaFluxoDeCaixa[[#This Row],[Sub Categoria]]),0)</f>
        <v>1</v>
      </c>
      <c r="G1074" s="429">
        <f>DATE(YEAR(TabelaFluxoDeCaixa[[#This Row],[Data de Efetivação]]),MONTH(TabelaFluxoDeCaixa[[#This Row],[Data de Efetivação]]),1)</f>
        <v>45748</v>
      </c>
      <c r="H1074" s="428">
        <v>45754</v>
      </c>
      <c r="I1074" s="428">
        <v>45754</v>
      </c>
      <c r="J1074" s="411" t="s">
        <v>725</v>
      </c>
      <c r="K1074" s="411"/>
      <c r="L1074" s="411" t="s">
        <v>41</v>
      </c>
      <c r="M1074" s="412" t="s">
        <v>798</v>
      </c>
      <c r="N1074" s="413" t="s">
        <v>1696</v>
      </c>
      <c r="O1074" s="414">
        <v>16.600000000000001</v>
      </c>
      <c r="P1074" s="415" t="s">
        <v>134</v>
      </c>
    </row>
    <row r="1075" spans="3:16" ht="16" x14ac:dyDescent="0.2">
      <c r="C1075" s="410"/>
      <c r="D1075" s="410"/>
      <c r="E1075" s="410">
        <f>COUNTIF(CFCategoriasBD,TabelaFluxoDeCaixa[[#This Row],[Categoria]])</f>
        <v>1</v>
      </c>
      <c r="F1075" s="389">
        <f ca="1">IFERROR(COUNTIF(INDIRECT("BDNameToFC" &amp; SUBSTITUTE(TabelaFluxoDeCaixa[[#This Row],[Categoria]], " ", "_")),TabelaFluxoDeCaixa[[#This Row],[Sub Categoria]]),0)</f>
        <v>1</v>
      </c>
      <c r="G1075" s="429">
        <f>DATE(YEAR(TabelaFluxoDeCaixa[[#This Row],[Data de Efetivação]]),MONTH(TabelaFluxoDeCaixa[[#This Row],[Data de Efetivação]]),1)</f>
        <v>45748</v>
      </c>
      <c r="H1075" s="428">
        <v>45741</v>
      </c>
      <c r="I1075" s="428">
        <v>45754</v>
      </c>
      <c r="J1075" s="411"/>
      <c r="K1075" s="411" t="s">
        <v>806</v>
      </c>
      <c r="L1075" s="411" t="s">
        <v>49</v>
      </c>
      <c r="M1075" s="412" t="s">
        <v>50</v>
      </c>
      <c r="N1075" s="413" t="s">
        <v>1005</v>
      </c>
      <c r="O1075" s="414">
        <v>17.2</v>
      </c>
      <c r="P1075" s="415" t="s">
        <v>134</v>
      </c>
    </row>
    <row r="1076" spans="3:16" ht="16" x14ac:dyDescent="0.2">
      <c r="C1076" s="410"/>
      <c r="D1076" s="410"/>
      <c r="E1076" s="410">
        <f>COUNTIF(CFCategoriasBD,TabelaFluxoDeCaixa[[#This Row],[Categoria]])</f>
        <v>1</v>
      </c>
      <c r="F1076" s="389">
        <f ca="1">IFERROR(COUNTIF(INDIRECT("BDNameToFC" &amp; SUBSTITUTE(TabelaFluxoDeCaixa[[#This Row],[Categoria]], " ", "_")),TabelaFluxoDeCaixa[[#This Row],[Sub Categoria]]),0)</f>
        <v>1</v>
      </c>
      <c r="G1076" s="429">
        <f>DATE(YEAR(TabelaFluxoDeCaixa[[#This Row],[Data de Efetivação]]),MONTH(TabelaFluxoDeCaixa[[#This Row],[Data de Efetivação]]),1)</f>
        <v>45748</v>
      </c>
      <c r="H1076" s="428">
        <v>45736</v>
      </c>
      <c r="I1076" s="428">
        <v>45754</v>
      </c>
      <c r="J1076" s="411"/>
      <c r="K1076" s="411" t="s">
        <v>806</v>
      </c>
      <c r="L1076" s="411" t="s">
        <v>803</v>
      </c>
      <c r="M1076" s="412" t="s">
        <v>799</v>
      </c>
      <c r="N1076" s="413" t="s">
        <v>1247</v>
      </c>
      <c r="O1076" s="414">
        <v>19.72</v>
      </c>
      <c r="P1076" s="415" t="s">
        <v>134</v>
      </c>
    </row>
    <row r="1077" spans="3:16" ht="16" x14ac:dyDescent="0.2">
      <c r="C1077" s="410"/>
      <c r="D1077" s="410"/>
      <c r="E1077" s="410">
        <f>COUNTIF(CFCategoriasBD,TabelaFluxoDeCaixa[[#This Row],[Categoria]])</f>
        <v>1</v>
      </c>
      <c r="F1077" s="389">
        <f ca="1">IFERROR(COUNTIF(INDIRECT("BDNameToFC" &amp; SUBSTITUTE(TabelaFluxoDeCaixa[[#This Row],[Categoria]], " ", "_")),TabelaFluxoDeCaixa[[#This Row],[Sub Categoria]]),0)</f>
        <v>1</v>
      </c>
      <c r="G1077" s="429">
        <f>DATE(YEAR(TabelaFluxoDeCaixa[[#This Row],[Data de Efetivação]]),MONTH(TabelaFluxoDeCaixa[[#This Row],[Data de Efetivação]]),1)</f>
        <v>45748</v>
      </c>
      <c r="H1077" s="428">
        <v>45690</v>
      </c>
      <c r="I1077" s="428">
        <v>45754</v>
      </c>
      <c r="J1077" s="411"/>
      <c r="K1077" s="411" t="s">
        <v>806</v>
      </c>
      <c r="L1077" s="411" t="s">
        <v>58</v>
      </c>
      <c r="M1077" s="412" t="s">
        <v>1469</v>
      </c>
      <c r="N1077" s="413" t="s">
        <v>1745</v>
      </c>
      <c r="O1077" s="414">
        <v>20</v>
      </c>
      <c r="P1077" s="415" t="s">
        <v>134</v>
      </c>
    </row>
    <row r="1078" spans="3:16" ht="16" x14ac:dyDescent="0.2">
      <c r="C1078" s="410"/>
      <c r="D1078" s="410"/>
      <c r="E1078" s="410">
        <f>COUNTIF(CFCategoriasBD,TabelaFluxoDeCaixa[[#This Row],[Categoria]])</f>
        <v>1</v>
      </c>
      <c r="F1078" s="389">
        <f ca="1">IFERROR(COUNTIF(INDIRECT("BDNameToFC" &amp; SUBSTITUTE(TabelaFluxoDeCaixa[[#This Row],[Categoria]], " ", "_")),TabelaFluxoDeCaixa[[#This Row],[Sub Categoria]]),0)</f>
        <v>1</v>
      </c>
      <c r="G1078" s="429">
        <f>DATE(YEAR(TabelaFluxoDeCaixa[[#This Row],[Data de Efetivação]]),MONTH(TabelaFluxoDeCaixa[[#This Row],[Data de Efetivação]]),1)</f>
        <v>45748</v>
      </c>
      <c r="H1078" s="428">
        <v>45739</v>
      </c>
      <c r="I1078" s="428">
        <v>45754</v>
      </c>
      <c r="J1078" s="411"/>
      <c r="K1078" s="411" t="s">
        <v>806</v>
      </c>
      <c r="L1078" s="411" t="s">
        <v>55</v>
      </c>
      <c r="M1078" s="412" t="s">
        <v>57</v>
      </c>
      <c r="N1078" s="413" t="s">
        <v>1726</v>
      </c>
      <c r="O1078" s="414">
        <v>20</v>
      </c>
      <c r="P1078" s="415" t="s">
        <v>134</v>
      </c>
    </row>
    <row r="1079" spans="3:16" ht="16" x14ac:dyDescent="0.2">
      <c r="C1079" s="410"/>
      <c r="D1079" s="410"/>
      <c r="E1079" s="410">
        <f>COUNTIF(CFCategoriasBD,TabelaFluxoDeCaixa[[#This Row],[Categoria]])</f>
        <v>1</v>
      </c>
      <c r="F1079" s="389">
        <f ca="1">IFERROR(COUNTIF(INDIRECT("BDNameToFC" &amp; SUBSTITUTE(TabelaFluxoDeCaixa[[#This Row],[Categoria]], " ", "_")),TabelaFluxoDeCaixa[[#This Row],[Sub Categoria]]),0)</f>
        <v>1</v>
      </c>
      <c r="G1079" s="429">
        <f>DATE(YEAR(TabelaFluxoDeCaixa[[#This Row],[Data de Efetivação]]),MONTH(TabelaFluxoDeCaixa[[#This Row],[Data de Efetivação]]),1)</f>
        <v>45748</v>
      </c>
      <c r="H1079" s="428">
        <v>45741</v>
      </c>
      <c r="I1079" s="428">
        <v>45754</v>
      </c>
      <c r="J1079" s="411"/>
      <c r="K1079" s="411" t="s">
        <v>806</v>
      </c>
      <c r="L1079" s="411" t="s">
        <v>49</v>
      </c>
      <c r="M1079" s="412" t="s">
        <v>50</v>
      </c>
      <c r="N1079" s="413" t="s">
        <v>1004</v>
      </c>
      <c r="O1079" s="414">
        <v>21.4</v>
      </c>
      <c r="P1079" s="415" t="s">
        <v>134</v>
      </c>
    </row>
    <row r="1080" spans="3:16" ht="16" x14ac:dyDescent="0.2">
      <c r="C1080" s="410"/>
      <c r="D1080" s="410"/>
      <c r="E1080" s="410">
        <f>COUNTIF(CFCategoriasBD,TabelaFluxoDeCaixa[[#This Row],[Categoria]])</f>
        <v>1</v>
      </c>
      <c r="F1080" s="389">
        <f ca="1">IFERROR(COUNTIF(INDIRECT("BDNameToFC" &amp; SUBSTITUTE(TabelaFluxoDeCaixa[[#This Row],[Categoria]], " ", "_")),TabelaFluxoDeCaixa[[#This Row],[Sub Categoria]]),0)</f>
        <v>1</v>
      </c>
      <c r="G1080" s="429">
        <f>DATE(YEAR(TabelaFluxoDeCaixa[[#This Row],[Data de Efetivação]]),MONTH(TabelaFluxoDeCaixa[[#This Row],[Data de Efetivação]]),1)</f>
        <v>45748</v>
      </c>
      <c r="H1080" s="428">
        <v>45734</v>
      </c>
      <c r="I1080" s="428">
        <v>45754</v>
      </c>
      <c r="J1080" s="411"/>
      <c r="K1080" s="411" t="s">
        <v>806</v>
      </c>
      <c r="L1080" s="411" t="s">
        <v>52</v>
      </c>
      <c r="M1080" s="412" t="s">
        <v>800</v>
      </c>
      <c r="N1080" s="413" t="s">
        <v>828</v>
      </c>
      <c r="O1080" s="414">
        <v>21.99</v>
      </c>
      <c r="P1080" s="415" t="s">
        <v>134</v>
      </c>
    </row>
    <row r="1081" spans="3:16" ht="16" x14ac:dyDescent="0.2">
      <c r="C1081" s="410"/>
      <c r="D1081" s="410"/>
      <c r="E1081" s="410">
        <f>COUNTIF(CFCategoriasBD,TabelaFluxoDeCaixa[[#This Row],[Categoria]])</f>
        <v>1</v>
      </c>
      <c r="F1081" s="389">
        <f ca="1">IFERROR(COUNTIF(INDIRECT("BDNameToFC" &amp; SUBSTITUTE(TabelaFluxoDeCaixa[[#This Row],[Categoria]], " ", "_")),TabelaFluxoDeCaixa[[#This Row],[Sub Categoria]]),0)</f>
        <v>1</v>
      </c>
      <c r="G1081" s="429">
        <f>DATE(YEAR(TabelaFluxoDeCaixa[[#This Row],[Data de Efetivação]]),MONTH(TabelaFluxoDeCaixa[[#This Row],[Data de Efetivação]]),1)</f>
        <v>45748</v>
      </c>
      <c r="H1081" s="428">
        <v>45574</v>
      </c>
      <c r="I1081" s="428">
        <v>45754</v>
      </c>
      <c r="J1081" s="411"/>
      <c r="K1081" s="411" t="s">
        <v>806</v>
      </c>
      <c r="L1081" s="411" t="s">
        <v>899</v>
      </c>
      <c r="M1081" s="412" t="s">
        <v>902</v>
      </c>
      <c r="N1081" s="413" t="s">
        <v>1739</v>
      </c>
      <c r="O1081" s="414">
        <v>22.2</v>
      </c>
      <c r="P1081" s="415" t="s">
        <v>134</v>
      </c>
    </row>
    <row r="1082" spans="3:16" ht="16" x14ac:dyDescent="0.2">
      <c r="C1082" s="410"/>
      <c r="D1082" s="410"/>
      <c r="E1082" s="410">
        <f>COUNTIF(CFCategoriasBD,TabelaFluxoDeCaixa[[#This Row],[Categoria]])</f>
        <v>1</v>
      </c>
      <c r="F1082" s="389">
        <f ca="1">IFERROR(COUNTIF(INDIRECT("BDNameToFC" &amp; SUBSTITUTE(TabelaFluxoDeCaixa[[#This Row],[Categoria]], " ", "_")),TabelaFluxoDeCaixa[[#This Row],[Sub Categoria]]),0)</f>
        <v>1</v>
      </c>
      <c r="G1082" s="429">
        <f>DATE(YEAR(TabelaFluxoDeCaixa[[#This Row],[Data de Efetivação]]),MONTH(TabelaFluxoDeCaixa[[#This Row],[Data de Efetivação]]),1)</f>
        <v>45748</v>
      </c>
      <c r="H1082" s="428">
        <v>45740</v>
      </c>
      <c r="I1082" s="428">
        <v>45754</v>
      </c>
      <c r="J1082" s="411"/>
      <c r="K1082" s="411" t="s">
        <v>806</v>
      </c>
      <c r="L1082" s="411" t="s">
        <v>49</v>
      </c>
      <c r="M1082" s="412" t="s">
        <v>50</v>
      </c>
      <c r="N1082" s="413" t="s">
        <v>1005</v>
      </c>
      <c r="O1082" s="414">
        <v>23.77</v>
      </c>
      <c r="P1082" s="415" t="s">
        <v>134</v>
      </c>
    </row>
    <row r="1083" spans="3:16" ht="16" x14ac:dyDescent="0.2">
      <c r="C1083" s="410"/>
      <c r="D1083" s="410"/>
      <c r="E1083" s="410">
        <f>COUNTIF(CFCategoriasBD,TabelaFluxoDeCaixa[[#This Row],[Categoria]])</f>
        <v>1</v>
      </c>
      <c r="F1083" s="389">
        <f ca="1">IFERROR(COUNTIF(INDIRECT("BDNameToFC" &amp; SUBSTITUTE(TabelaFluxoDeCaixa[[#This Row],[Categoria]], " ", "_")),TabelaFluxoDeCaixa[[#This Row],[Sub Categoria]]),0)</f>
        <v>1</v>
      </c>
      <c r="G1083" s="429">
        <f>DATE(YEAR(TabelaFluxoDeCaixa[[#This Row],[Data de Efetivação]]),MONTH(TabelaFluxoDeCaixa[[#This Row],[Data de Efetivação]]),1)</f>
        <v>45748</v>
      </c>
      <c r="H1083" s="428">
        <v>45740</v>
      </c>
      <c r="I1083" s="428">
        <v>45754</v>
      </c>
      <c r="J1083" s="411"/>
      <c r="K1083" s="411" t="s">
        <v>806</v>
      </c>
      <c r="L1083" s="411" t="s">
        <v>49</v>
      </c>
      <c r="M1083" s="412" t="s">
        <v>50</v>
      </c>
      <c r="N1083" s="413" t="s">
        <v>1005</v>
      </c>
      <c r="O1083" s="414">
        <v>24.06</v>
      </c>
      <c r="P1083" s="415" t="s">
        <v>134</v>
      </c>
    </row>
    <row r="1084" spans="3:16" ht="16" x14ac:dyDescent="0.2">
      <c r="C1084" s="410"/>
      <c r="D1084" s="410"/>
      <c r="E1084" s="410">
        <f>COUNTIF(CFCategoriasBD,TabelaFluxoDeCaixa[[#This Row],[Categoria]])</f>
        <v>1</v>
      </c>
      <c r="F1084" s="389">
        <f ca="1">IFERROR(COUNTIF(INDIRECT("BDNameToFC" &amp; SUBSTITUTE(TabelaFluxoDeCaixa[[#This Row],[Categoria]], " ", "_")),TabelaFluxoDeCaixa[[#This Row],[Sub Categoria]]),0)</f>
        <v>1</v>
      </c>
      <c r="G1084" s="429">
        <f>DATE(YEAR(TabelaFluxoDeCaixa[[#This Row],[Data de Efetivação]]),MONTH(TabelaFluxoDeCaixa[[#This Row],[Data de Efetivação]]),1)</f>
        <v>45748</v>
      </c>
      <c r="H1084" s="428">
        <v>45717</v>
      </c>
      <c r="I1084" s="428">
        <v>45754</v>
      </c>
      <c r="J1084" s="411"/>
      <c r="K1084" s="411" t="s">
        <v>806</v>
      </c>
      <c r="L1084" s="411" t="s">
        <v>1029</v>
      </c>
      <c r="M1084" s="412" t="s">
        <v>1030</v>
      </c>
      <c r="N1084" s="413" t="s">
        <v>1742</v>
      </c>
      <c r="O1084" s="414">
        <v>24.24</v>
      </c>
      <c r="P1084" s="415" t="s">
        <v>134</v>
      </c>
    </row>
    <row r="1085" spans="3:16" ht="16" x14ac:dyDescent="0.2">
      <c r="C1085" s="410"/>
      <c r="D1085" s="410"/>
      <c r="E1085" s="410">
        <f>COUNTIF(CFCategoriasBD,TabelaFluxoDeCaixa[[#This Row],[Categoria]])</f>
        <v>1</v>
      </c>
      <c r="F1085" s="389">
        <f ca="1">IFERROR(COUNTIF(INDIRECT("BDNameToFC" &amp; SUBSTITUTE(TabelaFluxoDeCaixa[[#This Row],[Categoria]], " ", "_")),TabelaFluxoDeCaixa[[#This Row],[Sub Categoria]]),0)</f>
        <v>1</v>
      </c>
      <c r="G1085" s="429">
        <f>DATE(YEAR(TabelaFluxoDeCaixa[[#This Row],[Data de Efetivação]]),MONTH(TabelaFluxoDeCaixa[[#This Row],[Data de Efetivação]]),1)</f>
        <v>45748</v>
      </c>
      <c r="H1085" s="428">
        <v>45714</v>
      </c>
      <c r="I1085" s="428">
        <v>45754</v>
      </c>
      <c r="J1085" s="411"/>
      <c r="K1085" s="411" t="s">
        <v>806</v>
      </c>
      <c r="L1085" s="411" t="s">
        <v>55</v>
      </c>
      <c r="M1085" s="412" t="s">
        <v>56</v>
      </c>
      <c r="N1085" s="413" t="s">
        <v>1626</v>
      </c>
      <c r="O1085" s="414">
        <v>25</v>
      </c>
      <c r="P1085" s="415" t="s">
        <v>134</v>
      </c>
    </row>
    <row r="1086" spans="3:16" ht="16" x14ac:dyDescent="0.2">
      <c r="C1086" s="410"/>
      <c r="D1086" s="410"/>
      <c r="E1086" s="410">
        <f>COUNTIF(CFCategoriasBD,TabelaFluxoDeCaixa[[#This Row],[Categoria]])</f>
        <v>1</v>
      </c>
      <c r="F1086" s="389">
        <f ca="1">IFERROR(COUNTIF(INDIRECT("BDNameToFC" &amp; SUBSTITUTE(TabelaFluxoDeCaixa[[#This Row],[Categoria]], " ", "_")),TabelaFluxoDeCaixa[[#This Row],[Sub Categoria]]),0)</f>
        <v>1</v>
      </c>
      <c r="G1086" s="429">
        <f>DATE(YEAR(TabelaFluxoDeCaixa[[#This Row],[Data de Efetivação]]),MONTH(TabelaFluxoDeCaixa[[#This Row],[Data de Efetivação]]),1)</f>
        <v>45748</v>
      </c>
      <c r="H1086" s="428">
        <v>45714</v>
      </c>
      <c r="I1086" s="428">
        <v>45754</v>
      </c>
      <c r="J1086" s="411"/>
      <c r="K1086" s="411" t="s">
        <v>806</v>
      </c>
      <c r="L1086" s="411" t="s">
        <v>55</v>
      </c>
      <c r="M1086" s="412" t="s">
        <v>56</v>
      </c>
      <c r="N1086" s="413" t="s">
        <v>1704</v>
      </c>
      <c r="O1086" s="414">
        <v>25</v>
      </c>
      <c r="P1086" s="415" t="s">
        <v>134</v>
      </c>
    </row>
    <row r="1087" spans="3:16" ht="16" x14ac:dyDescent="0.2">
      <c r="C1087" s="410"/>
      <c r="D1087" s="410"/>
      <c r="E1087" s="410">
        <f>COUNTIF(CFCategoriasBD,TabelaFluxoDeCaixa[[#This Row],[Categoria]])</f>
        <v>1</v>
      </c>
      <c r="F1087" s="389">
        <f ca="1">IFERROR(COUNTIF(INDIRECT("BDNameToFC" &amp; SUBSTITUTE(TabelaFluxoDeCaixa[[#This Row],[Categoria]], " ", "_")),TabelaFluxoDeCaixa[[#This Row],[Sub Categoria]]),0)</f>
        <v>1</v>
      </c>
      <c r="G1087" s="429">
        <f>DATE(YEAR(TabelaFluxoDeCaixa[[#This Row],[Data de Efetivação]]),MONTH(TabelaFluxoDeCaixa[[#This Row],[Data de Efetivação]]),1)</f>
        <v>45748</v>
      </c>
      <c r="H1087" s="428">
        <v>45737</v>
      </c>
      <c r="I1087" s="428">
        <v>45754</v>
      </c>
      <c r="J1087" s="411"/>
      <c r="K1087" s="411" t="s">
        <v>806</v>
      </c>
      <c r="L1087" s="411" t="s">
        <v>55</v>
      </c>
      <c r="M1087" s="412" t="s">
        <v>56</v>
      </c>
      <c r="N1087" s="413" t="s">
        <v>1708</v>
      </c>
      <c r="O1087" s="414">
        <v>25</v>
      </c>
      <c r="P1087" s="415" t="s">
        <v>134</v>
      </c>
    </row>
    <row r="1088" spans="3:16" ht="16" x14ac:dyDescent="0.2">
      <c r="C1088" s="410"/>
      <c r="D1088" s="410"/>
      <c r="E1088" s="410">
        <f>COUNTIF(CFCategoriasBD,TabelaFluxoDeCaixa[[#This Row],[Categoria]])</f>
        <v>1</v>
      </c>
      <c r="F1088" s="389">
        <f ca="1">IFERROR(COUNTIF(INDIRECT("BDNameToFC" &amp; SUBSTITUTE(TabelaFluxoDeCaixa[[#This Row],[Categoria]], " ", "_")),TabelaFluxoDeCaixa[[#This Row],[Sub Categoria]]),0)</f>
        <v>1</v>
      </c>
      <c r="G1088" s="429">
        <f>DATE(YEAR(TabelaFluxoDeCaixa[[#This Row],[Data de Efetivação]]),MONTH(TabelaFluxoDeCaixa[[#This Row],[Data de Efetivação]]),1)</f>
        <v>45748</v>
      </c>
      <c r="H1088" s="428">
        <v>45715</v>
      </c>
      <c r="I1088" s="428">
        <v>45754</v>
      </c>
      <c r="J1088" s="411"/>
      <c r="K1088" s="411" t="s">
        <v>806</v>
      </c>
      <c r="L1088" s="411" t="s">
        <v>803</v>
      </c>
      <c r="M1088" s="412" t="s">
        <v>1272</v>
      </c>
      <c r="N1088" s="413" t="s">
        <v>1064</v>
      </c>
      <c r="O1088" s="414">
        <v>28.34</v>
      </c>
      <c r="P1088" s="415" t="s">
        <v>134</v>
      </c>
    </row>
    <row r="1089" spans="3:16" ht="16" x14ac:dyDescent="0.2">
      <c r="C1089" s="410"/>
      <c r="D1089" s="410"/>
      <c r="E1089" s="410">
        <f>COUNTIF(CFCategoriasBD,TabelaFluxoDeCaixa[[#This Row],[Categoria]])</f>
        <v>1</v>
      </c>
      <c r="F1089" s="389">
        <f ca="1">IFERROR(COUNTIF(INDIRECT("BDNameToFC" &amp; SUBSTITUTE(TabelaFluxoDeCaixa[[#This Row],[Categoria]], " ", "_")),TabelaFluxoDeCaixa[[#This Row],[Sub Categoria]]),0)</f>
        <v>1</v>
      </c>
      <c r="G1089" s="429">
        <f>DATE(YEAR(TabelaFluxoDeCaixa[[#This Row],[Data de Efetivação]]),MONTH(TabelaFluxoDeCaixa[[#This Row],[Data de Efetivação]]),1)</f>
        <v>45748</v>
      </c>
      <c r="H1089" s="428">
        <v>45732</v>
      </c>
      <c r="I1089" s="428">
        <v>45754</v>
      </c>
      <c r="J1089" s="411"/>
      <c r="K1089" s="411" t="s">
        <v>806</v>
      </c>
      <c r="L1089" s="411" t="s">
        <v>803</v>
      </c>
      <c r="M1089" s="412" t="s">
        <v>898</v>
      </c>
      <c r="N1089" s="413" t="s">
        <v>1724</v>
      </c>
      <c r="O1089" s="414">
        <v>28.5</v>
      </c>
      <c r="P1089" s="415" t="s">
        <v>134</v>
      </c>
    </row>
    <row r="1090" spans="3:16" ht="16" x14ac:dyDescent="0.2">
      <c r="C1090" s="410"/>
      <c r="D1090" s="410"/>
      <c r="E1090" s="410">
        <f>COUNTIF(CFCategoriasBD,TabelaFluxoDeCaixa[[#This Row],[Categoria]])</f>
        <v>1</v>
      </c>
      <c r="F1090" s="389">
        <f ca="1">IFERROR(COUNTIF(INDIRECT("BDNameToFC" &amp; SUBSTITUTE(TabelaFluxoDeCaixa[[#This Row],[Categoria]], " ", "_")),TabelaFluxoDeCaixa[[#This Row],[Sub Categoria]]),0)</f>
        <v>1</v>
      </c>
      <c r="G1090" s="429">
        <f>DATE(YEAR(TabelaFluxoDeCaixa[[#This Row],[Data de Efetivação]]),MONTH(TabelaFluxoDeCaixa[[#This Row],[Data de Efetivação]]),1)</f>
        <v>45748</v>
      </c>
      <c r="H1090" s="428">
        <v>45525</v>
      </c>
      <c r="I1090" s="428">
        <v>45754</v>
      </c>
      <c r="J1090" s="411"/>
      <c r="K1090" s="411" t="s">
        <v>806</v>
      </c>
      <c r="L1090" s="411" t="s">
        <v>55</v>
      </c>
      <c r="M1090" s="412" t="s">
        <v>913</v>
      </c>
      <c r="N1090" s="413" t="s">
        <v>1750</v>
      </c>
      <c r="O1090" s="414">
        <v>29.49</v>
      </c>
      <c r="P1090" s="415" t="s">
        <v>134</v>
      </c>
    </row>
    <row r="1091" spans="3:16" ht="16" x14ac:dyDescent="0.2">
      <c r="C1091" s="410"/>
      <c r="D1091" s="410"/>
      <c r="E1091" s="410">
        <f>COUNTIF(CFCategoriasBD,TabelaFluxoDeCaixa[[#This Row],[Categoria]])</f>
        <v>1</v>
      </c>
      <c r="F1091" s="389">
        <f ca="1">IFERROR(COUNTIF(INDIRECT("BDNameToFC" &amp; SUBSTITUTE(TabelaFluxoDeCaixa[[#This Row],[Categoria]], " ", "_")),TabelaFluxoDeCaixa[[#This Row],[Sub Categoria]]),0)</f>
        <v>1</v>
      </c>
      <c r="G1091" s="429">
        <f>DATE(YEAR(TabelaFluxoDeCaixa[[#This Row],[Data de Efetivação]]),MONTH(TabelaFluxoDeCaixa[[#This Row],[Data de Efetivação]]),1)</f>
        <v>45748</v>
      </c>
      <c r="H1091" s="428">
        <v>45685</v>
      </c>
      <c r="I1091" s="428">
        <v>45754</v>
      </c>
      <c r="J1091" s="411"/>
      <c r="K1091" s="411" t="s">
        <v>806</v>
      </c>
      <c r="L1091" s="411" t="s">
        <v>55</v>
      </c>
      <c r="M1091" s="412" t="s">
        <v>56</v>
      </c>
      <c r="N1091" s="413" t="s">
        <v>1715</v>
      </c>
      <c r="O1091" s="414">
        <v>29.99</v>
      </c>
      <c r="P1091" s="415" t="s">
        <v>134</v>
      </c>
    </row>
    <row r="1092" spans="3:16" ht="16" x14ac:dyDescent="0.2">
      <c r="C1092" s="410"/>
      <c r="D1092" s="410"/>
      <c r="E1092" s="410">
        <f>COUNTIF(CFCategoriasBD,TabelaFluxoDeCaixa[[#This Row],[Categoria]])</f>
        <v>1</v>
      </c>
      <c r="F1092" s="389">
        <f ca="1">IFERROR(COUNTIF(INDIRECT("BDNameToFC" &amp; SUBSTITUTE(TabelaFluxoDeCaixa[[#This Row],[Categoria]], " ", "_")),TabelaFluxoDeCaixa[[#This Row],[Sub Categoria]]),0)</f>
        <v>1</v>
      </c>
      <c r="G1092" s="429">
        <f>DATE(YEAR(TabelaFluxoDeCaixa[[#This Row],[Data de Efetivação]]),MONTH(TabelaFluxoDeCaixa[[#This Row],[Data de Efetivação]]),1)</f>
        <v>45748</v>
      </c>
      <c r="H1092" s="428">
        <v>45740</v>
      </c>
      <c r="I1092" s="428">
        <v>45754</v>
      </c>
      <c r="J1092" s="411"/>
      <c r="K1092" s="411" t="s">
        <v>806</v>
      </c>
      <c r="L1092" s="411" t="s">
        <v>55</v>
      </c>
      <c r="M1092" s="412" t="s">
        <v>57</v>
      </c>
      <c r="N1092" s="413" t="s">
        <v>1727</v>
      </c>
      <c r="O1092" s="414">
        <v>30.15</v>
      </c>
      <c r="P1092" s="415" t="s">
        <v>134</v>
      </c>
    </row>
    <row r="1093" spans="3:16" ht="16" x14ac:dyDescent="0.2">
      <c r="C1093" s="410"/>
      <c r="D1093" s="410"/>
      <c r="E1093" s="410">
        <f>COUNTIF(CFCategoriasBD,TabelaFluxoDeCaixa[[#This Row],[Categoria]])</f>
        <v>1</v>
      </c>
      <c r="F1093" s="389">
        <f ca="1">IFERROR(COUNTIF(INDIRECT("BDNameToFC" &amp; SUBSTITUTE(TabelaFluxoDeCaixa[[#This Row],[Categoria]], " ", "_")),TabelaFluxoDeCaixa[[#This Row],[Sub Categoria]]),0)</f>
        <v>1</v>
      </c>
      <c r="G1093" s="429">
        <f>DATE(YEAR(TabelaFluxoDeCaixa[[#This Row],[Data de Efetivação]]),MONTH(TabelaFluxoDeCaixa[[#This Row],[Data de Efetivação]]),1)</f>
        <v>45748</v>
      </c>
      <c r="H1093" s="428">
        <v>45670</v>
      </c>
      <c r="I1093" s="428">
        <v>45754</v>
      </c>
      <c r="J1093" s="411"/>
      <c r="K1093" s="411" t="s">
        <v>806</v>
      </c>
      <c r="L1093" s="411" t="s">
        <v>58</v>
      </c>
      <c r="M1093" s="412" t="s">
        <v>906</v>
      </c>
      <c r="N1093" s="413" t="s">
        <v>1740</v>
      </c>
      <c r="O1093" s="414">
        <v>30.72</v>
      </c>
      <c r="P1093" s="415" t="s">
        <v>134</v>
      </c>
    </row>
    <row r="1094" spans="3:16" ht="16" x14ac:dyDescent="0.2">
      <c r="C1094" s="410"/>
      <c r="D1094" s="410"/>
      <c r="E1094" s="410">
        <f>COUNTIF(CFCategoriasBD,TabelaFluxoDeCaixa[[#This Row],[Categoria]])</f>
        <v>1</v>
      </c>
      <c r="F1094" s="389">
        <f ca="1">IFERROR(COUNTIF(INDIRECT("BDNameToFC" &amp; SUBSTITUTE(TabelaFluxoDeCaixa[[#This Row],[Categoria]], " ", "_")),TabelaFluxoDeCaixa[[#This Row],[Sub Categoria]]),0)</f>
        <v>1</v>
      </c>
      <c r="G1094" s="429">
        <f>DATE(YEAR(TabelaFluxoDeCaixa[[#This Row],[Data de Efetivação]]),MONTH(TabelaFluxoDeCaixa[[#This Row],[Data de Efetivação]]),1)</f>
        <v>45748</v>
      </c>
      <c r="H1094" s="428">
        <v>45714</v>
      </c>
      <c r="I1094" s="428">
        <v>45754</v>
      </c>
      <c r="J1094" s="411"/>
      <c r="K1094" s="411" t="s">
        <v>806</v>
      </c>
      <c r="L1094" s="411" t="s">
        <v>55</v>
      </c>
      <c r="M1094" s="412" t="s">
        <v>56</v>
      </c>
      <c r="N1094" s="413" t="s">
        <v>1625</v>
      </c>
      <c r="O1094" s="414">
        <v>30.98</v>
      </c>
      <c r="P1094" s="415" t="s">
        <v>134</v>
      </c>
    </row>
    <row r="1095" spans="3:16" ht="16" x14ac:dyDescent="0.2">
      <c r="C1095" s="410"/>
      <c r="D1095" s="410"/>
      <c r="E1095" s="410">
        <f>COUNTIF(CFCategoriasBD,TabelaFluxoDeCaixa[[#This Row],[Categoria]])</f>
        <v>1</v>
      </c>
      <c r="F1095" s="389">
        <f ca="1">IFERROR(COUNTIF(INDIRECT("BDNameToFC" &amp; SUBSTITUTE(TabelaFluxoDeCaixa[[#This Row],[Categoria]], " ", "_")),TabelaFluxoDeCaixa[[#This Row],[Sub Categoria]]),0)</f>
        <v>1</v>
      </c>
      <c r="G1095" s="429">
        <f>DATE(YEAR(TabelaFluxoDeCaixa[[#This Row],[Data de Efetivação]]),MONTH(TabelaFluxoDeCaixa[[#This Row],[Data de Efetivação]]),1)</f>
        <v>45748</v>
      </c>
      <c r="H1095" s="428">
        <v>45700</v>
      </c>
      <c r="I1095" s="428">
        <v>45754</v>
      </c>
      <c r="J1095" s="411"/>
      <c r="K1095" s="411" t="s">
        <v>806</v>
      </c>
      <c r="L1095" s="411" t="s">
        <v>55</v>
      </c>
      <c r="M1095" s="412" t="s">
        <v>913</v>
      </c>
      <c r="N1095" s="413" t="s">
        <v>1721</v>
      </c>
      <c r="O1095" s="414">
        <v>31.66</v>
      </c>
      <c r="P1095" s="415" t="s">
        <v>134</v>
      </c>
    </row>
    <row r="1096" spans="3:16" ht="16" x14ac:dyDescent="0.2">
      <c r="C1096" s="410"/>
      <c r="D1096" s="410"/>
      <c r="E1096" s="410">
        <f>COUNTIF(CFCategoriasBD,TabelaFluxoDeCaixa[[#This Row],[Categoria]])</f>
        <v>1</v>
      </c>
      <c r="F1096" s="389">
        <f ca="1">IFERROR(COUNTIF(INDIRECT("BDNameToFC" &amp; SUBSTITUTE(TabelaFluxoDeCaixa[[#This Row],[Categoria]], " ", "_")),TabelaFluxoDeCaixa[[#This Row],[Sub Categoria]]),0)</f>
        <v>1</v>
      </c>
      <c r="G1096" s="429">
        <f>DATE(YEAR(TabelaFluxoDeCaixa[[#This Row],[Data de Efetivação]]),MONTH(TabelaFluxoDeCaixa[[#This Row],[Data de Efetivação]]),1)</f>
        <v>45748</v>
      </c>
      <c r="H1096" s="428">
        <v>45668</v>
      </c>
      <c r="I1096" s="428">
        <v>45754</v>
      </c>
      <c r="J1096" s="411"/>
      <c r="K1096" s="411" t="s">
        <v>806</v>
      </c>
      <c r="L1096" s="411" t="s">
        <v>55</v>
      </c>
      <c r="M1096" s="412" t="s">
        <v>56</v>
      </c>
      <c r="N1096" s="413" t="s">
        <v>1720</v>
      </c>
      <c r="O1096" s="414">
        <v>31.88</v>
      </c>
      <c r="P1096" s="415" t="s">
        <v>134</v>
      </c>
    </row>
    <row r="1097" spans="3:16" ht="16" x14ac:dyDescent="0.2">
      <c r="C1097" s="410"/>
      <c r="D1097" s="410"/>
      <c r="E1097" s="410">
        <f>COUNTIF(CFCategoriasBD,TabelaFluxoDeCaixa[[#This Row],[Categoria]])</f>
        <v>1</v>
      </c>
      <c r="F1097" s="389">
        <f ca="1">IFERROR(COUNTIF(INDIRECT("BDNameToFC" &amp; SUBSTITUTE(TabelaFluxoDeCaixa[[#This Row],[Categoria]], " ", "_")),TabelaFluxoDeCaixa[[#This Row],[Sub Categoria]]),0)</f>
        <v>1</v>
      </c>
      <c r="G1097" s="429">
        <f>DATE(YEAR(TabelaFluxoDeCaixa[[#This Row],[Data de Efetivação]]),MONTH(TabelaFluxoDeCaixa[[#This Row],[Data de Efetivação]]),1)</f>
        <v>45748</v>
      </c>
      <c r="H1097" s="428">
        <v>45729</v>
      </c>
      <c r="I1097" s="428">
        <v>45754</v>
      </c>
      <c r="J1097" s="411"/>
      <c r="K1097" s="411" t="s">
        <v>806</v>
      </c>
      <c r="L1097" s="411" t="s">
        <v>803</v>
      </c>
      <c r="M1097" s="412" t="s">
        <v>1272</v>
      </c>
      <c r="N1097" s="413" t="s">
        <v>876</v>
      </c>
      <c r="O1097" s="414">
        <v>31.94</v>
      </c>
      <c r="P1097" s="415" t="s">
        <v>134</v>
      </c>
    </row>
    <row r="1098" spans="3:16" ht="16" x14ac:dyDescent="0.2">
      <c r="C1098" s="410"/>
      <c r="D1098" s="410"/>
      <c r="E1098" s="410">
        <f>COUNTIF(CFCategoriasBD,TabelaFluxoDeCaixa[[#This Row],[Categoria]])</f>
        <v>1</v>
      </c>
      <c r="F1098" s="389">
        <f ca="1">IFERROR(COUNTIF(INDIRECT("BDNameToFC" &amp; SUBSTITUTE(TabelaFluxoDeCaixa[[#This Row],[Categoria]], " ", "_")),TabelaFluxoDeCaixa[[#This Row],[Sub Categoria]]),0)</f>
        <v>1</v>
      </c>
      <c r="G1098" s="429">
        <f>DATE(YEAR(TabelaFluxoDeCaixa[[#This Row],[Data de Efetivação]]),MONTH(TabelaFluxoDeCaixa[[#This Row],[Data de Efetivação]]),1)</f>
        <v>45748</v>
      </c>
      <c r="H1098" s="428">
        <v>45725</v>
      </c>
      <c r="I1098" s="428">
        <v>45754</v>
      </c>
      <c r="J1098" s="411"/>
      <c r="K1098" s="411" t="s">
        <v>806</v>
      </c>
      <c r="L1098" s="411" t="s">
        <v>803</v>
      </c>
      <c r="M1098" s="412" t="s">
        <v>898</v>
      </c>
      <c r="N1098" s="413" t="s">
        <v>1723</v>
      </c>
      <c r="O1098" s="414">
        <v>32</v>
      </c>
      <c r="P1098" s="415" t="s">
        <v>134</v>
      </c>
    </row>
    <row r="1099" spans="3:16" ht="16" x14ac:dyDescent="0.2">
      <c r="C1099" s="410"/>
      <c r="D1099" s="410"/>
      <c r="E1099" s="410">
        <f>COUNTIF(CFCategoriasBD,TabelaFluxoDeCaixa[[#This Row],[Categoria]])</f>
        <v>1</v>
      </c>
      <c r="F1099" s="389">
        <f ca="1">IFERROR(COUNTIF(INDIRECT("BDNameToFC" &amp; SUBSTITUTE(TabelaFluxoDeCaixa[[#This Row],[Categoria]], " ", "_")),TabelaFluxoDeCaixa[[#This Row],[Sub Categoria]]),0)</f>
        <v>1</v>
      </c>
      <c r="G1099" s="429">
        <f>DATE(YEAR(TabelaFluxoDeCaixa[[#This Row],[Data de Efetivação]]),MONTH(TabelaFluxoDeCaixa[[#This Row],[Data de Efetivação]]),1)</f>
        <v>45748</v>
      </c>
      <c r="H1099" s="428">
        <v>45717</v>
      </c>
      <c r="I1099" s="428">
        <v>45754</v>
      </c>
      <c r="J1099" s="411"/>
      <c r="K1099" s="411" t="s">
        <v>806</v>
      </c>
      <c r="L1099" s="411" t="s">
        <v>803</v>
      </c>
      <c r="M1099" s="412" t="s">
        <v>799</v>
      </c>
      <c r="N1099" s="413" t="s">
        <v>1706</v>
      </c>
      <c r="O1099" s="414">
        <v>32.5</v>
      </c>
      <c r="P1099" s="415" t="s">
        <v>134</v>
      </c>
    </row>
    <row r="1100" spans="3:16" ht="16" x14ac:dyDescent="0.2">
      <c r="C1100" s="410"/>
      <c r="D1100" s="410"/>
      <c r="E1100" s="410">
        <f>COUNTIF(CFCategoriasBD,TabelaFluxoDeCaixa[[#This Row],[Categoria]])</f>
        <v>1</v>
      </c>
      <c r="F1100" s="389">
        <f ca="1">IFERROR(COUNTIF(INDIRECT("BDNameToFC" &amp; SUBSTITUTE(TabelaFluxoDeCaixa[[#This Row],[Categoria]], " ", "_")),TabelaFluxoDeCaixa[[#This Row],[Sub Categoria]]),0)</f>
        <v>1</v>
      </c>
      <c r="G1100" s="429">
        <f>DATE(YEAR(TabelaFluxoDeCaixa[[#This Row],[Data de Efetivação]]),MONTH(TabelaFluxoDeCaixa[[#This Row],[Data de Efetivação]]),1)</f>
        <v>45748</v>
      </c>
      <c r="H1100" s="428">
        <v>45721</v>
      </c>
      <c r="I1100" s="428">
        <v>45754</v>
      </c>
      <c r="J1100" s="411"/>
      <c r="K1100" s="411" t="s">
        <v>806</v>
      </c>
      <c r="L1100" s="411" t="s">
        <v>803</v>
      </c>
      <c r="M1100" s="412" t="s">
        <v>48</v>
      </c>
      <c r="N1100" s="413" t="s">
        <v>831</v>
      </c>
      <c r="O1100" s="414">
        <v>33.81</v>
      </c>
      <c r="P1100" s="415" t="s">
        <v>134</v>
      </c>
    </row>
    <row r="1101" spans="3:16" ht="16" x14ac:dyDescent="0.2">
      <c r="C1101" s="410"/>
      <c r="D1101" s="410"/>
      <c r="E1101" s="410">
        <f>COUNTIF(CFCategoriasBD,TabelaFluxoDeCaixa[[#This Row],[Categoria]])</f>
        <v>1</v>
      </c>
      <c r="F1101" s="389">
        <f ca="1">IFERROR(COUNTIF(INDIRECT("BDNameToFC" &amp; SUBSTITUTE(TabelaFluxoDeCaixa[[#This Row],[Categoria]], " ", "_")),TabelaFluxoDeCaixa[[#This Row],[Sub Categoria]]),0)</f>
        <v>1</v>
      </c>
      <c r="G1101" s="429">
        <f>DATE(YEAR(TabelaFluxoDeCaixa[[#This Row],[Data de Efetivação]]),MONTH(TabelaFluxoDeCaixa[[#This Row],[Data de Efetivação]]),1)</f>
        <v>45748</v>
      </c>
      <c r="H1101" s="428">
        <v>45741</v>
      </c>
      <c r="I1101" s="428">
        <v>45754</v>
      </c>
      <c r="J1101" s="411"/>
      <c r="K1101" s="411" t="s">
        <v>806</v>
      </c>
      <c r="L1101" s="411" t="s">
        <v>55</v>
      </c>
      <c r="M1101" s="412" t="s">
        <v>57</v>
      </c>
      <c r="N1101" s="413" t="s">
        <v>1727</v>
      </c>
      <c r="O1101" s="414">
        <v>33.9</v>
      </c>
      <c r="P1101" s="415" t="s">
        <v>134</v>
      </c>
    </row>
    <row r="1102" spans="3:16" ht="16" x14ac:dyDescent="0.2">
      <c r="C1102" s="410"/>
      <c r="D1102" s="410"/>
      <c r="E1102" s="410">
        <f>COUNTIF(CFCategoriasBD,TabelaFluxoDeCaixa[[#This Row],[Categoria]])</f>
        <v>1</v>
      </c>
      <c r="F1102" s="389">
        <f ca="1">IFERROR(COUNTIF(INDIRECT("BDNameToFC" &amp; SUBSTITUTE(TabelaFluxoDeCaixa[[#This Row],[Categoria]], " ", "_")),TabelaFluxoDeCaixa[[#This Row],[Sub Categoria]]),0)</f>
        <v>1</v>
      </c>
      <c r="G1102" s="429">
        <f>DATE(YEAR(TabelaFluxoDeCaixa[[#This Row],[Data de Efetivação]]),MONTH(TabelaFluxoDeCaixa[[#This Row],[Data de Efetivação]]),1)</f>
        <v>45748</v>
      </c>
      <c r="H1102" s="428">
        <v>45718</v>
      </c>
      <c r="I1102" s="428">
        <v>45754</v>
      </c>
      <c r="J1102" s="411"/>
      <c r="K1102" s="411" t="s">
        <v>806</v>
      </c>
      <c r="L1102" s="411" t="s">
        <v>803</v>
      </c>
      <c r="M1102" s="412" t="s">
        <v>898</v>
      </c>
      <c r="N1102" s="413" t="s">
        <v>1709</v>
      </c>
      <c r="O1102" s="414">
        <v>35.71</v>
      </c>
      <c r="P1102" s="415" t="s">
        <v>134</v>
      </c>
    </row>
    <row r="1103" spans="3:16" ht="16" x14ac:dyDescent="0.2">
      <c r="C1103" s="410"/>
      <c r="D1103" s="410"/>
      <c r="E1103" s="410">
        <f>COUNTIF(CFCategoriasBD,TabelaFluxoDeCaixa[[#This Row],[Categoria]])</f>
        <v>1</v>
      </c>
      <c r="F1103" s="389">
        <f ca="1">IFERROR(COUNTIF(INDIRECT("BDNameToFC" &amp; SUBSTITUTE(TabelaFluxoDeCaixa[[#This Row],[Categoria]], " ", "_")),TabelaFluxoDeCaixa[[#This Row],[Sub Categoria]]),0)</f>
        <v>1</v>
      </c>
      <c r="G1103" s="429">
        <f>DATE(YEAR(TabelaFluxoDeCaixa[[#This Row],[Data de Efetivação]]),MONTH(TabelaFluxoDeCaixa[[#This Row],[Data de Efetivação]]),1)</f>
        <v>45748</v>
      </c>
      <c r="H1103" s="428">
        <v>45734</v>
      </c>
      <c r="I1103" s="428">
        <v>45754</v>
      </c>
      <c r="J1103" s="411"/>
      <c r="K1103" s="411" t="s">
        <v>806</v>
      </c>
      <c r="L1103" s="411" t="s">
        <v>803</v>
      </c>
      <c r="M1103" s="412" t="s">
        <v>1272</v>
      </c>
      <c r="N1103" s="413" t="s">
        <v>876</v>
      </c>
      <c r="O1103" s="414">
        <v>37.33</v>
      </c>
      <c r="P1103" s="415" t="s">
        <v>134</v>
      </c>
    </row>
    <row r="1104" spans="3:16" ht="16" x14ac:dyDescent="0.2">
      <c r="C1104" s="410"/>
      <c r="D1104" s="410"/>
      <c r="E1104" s="410">
        <f>COUNTIF(CFCategoriasBD,TabelaFluxoDeCaixa[[#This Row],[Categoria]])</f>
        <v>1</v>
      </c>
      <c r="F1104" s="389">
        <f ca="1">IFERROR(COUNTIF(INDIRECT("BDNameToFC" &amp; SUBSTITUTE(TabelaFluxoDeCaixa[[#This Row],[Categoria]], " ", "_")),TabelaFluxoDeCaixa[[#This Row],[Sub Categoria]]),0)</f>
        <v>1</v>
      </c>
      <c r="G1104" s="429">
        <f>DATE(YEAR(TabelaFluxoDeCaixa[[#This Row],[Data de Efetivação]]),MONTH(TabelaFluxoDeCaixa[[#This Row],[Data de Efetivação]]),1)</f>
        <v>45748</v>
      </c>
      <c r="H1104" s="428">
        <v>45722</v>
      </c>
      <c r="I1104" s="428">
        <v>45754</v>
      </c>
      <c r="J1104" s="411"/>
      <c r="K1104" s="411" t="s">
        <v>806</v>
      </c>
      <c r="L1104" s="411" t="s">
        <v>1029</v>
      </c>
      <c r="M1104" s="412" t="s">
        <v>1030</v>
      </c>
      <c r="N1104" s="413" t="s">
        <v>1008</v>
      </c>
      <c r="O1104" s="414">
        <v>38.99</v>
      </c>
      <c r="P1104" s="415" t="s">
        <v>134</v>
      </c>
    </row>
    <row r="1105" spans="3:16" ht="16" x14ac:dyDescent="0.2">
      <c r="C1105" s="410"/>
      <c r="D1105" s="410"/>
      <c r="E1105" s="410">
        <f>COUNTIF(CFCategoriasBD,TabelaFluxoDeCaixa[[#This Row],[Categoria]])</f>
        <v>1</v>
      </c>
      <c r="F1105" s="389">
        <f ca="1">IFERROR(COUNTIF(INDIRECT("BDNameToFC" &amp; SUBSTITUTE(TabelaFluxoDeCaixa[[#This Row],[Categoria]], " ", "_")),TabelaFluxoDeCaixa[[#This Row],[Sub Categoria]]),0)</f>
        <v>1</v>
      </c>
      <c r="G1105" s="429">
        <f>DATE(YEAR(TabelaFluxoDeCaixa[[#This Row],[Data de Efetivação]]),MONTH(TabelaFluxoDeCaixa[[#This Row],[Data de Efetivação]]),1)</f>
        <v>45748</v>
      </c>
      <c r="H1105" s="428">
        <v>45734</v>
      </c>
      <c r="I1105" s="428">
        <v>45754</v>
      </c>
      <c r="J1105" s="411"/>
      <c r="K1105" s="411" t="s">
        <v>806</v>
      </c>
      <c r="L1105" s="411" t="s">
        <v>803</v>
      </c>
      <c r="M1105" s="412" t="s">
        <v>898</v>
      </c>
      <c r="N1105" s="413" t="s">
        <v>1220</v>
      </c>
      <c r="O1105" s="414">
        <v>39.99</v>
      </c>
      <c r="P1105" s="415" t="s">
        <v>134</v>
      </c>
    </row>
    <row r="1106" spans="3:16" ht="16" x14ac:dyDescent="0.2">
      <c r="C1106" s="410"/>
      <c r="D1106" s="410"/>
      <c r="E1106" s="410">
        <f>COUNTIF(CFCategoriasBD,TabelaFluxoDeCaixa[[#This Row],[Categoria]])</f>
        <v>1</v>
      </c>
      <c r="F1106" s="389">
        <f ca="1">IFERROR(COUNTIF(INDIRECT("BDNameToFC" &amp; SUBSTITUTE(TabelaFluxoDeCaixa[[#This Row],[Categoria]], " ", "_")),TabelaFluxoDeCaixa[[#This Row],[Sub Categoria]]),0)</f>
        <v>1</v>
      </c>
      <c r="G1106" s="429">
        <f>DATE(YEAR(TabelaFluxoDeCaixa[[#This Row],[Data de Efetivação]]),MONTH(TabelaFluxoDeCaixa[[#This Row],[Data de Efetivação]]),1)</f>
        <v>45748</v>
      </c>
      <c r="H1106" s="428">
        <v>45737</v>
      </c>
      <c r="I1106" s="428">
        <v>45754</v>
      </c>
      <c r="J1106" s="411"/>
      <c r="K1106" s="411" t="s">
        <v>806</v>
      </c>
      <c r="L1106" s="411" t="s">
        <v>803</v>
      </c>
      <c r="M1106" s="412" t="s">
        <v>48</v>
      </c>
      <c r="N1106" s="413" t="s">
        <v>978</v>
      </c>
      <c r="O1106" s="414">
        <v>44.17</v>
      </c>
      <c r="P1106" s="415" t="s">
        <v>134</v>
      </c>
    </row>
    <row r="1107" spans="3:16" ht="16" x14ac:dyDescent="0.2">
      <c r="C1107" s="410"/>
      <c r="D1107" s="410"/>
      <c r="E1107" s="410">
        <f>COUNTIF(CFCategoriasBD,TabelaFluxoDeCaixa[[#This Row],[Categoria]])</f>
        <v>1</v>
      </c>
      <c r="F1107" s="389">
        <f ca="1">IFERROR(COUNTIF(INDIRECT("BDNameToFC" &amp; SUBSTITUTE(TabelaFluxoDeCaixa[[#This Row],[Categoria]], " ", "_")),TabelaFluxoDeCaixa[[#This Row],[Sub Categoria]]),0)</f>
        <v>1</v>
      </c>
      <c r="G1107" s="429">
        <f>DATE(YEAR(TabelaFluxoDeCaixa[[#This Row],[Data de Efetivação]]),MONTH(TabelaFluxoDeCaixa[[#This Row],[Data de Efetivação]]),1)</f>
        <v>45748</v>
      </c>
      <c r="H1107" s="428">
        <v>45730</v>
      </c>
      <c r="I1107" s="428">
        <v>45754</v>
      </c>
      <c r="J1107" s="411"/>
      <c r="K1107" s="411" t="s">
        <v>806</v>
      </c>
      <c r="L1107" s="411" t="s">
        <v>803</v>
      </c>
      <c r="M1107" s="412" t="s">
        <v>48</v>
      </c>
      <c r="N1107" s="413" t="s">
        <v>831</v>
      </c>
      <c r="O1107" s="414">
        <v>44.33</v>
      </c>
      <c r="P1107" s="415" t="s">
        <v>134</v>
      </c>
    </row>
    <row r="1108" spans="3:16" ht="16" x14ac:dyDescent="0.2">
      <c r="C1108" s="410"/>
      <c r="D1108" s="410"/>
      <c r="E1108" s="410">
        <f>COUNTIF(CFCategoriasBD,TabelaFluxoDeCaixa[[#This Row],[Categoria]])</f>
        <v>1</v>
      </c>
      <c r="F1108" s="389">
        <f ca="1">IFERROR(COUNTIF(INDIRECT("BDNameToFC" &amp; SUBSTITUTE(TabelaFluxoDeCaixa[[#This Row],[Categoria]], " ", "_")),TabelaFluxoDeCaixa[[#This Row],[Sub Categoria]]),0)</f>
        <v>1</v>
      </c>
      <c r="G1108" s="429">
        <f>DATE(YEAR(TabelaFluxoDeCaixa[[#This Row],[Data de Efetivação]]),MONTH(TabelaFluxoDeCaixa[[#This Row],[Data de Efetivação]]),1)</f>
        <v>45748</v>
      </c>
      <c r="H1108" s="428">
        <v>45724</v>
      </c>
      <c r="I1108" s="428">
        <v>45754</v>
      </c>
      <c r="J1108" s="411"/>
      <c r="K1108" s="411" t="s">
        <v>806</v>
      </c>
      <c r="L1108" s="411" t="s">
        <v>803</v>
      </c>
      <c r="M1108" s="412" t="s">
        <v>48</v>
      </c>
      <c r="N1108" s="413" t="s">
        <v>831</v>
      </c>
      <c r="O1108" s="414">
        <v>45.25</v>
      </c>
      <c r="P1108" s="415" t="s">
        <v>134</v>
      </c>
    </row>
    <row r="1109" spans="3:16" ht="16" x14ac:dyDescent="0.2">
      <c r="C1109" s="410"/>
      <c r="D1109" s="410"/>
      <c r="E1109" s="410">
        <f>COUNTIF(CFCategoriasBD,TabelaFluxoDeCaixa[[#This Row],[Categoria]])</f>
        <v>1</v>
      </c>
      <c r="F1109" s="389">
        <f ca="1">IFERROR(COUNTIF(INDIRECT("BDNameToFC" &amp; SUBSTITUTE(TabelaFluxoDeCaixa[[#This Row],[Categoria]], " ", "_")),TabelaFluxoDeCaixa[[#This Row],[Sub Categoria]]),0)</f>
        <v>1</v>
      </c>
      <c r="G1109" s="429">
        <f>DATE(YEAR(TabelaFluxoDeCaixa[[#This Row],[Data de Efetivação]]),MONTH(TabelaFluxoDeCaixa[[#This Row],[Data de Efetivação]]),1)</f>
        <v>45748</v>
      </c>
      <c r="H1109" s="428">
        <v>45728</v>
      </c>
      <c r="I1109" s="428">
        <v>45754</v>
      </c>
      <c r="J1109" s="411"/>
      <c r="K1109" s="411" t="s">
        <v>806</v>
      </c>
      <c r="L1109" s="411" t="s">
        <v>803</v>
      </c>
      <c r="M1109" s="412" t="s">
        <v>799</v>
      </c>
      <c r="N1109" s="413" t="s">
        <v>1247</v>
      </c>
      <c r="O1109" s="414">
        <v>48.84</v>
      </c>
      <c r="P1109" s="415" t="s">
        <v>134</v>
      </c>
    </row>
    <row r="1110" spans="3:16" ht="16" x14ac:dyDescent="0.2">
      <c r="C1110" s="410"/>
      <c r="D1110" s="410"/>
      <c r="E1110" s="410">
        <f>COUNTIF(CFCategoriasBD,TabelaFluxoDeCaixa[[#This Row],[Categoria]])</f>
        <v>1</v>
      </c>
      <c r="F1110" s="389">
        <f ca="1">IFERROR(COUNTIF(INDIRECT("BDNameToFC" &amp; SUBSTITUTE(TabelaFluxoDeCaixa[[#This Row],[Categoria]], " ", "_")),TabelaFluxoDeCaixa[[#This Row],[Sub Categoria]]),0)</f>
        <v>1</v>
      </c>
      <c r="G1110" s="429">
        <f>DATE(YEAR(TabelaFluxoDeCaixa[[#This Row],[Data de Efetivação]]),MONTH(TabelaFluxoDeCaixa[[#This Row],[Data de Efetivação]]),1)</f>
        <v>45748</v>
      </c>
      <c r="H1110" s="428">
        <v>45678</v>
      </c>
      <c r="I1110" s="428">
        <v>45754</v>
      </c>
      <c r="J1110" s="411"/>
      <c r="K1110" s="411" t="s">
        <v>806</v>
      </c>
      <c r="L1110" s="411" t="s">
        <v>55</v>
      </c>
      <c r="M1110" s="412" t="s">
        <v>913</v>
      </c>
      <c r="N1110" s="413" t="s">
        <v>1751</v>
      </c>
      <c r="O1110" s="414">
        <v>50.98</v>
      </c>
      <c r="P1110" s="415" t="s">
        <v>134</v>
      </c>
    </row>
    <row r="1111" spans="3:16" ht="16" x14ac:dyDescent="0.2">
      <c r="C1111" s="410"/>
      <c r="D1111" s="410"/>
      <c r="E1111" s="410">
        <f>COUNTIF(CFCategoriasBD,TabelaFluxoDeCaixa[[#This Row],[Categoria]])</f>
        <v>1</v>
      </c>
      <c r="F1111" s="389">
        <f ca="1">IFERROR(COUNTIF(INDIRECT("BDNameToFC" &amp; SUBSTITUTE(TabelaFluxoDeCaixa[[#This Row],[Categoria]], " ", "_")),TabelaFluxoDeCaixa[[#This Row],[Sub Categoria]]),0)</f>
        <v>1</v>
      </c>
      <c r="G1111" s="429">
        <f>DATE(YEAR(TabelaFluxoDeCaixa[[#This Row],[Data de Efetivação]]),MONTH(TabelaFluxoDeCaixa[[#This Row],[Data de Efetivação]]),1)</f>
        <v>45748</v>
      </c>
      <c r="H1111" s="428">
        <v>45668</v>
      </c>
      <c r="I1111" s="428">
        <v>45754</v>
      </c>
      <c r="J1111" s="411"/>
      <c r="K1111" s="411" t="s">
        <v>806</v>
      </c>
      <c r="L1111" s="411" t="s">
        <v>52</v>
      </c>
      <c r="M1111" s="412" t="s">
        <v>800</v>
      </c>
      <c r="N1111" s="413" t="s">
        <v>1746</v>
      </c>
      <c r="O1111" s="414">
        <v>52.67</v>
      </c>
      <c r="P1111" s="415" t="s">
        <v>134</v>
      </c>
    </row>
    <row r="1112" spans="3:16" ht="16" x14ac:dyDescent="0.2">
      <c r="C1112" s="410"/>
      <c r="D1112" s="410"/>
      <c r="E1112" s="410">
        <f>COUNTIF(CFCategoriasBD,TabelaFluxoDeCaixa[[#This Row],[Categoria]])</f>
        <v>1</v>
      </c>
      <c r="F1112" s="389">
        <f ca="1">IFERROR(COUNTIF(INDIRECT("BDNameToFC" &amp; SUBSTITUTE(TabelaFluxoDeCaixa[[#This Row],[Categoria]], " ", "_")),TabelaFluxoDeCaixa[[#This Row],[Sub Categoria]]),0)</f>
        <v>1</v>
      </c>
      <c r="G1112" s="429">
        <f>DATE(YEAR(TabelaFluxoDeCaixa[[#This Row],[Data de Efetivação]]),MONTH(TabelaFluxoDeCaixa[[#This Row],[Data de Efetivação]]),1)</f>
        <v>45748</v>
      </c>
      <c r="H1112" s="428">
        <v>45742</v>
      </c>
      <c r="I1112" s="428">
        <v>45754</v>
      </c>
      <c r="J1112" s="411"/>
      <c r="K1112" s="411" t="s">
        <v>806</v>
      </c>
      <c r="L1112" s="411" t="s">
        <v>49</v>
      </c>
      <c r="M1112" s="412" t="s">
        <v>50</v>
      </c>
      <c r="N1112" s="413" t="s">
        <v>1005</v>
      </c>
      <c r="O1112" s="414">
        <v>52.83</v>
      </c>
      <c r="P1112" s="415" t="s">
        <v>134</v>
      </c>
    </row>
    <row r="1113" spans="3:16" ht="16" x14ac:dyDescent="0.2">
      <c r="C1113" s="410"/>
      <c r="D1113" s="410"/>
      <c r="E1113" s="410">
        <f>COUNTIF(CFCategoriasBD,TabelaFluxoDeCaixa[[#This Row],[Categoria]])</f>
        <v>1</v>
      </c>
      <c r="F1113" s="389">
        <f ca="1">IFERROR(COUNTIF(INDIRECT("BDNameToFC" &amp; SUBSTITUTE(TabelaFluxoDeCaixa[[#This Row],[Categoria]], " ", "_")),TabelaFluxoDeCaixa[[#This Row],[Sub Categoria]]),0)</f>
        <v>1</v>
      </c>
      <c r="G1113" s="429">
        <f>DATE(YEAR(TabelaFluxoDeCaixa[[#This Row],[Data de Efetivação]]),MONTH(TabelaFluxoDeCaixa[[#This Row],[Data de Efetivação]]),1)</f>
        <v>45748</v>
      </c>
      <c r="H1113" s="428">
        <v>45741</v>
      </c>
      <c r="I1113" s="428">
        <v>45754</v>
      </c>
      <c r="J1113" s="411"/>
      <c r="K1113" s="411" t="s">
        <v>806</v>
      </c>
      <c r="L1113" s="411" t="s">
        <v>49</v>
      </c>
      <c r="M1113" s="412" t="s">
        <v>50</v>
      </c>
      <c r="N1113" s="413" t="s">
        <v>1003</v>
      </c>
      <c r="O1113" s="414">
        <v>54.13</v>
      </c>
      <c r="P1113" s="415" t="s">
        <v>134</v>
      </c>
    </row>
    <row r="1114" spans="3:16" ht="32" x14ac:dyDescent="0.2">
      <c r="C1114" s="410"/>
      <c r="D1114" s="410"/>
      <c r="E1114" s="410">
        <f>COUNTIF(CFCategoriasBD,TabelaFluxoDeCaixa[[#This Row],[Categoria]])</f>
        <v>1</v>
      </c>
      <c r="F1114" s="389">
        <f ca="1">IFERROR(COUNTIF(INDIRECT("BDNameToFC" &amp; SUBSTITUTE(TabelaFluxoDeCaixa[[#This Row],[Categoria]], " ", "_")),TabelaFluxoDeCaixa[[#This Row],[Sub Categoria]]),0)</f>
        <v>1</v>
      </c>
      <c r="G1114" s="429">
        <f>DATE(YEAR(TabelaFluxoDeCaixa[[#This Row],[Data de Efetivação]]),MONTH(TabelaFluxoDeCaixa[[#This Row],[Data de Efetivação]]),1)</f>
        <v>45748</v>
      </c>
      <c r="H1114" s="428">
        <v>45754</v>
      </c>
      <c r="I1114" s="428">
        <v>45754</v>
      </c>
      <c r="J1114" s="411" t="s">
        <v>725</v>
      </c>
      <c r="K1114" s="411"/>
      <c r="L1114" s="411" t="s">
        <v>41</v>
      </c>
      <c r="M1114" s="412" t="s">
        <v>798</v>
      </c>
      <c r="N1114" s="413" t="s">
        <v>1697</v>
      </c>
      <c r="O1114" s="414">
        <v>54.6</v>
      </c>
      <c r="P1114" s="415" t="s">
        <v>134</v>
      </c>
    </row>
    <row r="1115" spans="3:16" ht="32" x14ac:dyDescent="0.2">
      <c r="C1115" s="410"/>
      <c r="D1115" s="410"/>
      <c r="E1115" s="410">
        <f>COUNTIF(CFCategoriasBD,TabelaFluxoDeCaixa[[#This Row],[Categoria]])</f>
        <v>1</v>
      </c>
      <c r="F1115" s="389">
        <f ca="1">IFERROR(COUNTIF(INDIRECT("BDNameToFC" &amp; SUBSTITUTE(TabelaFluxoDeCaixa[[#This Row],[Categoria]], " ", "_")),TabelaFluxoDeCaixa[[#This Row],[Sub Categoria]]),0)</f>
        <v>1</v>
      </c>
      <c r="G1115" s="429">
        <f>DATE(YEAR(TabelaFluxoDeCaixa[[#This Row],[Data de Efetivação]]),MONTH(TabelaFluxoDeCaixa[[#This Row],[Data de Efetivação]]),1)</f>
        <v>45748</v>
      </c>
      <c r="H1115" s="428">
        <v>45754</v>
      </c>
      <c r="I1115" s="428">
        <v>45754</v>
      </c>
      <c r="J1115" s="411" t="s">
        <v>725</v>
      </c>
      <c r="K1115" s="411"/>
      <c r="L1115" s="411" t="s">
        <v>41</v>
      </c>
      <c r="M1115" s="412" t="s">
        <v>798</v>
      </c>
      <c r="N1115" s="413" t="s">
        <v>1697</v>
      </c>
      <c r="O1115" s="414">
        <v>54.6</v>
      </c>
      <c r="P1115" s="415" t="s">
        <v>134</v>
      </c>
    </row>
    <row r="1116" spans="3:16" ht="16" x14ac:dyDescent="0.2">
      <c r="C1116" s="410"/>
      <c r="D1116" s="410"/>
      <c r="E1116" s="410">
        <f>COUNTIF(CFCategoriasBD,TabelaFluxoDeCaixa[[#This Row],[Categoria]])</f>
        <v>1</v>
      </c>
      <c r="F1116" s="389">
        <f ca="1">IFERROR(COUNTIF(INDIRECT("BDNameToFC" &amp; SUBSTITUTE(TabelaFluxoDeCaixa[[#This Row],[Categoria]], " ", "_")),TabelaFluxoDeCaixa[[#This Row],[Sub Categoria]]),0)</f>
        <v>1</v>
      </c>
      <c r="G1116" s="429">
        <f>DATE(YEAR(TabelaFluxoDeCaixa[[#This Row],[Data de Efetivação]]),MONTH(TabelaFluxoDeCaixa[[#This Row],[Data de Efetivação]]),1)</f>
        <v>45748</v>
      </c>
      <c r="H1116" s="428">
        <v>45738</v>
      </c>
      <c r="I1116" s="428">
        <v>45754</v>
      </c>
      <c r="J1116" s="411"/>
      <c r="K1116" s="411" t="s">
        <v>806</v>
      </c>
      <c r="L1116" s="411" t="s">
        <v>899</v>
      </c>
      <c r="M1116" s="412" t="s">
        <v>910</v>
      </c>
      <c r="N1116" s="413" t="s">
        <v>1735</v>
      </c>
      <c r="O1116" s="414">
        <v>55.55</v>
      </c>
      <c r="P1116" s="415" t="s">
        <v>134</v>
      </c>
    </row>
    <row r="1117" spans="3:16" ht="16" x14ac:dyDescent="0.2">
      <c r="C1117" s="410"/>
      <c r="D1117" s="410"/>
      <c r="E1117" s="410">
        <f>COUNTIF(CFCategoriasBD,TabelaFluxoDeCaixa[[#This Row],[Categoria]])</f>
        <v>1</v>
      </c>
      <c r="F1117" s="389">
        <f ca="1">IFERROR(COUNTIF(INDIRECT("BDNameToFC" &amp; SUBSTITUTE(TabelaFluxoDeCaixa[[#This Row],[Categoria]], " ", "_")),TabelaFluxoDeCaixa[[#This Row],[Sub Categoria]]),0)</f>
        <v>1</v>
      </c>
      <c r="G1117" s="429">
        <f>DATE(YEAR(TabelaFluxoDeCaixa[[#This Row],[Data de Efetivação]]),MONTH(TabelaFluxoDeCaixa[[#This Row],[Data de Efetivação]]),1)</f>
        <v>45748</v>
      </c>
      <c r="H1117" s="428">
        <v>45721</v>
      </c>
      <c r="I1117" s="428">
        <v>45754</v>
      </c>
      <c r="J1117" s="411"/>
      <c r="K1117" s="411" t="s">
        <v>806</v>
      </c>
      <c r="L1117" s="411" t="s">
        <v>52</v>
      </c>
      <c r="M1117" s="412" t="s">
        <v>800</v>
      </c>
      <c r="N1117" s="413" t="s">
        <v>829</v>
      </c>
      <c r="O1117" s="414">
        <v>58.09</v>
      </c>
      <c r="P1117" s="415" t="s">
        <v>134</v>
      </c>
    </row>
    <row r="1118" spans="3:16" ht="16" x14ac:dyDescent="0.2">
      <c r="C1118" s="410"/>
      <c r="D1118" s="410"/>
      <c r="E1118" s="410">
        <f>COUNTIF(CFCategoriasBD,TabelaFluxoDeCaixa[[#This Row],[Categoria]])</f>
        <v>1</v>
      </c>
      <c r="F1118" s="389">
        <f ca="1">IFERROR(COUNTIF(INDIRECT("BDNameToFC" &amp; SUBSTITUTE(TabelaFluxoDeCaixa[[#This Row],[Categoria]], " ", "_")),TabelaFluxoDeCaixa[[#This Row],[Sub Categoria]]),0)</f>
        <v>1</v>
      </c>
      <c r="G1118" s="429">
        <f>DATE(YEAR(TabelaFluxoDeCaixa[[#This Row],[Data de Efetivação]]),MONTH(TabelaFluxoDeCaixa[[#This Row],[Data de Efetivação]]),1)</f>
        <v>45748</v>
      </c>
      <c r="H1118" s="428">
        <v>45731</v>
      </c>
      <c r="I1118" s="428">
        <v>45754</v>
      </c>
      <c r="J1118" s="411"/>
      <c r="K1118" s="411" t="s">
        <v>806</v>
      </c>
      <c r="L1118" s="411" t="s">
        <v>803</v>
      </c>
      <c r="M1118" s="412" t="s">
        <v>48</v>
      </c>
      <c r="N1118" s="413" t="s">
        <v>978</v>
      </c>
      <c r="O1118" s="414">
        <v>59.46</v>
      </c>
      <c r="P1118" s="415" t="s">
        <v>134</v>
      </c>
    </row>
    <row r="1119" spans="3:16" ht="16" x14ac:dyDescent="0.2">
      <c r="C1119" s="410"/>
      <c r="D1119" s="410"/>
      <c r="E1119" s="410">
        <f>COUNTIF(CFCategoriasBD,TabelaFluxoDeCaixa[[#This Row],[Categoria]])</f>
        <v>1</v>
      </c>
      <c r="F1119" s="389">
        <f ca="1">IFERROR(COUNTIF(INDIRECT("BDNameToFC" &amp; SUBSTITUTE(TabelaFluxoDeCaixa[[#This Row],[Categoria]], " ", "_")),TabelaFluxoDeCaixa[[#This Row],[Sub Categoria]]),0)</f>
        <v>1</v>
      </c>
      <c r="G1119" s="429">
        <f>DATE(YEAR(TabelaFluxoDeCaixa[[#This Row],[Data de Efetivação]]),MONTH(TabelaFluxoDeCaixa[[#This Row],[Data de Efetivação]]),1)</f>
        <v>45748</v>
      </c>
      <c r="H1119" s="428">
        <v>45714</v>
      </c>
      <c r="I1119" s="428">
        <v>45754</v>
      </c>
      <c r="J1119" s="411"/>
      <c r="K1119" s="411" t="s">
        <v>806</v>
      </c>
      <c r="L1119" s="411" t="s">
        <v>49</v>
      </c>
      <c r="M1119" s="412" t="s">
        <v>807</v>
      </c>
      <c r="N1119" s="413" t="s">
        <v>1628</v>
      </c>
      <c r="O1119" s="414">
        <v>60</v>
      </c>
      <c r="P1119" s="415" t="s">
        <v>134</v>
      </c>
    </row>
    <row r="1120" spans="3:16" ht="16" x14ac:dyDescent="0.2">
      <c r="C1120" s="410"/>
      <c r="D1120" s="410"/>
      <c r="E1120" s="410">
        <f>COUNTIF(CFCategoriasBD,TabelaFluxoDeCaixa[[#This Row],[Categoria]])</f>
        <v>1</v>
      </c>
      <c r="F1120" s="389">
        <f ca="1">IFERROR(COUNTIF(INDIRECT("BDNameToFC" &amp; SUBSTITUTE(TabelaFluxoDeCaixa[[#This Row],[Categoria]], " ", "_")),TabelaFluxoDeCaixa[[#This Row],[Sub Categoria]]),0)</f>
        <v>1</v>
      </c>
      <c r="G1120" s="429">
        <f>DATE(YEAR(TabelaFluxoDeCaixa[[#This Row],[Data de Efetivação]]),MONTH(TabelaFluxoDeCaixa[[#This Row],[Data de Efetivação]]),1)</f>
        <v>45748</v>
      </c>
      <c r="H1120" s="428">
        <v>45715</v>
      </c>
      <c r="I1120" s="428">
        <v>45754</v>
      </c>
      <c r="J1120" s="411"/>
      <c r="K1120" s="411" t="s">
        <v>806</v>
      </c>
      <c r="L1120" s="411" t="s">
        <v>49</v>
      </c>
      <c r="M1120" s="412" t="s">
        <v>807</v>
      </c>
      <c r="N1120" s="413" t="s">
        <v>1601</v>
      </c>
      <c r="O1120" s="414">
        <v>60</v>
      </c>
      <c r="P1120" s="415" t="s">
        <v>134</v>
      </c>
    </row>
    <row r="1121" spans="3:16" ht="16" x14ac:dyDescent="0.2">
      <c r="C1121" s="410"/>
      <c r="D1121" s="410"/>
      <c r="E1121" s="410">
        <f>COUNTIF(CFCategoriasBD,TabelaFluxoDeCaixa[[#This Row],[Categoria]])</f>
        <v>1</v>
      </c>
      <c r="F1121" s="389">
        <f ca="1">IFERROR(COUNTIF(INDIRECT("BDNameToFC" &amp; SUBSTITUTE(TabelaFluxoDeCaixa[[#This Row],[Categoria]], " ", "_")),TabelaFluxoDeCaixa[[#This Row],[Sub Categoria]]),0)</f>
        <v>1</v>
      </c>
      <c r="G1121" s="429">
        <f>DATE(YEAR(TabelaFluxoDeCaixa[[#This Row],[Data de Efetivação]]),MONTH(TabelaFluxoDeCaixa[[#This Row],[Data de Efetivação]]),1)</f>
        <v>45748</v>
      </c>
      <c r="H1121" s="428">
        <v>45562</v>
      </c>
      <c r="I1121" s="428">
        <v>45754</v>
      </c>
      <c r="J1121" s="411"/>
      <c r="K1121" s="411" t="s">
        <v>806</v>
      </c>
      <c r="L1121" s="411" t="s">
        <v>49</v>
      </c>
      <c r="M1121" s="412" t="s">
        <v>905</v>
      </c>
      <c r="N1121" s="413" t="s">
        <v>1741</v>
      </c>
      <c r="O1121" s="414">
        <v>64.75</v>
      </c>
      <c r="P1121" s="415" t="s">
        <v>134</v>
      </c>
    </row>
    <row r="1122" spans="3:16" ht="16" x14ac:dyDescent="0.2">
      <c r="C1122" s="410"/>
      <c r="D1122" s="410"/>
      <c r="E1122" s="410">
        <f>COUNTIF(CFCategoriasBD,TabelaFluxoDeCaixa[[#This Row],[Categoria]])</f>
        <v>1</v>
      </c>
      <c r="F1122" s="389">
        <f ca="1">IFERROR(COUNTIF(INDIRECT("BDNameToFC" &amp; SUBSTITUTE(TabelaFluxoDeCaixa[[#This Row],[Categoria]], " ", "_")),TabelaFluxoDeCaixa[[#This Row],[Sub Categoria]]),0)</f>
        <v>1</v>
      </c>
      <c r="G1122" s="429">
        <f>DATE(YEAR(TabelaFluxoDeCaixa[[#This Row],[Data de Efetivação]]),MONTH(TabelaFluxoDeCaixa[[#This Row],[Data de Efetivação]]),1)</f>
        <v>45748</v>
      </c>
      <c r="H1122" s="428">
        <v>45713</v>
      </c>
      <c r="I1122" s="428">
        <v>45754</v>
      </c>
      <c r="J1122" s="411"/>
      <c r="K1122" s="411" t="s">
        <v>806</v>
      </c>
      <c r="L1122" s="411" t="s">
        <v>52</v>
      </c>
      <c r="M1122" s="412" t="s">
        <v>800</v>
      </c>
      <c r="N1122" s="413" t="s">
        <v>829</v>
      </c>
      <c r="O1122" s="414">
        <v>65.3</v>
      </c>
      <c r="P1122" s="415" t="s">
        <v>134</v>
      </c>
    </row>
    <row r="1123" spans="3:16" ht="16" x14ac:dyDescent="0.2">
      <c r="C1123" s="410"/>
      <c r="D1123" s="410"/>
      <c r="E1123" s="410">
        <f>COUNTIF(CFCategoriasBD,TabelaFluxoDeCaixa[[#This Row],[Categoria]])</f>
        <v>1</v>
      </c>
      <c r="F1123" s="389">
        <f ca="1">IFERROR(COUNTIF(INDIRECT("BDNameToFC" &amp; SUBSTITUTE(TabelaFluxoDeCaixa[[#This Row],[Categoria]], " ", "_")),TabelaFluxoDeCaixa[[#This Row],[Sub Categoria]]),0)</f>
        <v>1</v>
      </c>
      <c r="G1123" s="429">
        <f>DATE(YEAR(TabelaFluxoDeCaixa[[#This Row],[Data de Efetivação]]),MONTH(TabelaFluxoDeCaixa[[#This Row],[Data de Efetivação]]),1)</f>
        <v>45748</v>
      </c>
      <c r="H1123" s="428">
        <v>45714</v>
      </c>
      <c r="I1123" s="428">
        <v>45754</v>
      </c>
      <c r="J1123" s="411"/>
      <c r="K1123" s="411" t="s">
        <v>806</v>
      </c>
      <c r="L1123" s="411" t="s">
        <v>49</v>
      </c>
      <c r="M1123" s="412" t="s">
        <v>807</v>
      </c>
      <c r="N1123" s="413" t="s">
        <v>1629</v>
      </c>
      <c r="O1123" s="414">
        <v>66.34</v>
      </c>
      <c r="P1123" s="415" t="s">
        <v>134</v>
      </c>
    </row>
    <row r="1124" spans="3:16" ht="16" x14ac:dyDescent="0.2">
      <c r="C1124" s="410"/>
      <c r="D1124" s="410"/>
      <c r="E1124" s="410">
        <f>COUNTIF(CFCategoriasBD,TabelaFluxoDeCaixa[[#This Row],[Categoria]])</f>
        <v>1</v>
      </c>
      <c r="F1124" s="389">
        <f ca="1">IFERROR(COUNTIF(INDIRECT("BDNameToFC" &amp; SUBSTITUTE(TabelaFluxoDeCaixa[[#This Row],[Categoria]], " ", "_")),TabelaFluxoDeCaixa[[#This Row],[Sub Categoria]]),0)</f>
        <v>1</v>
      </c>
      <c r="G1124" s="429">
        <f>DATE(YEAR(TabelaFluxoDeCaixa[[#This Row],[Data de Efetivação]]),MONTH(TabelaFluxoDeCaixa[[#This Row],[Data de Efetivação]]),1)</f>
        <v>45748</v>
      </c>
      <c r="H1124" s="428">
        <v>45739</v>
      </c>
      <c r="I1124" s="428">
        <v>45754</v>
      </c>
      <c r="J1124" s="411"/>
      <c r="K1124" s="411" t="s">
        <v>806</v>
      </c>
      <c r="L1124" s="411" t="s">
        <v>55</v>
      </c>
      <c r="M1124" s="412" t="s">
        <v>57</v>
      </c>
      <c r="N1124" s="413" t="s">
        <v>1726</v>
      </c>
      <c r="O1124" s="414">
        <v>68</v>
      </c>
      <c r="P1124" s="415" t="s">
        <v>134</v>
      </c>
    </row>
    <row r="1125" spans="3:16" ht="16" x14ac:dyDescent="0.2">
      <c r="C1125" s="410"/>
      <c r="D1125" s="410"/>
      <c r="E1125" s="410">
        <f>COUNTIF(CFCategoriasBD,TabelaFluxoDeCaixa[[#This Row],[Categoria]])</f>
        <v>1</v>
      </c>
      <c r="F1125" s="389">
        <f ca="1">IFERROR(COUNTIF(INDIRECT("BDNameToFC" &amp; SUBSTITUTE(TabelaFluxoDeCaixa[[#This Row],[Categoria]], " ", "_")),TabelaFluxoDeCaixa[[#This Row],[Sub Categoria]]),0)</f>
        <v>1</v>
      </c>
      <c r="G1125" s="429">
        <f>DATE(YEAR(TabelaFluxoDeCaixa[[#This Row],[Data de Efetivação]]),MONTH(TabelaFluxoDeCaixa[[#This Row],[Data de Efetivação]]),1)</f>
        <v>45748</v>
      </c>
      <c r="H1125" s="428">
        <v>45716</v>
      </c>
      <c r="I1125" s="428">
        <v>45754</v>
      </c>
      <c r="J1125" s="411"/>
      <c r="K1125" s="411" t="s">
        <v>806</v>
      </c>
      <c r="L1125" s="411" t="s">
        <v>55</v>
      </c>
      <c r="M1125" s="412" t="s">
        <v>56</v>
      </c>
      <c r="N1125" s="413" t="s">
        <v>1729</v>
      </c>
      <c r="O1125" s="414">
        <v>72.86</v>
      </c>
      <c r="P1125" s="415" t="s">
        <v>134</v>
      </c>
    </row>
    <row r="1126" spans="3:16" ht="16" x14ac:dyDescent="0.2">
      <c r="C1126" s="410"/>
      <c r="D1126" s="410"/>
      <c r="E1126" s="410">
        <f>COUNTIF(CFCategoriasBD,TabelaFluxoDeCaixa[[#This Row],[Categoria]])</f>
        <v>1</v>
      </c>
      <c r="F1126" s="389">
        <f ca="1">IFERROR(COUNTIF(INDIRECT("BDNameToFC" &amp; SUBSTITUTE(TabelaFluxoDeCaixa[[#This Row],[Categoria]], " ", "_")),TabelaFluxoDeCaixa[[#This Row],[Sub Categoria]]),0)</f>
        <v>1</v>
      </c>
      <c r="G1126" s="429">
        <f>DATE(YEAR(TabelaFluxoDeCaixa[[#This Row],[Data de Efetivação]]),MONTH(TabelaFluxoDeCaixa[[#This Row],[Data de Efetivação]]),1)</f>
        <v>45748</v>
      </c>
      <c r="H1126" s="428">
        <v>45656</v>
      </c>
      <c r="I1126" s="428">
        <v>45754</v>
      </c>
      <c r="J1126" s="411"/>
      <c r="K1126" s="411" t="s">
        <v>806</v>
      </c>
      <c r="L1126" s="411" t="s">
        <v>899</v>
      </c>
      <c r="M1126" s="412" t="s">
        <v>902</v>
      </c>
      <c r="N1126" s="413" t="s">
        <v>1717</v>
      </c>
      <c r="O1126" s="414">
        <v>73.989999999999995</v>
      </c>
      <c r="P1126" s="415" t="s">
        <v>134</v>
      </c>
    </row>
    <row r="1127" spans="3:16" ht="16" x14ac:dyDescent="0.2">
      <c r="C1127" s="410"/>
      <c r="D1127" s="410"/>
      <c r="E1127" s="410">
        <f>COUNTIF(CFCategoriasBD,TabelaFluxoDeCaixa[[#This Row],[Categoria]])</f>
        <v>1</v>
      </c>
      <c r="F1127" s="389">
        <f ca="1">IFERROR(COUNTIF(INDIRECT("BDNameToFC" &amp; SUBSTITUTE(TabelaFluxoDeCaixa[[#This Row],[Categoria]], " ", "_")),TabelaFluxoDeCaixa[[#This Row],[Sub Categoria]]),0)</f>
        <v>1</v>
      </c>
      <c r="G1127" s="429">
        <f>DATE(YEAR(TabelaFluxoDeCaixa[[#This Row],[Data de Efetivação]]),MONTH(TabelaFluxoDeCaixa[[#This Row],[Data de Efetivação]]),1)</f>
        <v>45748</v>
      </c>
      <c r="H1127" s="428">
        <v>45724</v>
      </c>
      <c r="I1127" s="428">
        <v>45754</v>
      </c>
      <c r="J1127" s="411"/>
      <c r="K1127" s="411" t="s">
        <v>806</v>
      </c>
      <c r="L1127" s="411" t="s">
        <v>52</v>
      </c>
      <c r="M1127" s="412" t="s">
        <v>800</v>
      </c>
      <c r="N1127" s="413" t="s">
        <v>829</v>
      </c>
      <c r="O1127" s="414">
        <v>75.459999999999994</v>
      </c>
      <c r="P1127" s="415" t="s">
        <v>134</v>
      </c>
    </row>
    <row r="1128" spans="3:16" ht="16" x14ac:dyDescent="0.2">
      <c r="C1128" s="410"/>
      <c r="D1128" s="410"/>
      <c r="E1128" s="410">
        <f>COUNTIF(CFCategoriasBD,TabelaFluxoDeCaixa[[#This Row],[Categoria]])</f>
        <v>1</v>
      </c>
      <c r="F1128" s="389">
        <f ca="1">IFERROR(COUNTIF(INDIRECT("BDNameToFC" &amp; SUBSTITUTE(TabelaFluxoDeCaixa[[#This Row],[Categoria]], " ", "_")),TabelaFluxoDeCaixa[[#This Row],[Sub Categoria]]),0)</f>
        <v>1</v>
      </c>
      <c r="G1128" s="429">
        <f>DATE(YEAR(TabelaFluxoDeCaixa[[#This Row],[Data de Efetivação]]),MONTH(TabelaFluxoDeCaixa[[#This Row],[Data de Efetivação]]),1)</f>
        <v>45748</v>
      </c>
      <c r="H1128" s="428">
        <v>45739</v>
      </c>
      <c r="I1128" s="428">
        <v>45754</v>
      </c>
      <c r="J1128" s="411"/>
      <c r="K1128" s="411" t="s">
        <v>806</v>
      </c>
      <c r="L1128" s="411" t="s">
        <v>49</v>
      </c>
      <c r="M1128" s="412" t="s">
        <v>50</v>
      </c>
      <c r="N1128" s="413" t="s">
        <v>1005</v>
      </c>
      <c r="O1128" s="414">
        <v>77.319999999999993</v>
      </c>
      <c r="P1128" s="415" t="s">
        <v>134</v>
      </c>
    </row>
    <row r="1129" spans="3:16" ht="16" x14ac:dyDescent="0.2">
      <c r="C1129" s="410"/>
      <c r="D1129" s="410"/>
      <c r="E1129" s="410">
        <f>COUNTIF(CFCategoriasBD,TabelaFluxoDeCaixa[[#This Row],[Categoria]])</f>
        <v>1</v>
      </c>
      <c r="F1129" s="389">
        <f ca="1">IFERROR(COUNTIF(INDIRECT("BDNameToFC" &amp; SUBSTITUTE(TabelaFluxoDeCaixa[[#This Row],[Categoria]], " ", "_")),TabelaFluxoDeCaixa[[#This Row],[Sub Categoria]]),0)</f>
        <v>1</v>
      </c>
      <c r="G1129" s="429">
        <f>DATE(YEAR(TabelaFluxoDeCaixa[[#This Row],[Data de Efetivação]]),MONTH(TabelaFluxoDeCaixa[[#This Row],[Data de Efetivação]]),1)</f>
        <v>45748</v>
      </c>
      <c r="H1129" s="428">
        <v>45726</v>
      </c>
      <c r="I1129" s="428">
        <v>45754</v>
      </c>
      <c r="J1129" s="411"/>
      <c r="K1129" s="411" t="s">
        <v>806</v>
      </c>
      <c r="L1129" s="411" t="s">
        <v>803</v>
      </c>
      <c r="M1129" s="412" t="s">
        <v>48</v>
      </c>
      <c r="N1129" s="413" t="s">
        <v>830</v>
      </c>
      <c r="O1129" s="414">
        <v>77.38</v>
      </c>
      <c r="P1129" s="415" t="s">
        <v>134</v>
      </c>
    </row>
    <row r="1130" spans="3:16" ht="16" x14ac:dyDescent="0.2">
      <c r="C1130" s="410"/>
      <c r="D1130" s="410"/>
      <c r="E1130" s="410">
        <f>COUNTIF(CFCategoriasBD,TabelaFluxoDeCaixa[[#This Row],[Categoria]])</f>
        <v>1</v>
      </c>
      <c r="F1130" s="389">
        <f ca="1">IFERROR(COUNTIF(INDIRECT("BDNameToFC" &amp; SUBSTITUTE(TabelaFluxoDeCaixa[[#This Row],[Categoria]], " ", "_")),TabelaFluxoDeCaixa[[#This Row],[Sub Categoria]]),0)</f>
        <v>1</v>
      </c>
      <c r="G1130" s="429">
        <f>DATE(YEAR(TabelaFluxoDeCaixa[[#This Row],[Data de Efetivação]]),MONTH(TabelaFluxoDeCaixa[[#This Row],[Data de Efetivação]]),1)</f>
        <v>45748</v>
      </c>
      <c r="H1130" s="428">
        <v>45729</v>
      </c>
      <c r="I1130" s="428">
        <v>45754</v>
      </c>
      <c r="J1130" s="411"/>
      <c r="K1130" s="411" t="s">
        <v>806</v>
      </c>
      <c r="L1130" s="411" t="s">
        <v>816</v>
      </c>
      <c r="M1130" s="412" t="s">
        <v>965</v>
      </c>
      <c r="N1130" s="413" t="s">
        <v>1707</v>
      </c>
      <c r="O1130" s="414">
        <v>77.5</v>
      </c>
      <c r="P1130" s="415" t="s">
        <v>134</v>
      </c>
    </row>
    <row r="1131" spans="3:16" ht="16" x14ac:dyDescent="0.2">
      <c r="C1131" s="410"/>
      <c r="D1131" s="410"/>
      <c r="E1131" s="410">
        <f>COUNTIF(CFCategoriasBD,TabelaFluxoDeCaixa[[#This Row],[Categoria]])</f>
        <v>1</v>
      </c>
      <c r="F1131" s="389">
        <f ca="1">IFERROR(COUNTIF(INDIRECT("BDNameToFC" &amp; SUBSTITUTE(TabelaFluxoDeCaixa[[#This Row],[Categoria]], " ", "_")),TabelaFluxoDeCaixa[[#This Row],[Sub Categoria]]),0)</f>
        <v>1</v>
      </c>
      <c r="G1131" s="429">
        <f>DATE(YEAR(TabelaFluxoDeCaixa[[#This Row],[Data de Efetivação]]),MONTH(TabelaFluxoDeCaixa[[#This Row],[Data de Efetivação]]),1)</f>
        <v>45748</v>
      </c>
      <c r="H1131" s="428">
        <v>45740</v>
      </c>
      <c r="I1131" s="428">
        <v>45754</v>
      </c>
      <c r="J1131" s="411"/>
      <c r="K1131" s="411" t="s">
        <v>806</v>
      </c>
      <c r="L1131" s="411" t="s">
        <v>803</v>
      </c>
      <c r="M1131" s="412" t="s">
        <v>48</v>
      </c>
      <c r="N1131" s="413" t="s">
        <v>830</v>
      </c>
      <c r="O1131" s="414">
        <v>79.8</v>
      </c>
      <c r="P1131" s="415" t="s">
        <v>134</v>
      </c>
    </row>
    <row r="1132" spans="3:16" ht="16" x14ac:dyDescent="0.2">
      <c r="C1132" s="410"/>
      <c r="D1132" s="410"/>
      <c r="E1132" s="410">
        <f>COUNTIF(CFCategoriasBD,TabelaFluxoDeCaixa[[#This Row],[Categoria]])</f>
        <v>1</v>
      </c>
      <c r="F1132" s="389">
        <f ca="1">IFERROR(COUNTIF(INDIRECT("BDNameToFC" &amp; SUBSTITUTE(TabelaFluxoDeCaixa[[#This Row],[Categoria]], " ", "_")),TabelaFluxoDeCaixa[[#This Row],[Sub Categoria]]),0)</f>
        <v>1</v>
      </c>
      <c r="G1132" s="429">
        <f>DATE(YEAR(TabelaFluxoDeCaixa[[#This Row],[Data de Efetivação]]),MONTH(TabelaFluxoDeCaixa[[#This Row],[Data de Efetivação]]),1)</f>
        <v>45748</v>
      </c>
      <c r="H1132" s="428">
        <v>45717</v>
      </c>
      <c r="I1132" s="428">
        <v>45754</v>
      </c>
      <c r="J1132" s="411"/>
      <c r="K1132" s="411" t="s">
        <v>806</v>
      </c>
      <c r="L1132" s="411" t="s">
        <v>52</v>
      </c>
      <c r="M1132" s="412" t="s">
        <v>800</v>
      </c>
      <c r="N1132" s="413" t="s">
        <v>855</v>
      </c>
      <c r="O1132" s="414">
        <v>86.24</v>
      </c>
      <c r="P1132" s="415" t="s">
        <v>134</v>
      </c>
    </row>
    <row r="1133" spans="3:16" ht="16" x14ac:dyDescent="0.2">
      <c r="C1133" s="410"/>
      <c r="D1133" s="410"/>
      <c r="E1133" s="410">
        <f>COUNTIF(CFCategoriasBD,TabelaFluxoDeCaixa[[#This Row],[Categoria]])</f>
        <v>1</v>
      </c>
      <c r="F1133" s="389">
        <f ca="1">IFERROR(COUNTIF(INDIRECT("BDNameToFC" &amp; SUBSTITUTE(TabelaFluxoDeCaixa[[#This Row],[Categoria]], " ", "_")),TabelaFluxoDeCaixa[[#This Row],[Sub Categoria]]),0)</f>
        <v>1</v>
      </c>
      <c r="G1133" s="429">
        <f>DATE(YEAR(TabelaFluxoDeCaixa[[#This Row],[Data de Efetivação]]),MONTH(TabelaFluxoDeCaixa[[#This Row],[Data de Efetivação]]),1)</f>
        <v>45748</v>
      </c>
      <c r="H1133" s="428">
        <v>45738</v>
      </c>
      <c r="I1133" s="428">
        <v>45754</v>
      </c>
      <c r="J1133" s="411"/>
      <c r="K1133" s="411" t="s">
        <v>806</v>
      </c>
      <c r="L1133" s="411" t="s">
        <v>55</v>
      </c>
      <c r="M1133" s="412" t="s">
        <v>57</v>
      </c>
      <c r="N1133" s="413" t="s">
        <v>1725</v>
      </c>
      <c r="O1133" s="414">
        <v>89.1</v>
      </c>
      <c r="P1133" s="415" t="s">
        <v>134</v>
      </c>
    </row>
    <row r="1134" spans="3:16" ht="16" x14ac:dyDescent="0.2">
      <c r="C1134" s="410"/>
      <c r="D1134" s="410"/>
      <c r="E1134" s="410">
        <f>COUNTIF(CFCategoriasBD,TabelaFluxoDeCaixa[[#This Row],[Categoria]])</f>
        <v>1</v>
      </c>
      <c r="F1134" s="389">
        <f ca="1">IFERROR(COUNTIF(INDIRECT("BDNameToFC" &amp; SUBSTITUTE(TabelaFluxoDeCaixa[[#This Row],[Categoria]], " ", "_")),TabelaFluxoDeCaixa[[#This Row],[Sub Categoria]]),0)</f>
        <v>1</v>
      </c>
      <c r="G1134" s="429">
        <f>DATE(YEAR(TabelaFluxoDeCaixa[[#This Row],[Data de Efetivação]]),MONTH(TabelaFluxoDeCaixa[[#This Row],[Data de Efetivação]]),1)</f>
        <v>45748</v>
      </c>
      <c r="H1134" s="428">
        <v>45722</v>
      </c>
      <c r="I1134" s="428">
        <v>45754</v>
      </c>
      <c r="J1134" s="411"/>
      <c r="K1134" s="411" t="s">
        <v>806</v>
      </c>
      <c r="L1134" s="411" t="s">
        <v>814</v>
      </c>
      <c r="M1134" s="412" t="s">
        <v>257</v>
      </c>
      <c r="N1134" s="413" t="s">
        <v>835</v>
      </c>
      <c r="O1134" s="414">
        <v>100</v>
      </c>
      <c r="P1134" s="415" t="s">
        <v>134</v>
      </c>
    </row>
    <row r="1135" spans="3:16" ht="16" x14ac:dyDescent="0.2">
      <c r="C1135" s="410"/>
      <c r="D1135" s="410"/>
      <c r="E1135" s="410">
        <f>COUNTIF(CFCategoriasBD,TabelaFluxoDeCaixa[[#This Row],[Categoria]])</f>
        <v>1</v>
      </c>
      <c r="F1135" s="389">
        <f ca="1">IFERROR(COUNTIF(INDIRECT("BDNameToFC" &amp; SUBSTITUTE(TabelaFluxoDeCaixa[[#This Row],[Categoria]], " ", "_")),TabelaFluxoDeCaixa[[#This Row],[Sub Categoria]]),0)</f>
        <v>1</v>
      </c>
      <c r="G1135" s="429">
        <f>DATE(YEAR(TabelaFluxoDeCaixa[[#This Row],[Data de Efetivação]]),MONTH(TabelaFluxoDeCaixa[[#This Row],[Data de Efetivação]]),1)</f>
        <v>45748</v>
      </c>
      <c r="H1135" s="428">
        <v>45715</v>
      </c>
      <c r="I1135" s="428">
        <v>45754</v>
      </c>
      <c r="J1135" s="411"/>
      <c r="K1135" s="411" t="s">
        <v>806</v>
      </c>
      <c r="L1135" s="411" t="s">
        <v>52</v>
      </c>
      <c r="M1135" s="412" t="s">
        <v>800</v>
      </c>
      <c r="N1135" s="413" t="s">
        <v>1056</v>
      </c>
      <c r="O1135" s="414">
        <v>101.19</v>
      </c>
      <c r="P1135" s="415" t="s">
        <v>134</v>
      </c>
    </row>
    <row r="1136" spans="3:16" ht="16" x14ac:dyDescent="0.2">
      <c r="C1136" s="410"/>
      <c r="D1136" s="410"/>
      <c r="E1136" s="410">
        <f>COUNTIF(CFCategoriasBD,TabelaFluxoDeCaixa[[#This Row],[Categoria]])</f>
        <v>1</v>
      </c>
      <c r="F1136" s="389">
        <f ca="1">IFERROR(COUNTIF(INDIRECT("BDNameToFC" &amp; SUBSTITUTE(TabelaFluxoDeCaixa[[#This Row],[Categoria]], " ", "_")),TabelaFluxoDeCaixa[[#This Row],[Sub Categoria]]),0)</f>
        <v>1</v>
      </c>
      <c r="G1136" s="429">
        <f>DATE(YEAR(TabelaFluxoDeCaixa[[#This Row],[Data de Efetivação]]),MONTH(TabelaFluxoDeCaixa[[#This Row],[Data de Efetivação]]),1)</f>
        <v>45748</v>
      </c>
      <c r="H1136" s="428">
        <v>45713</v>
      </c>
      <c r="I1136" s="428">
        <v>45754</v>
      </c>
      <c r="J1136" s="411"/>
      <c r="K1136" s="411" t="s">
        <v>806</v>
      </c>
      <c r="L1136" s="411" t="s">
        <v>803</v>
      </c>
      <c r="M1136" s="412" t="s">
        <v>898</v>
      </c>
      <c r="N1136" s="413" t="s">
        <v>1068</v>
      </c>
      <c r="O1136" s="414">
        <v>106.02</v>
      </c>
      <c r="P1136" s="415" t="s">
        <v>134</v>
      </c>
    </row>
    <row r="1137" spans="3:16" ht="16" x14ac:dyDescent="0.2">
      <c r="C1137" s="410"/>
      <c r="D1137" s="410"/>
      <c r="E1137" s="410">
        <f>COUNTIF(CFCategoriasBD,TabelaFluxoDeCaixa[[#This Row],[Categoria]])</f>
        <v>1</v>
      </c>
      <c r="F1137" s="389">
        <f ca="1">IFERROR(COUNTIF(INDIRECT("BDNameToFC" &amp; SUBSTITUTE(TabelaFluxoDeCaixa[[#This Row],[Categoria]], " ", "_")),TabelaFluxoDeCaixa[[#This Row],[Sub Categoria]]),0)</f>
        <v>1</v>
      </c>
      <c r="G1137" s="429">
        <f>DATE(YEAR(TabelaFluxoDeCaixa[[#This Row],[Data de Efetivação]]),MONTH(TabelaFluxoDeCaixa[[#This Row],[Data de Efetivação]]),1)</f>
        <v>45748</v>
      </c>
      <c r="H1137" s="428">
        <v>45688</v>
      </c>
      <c r="I1137" s="428">
        <v>45754</v>
      </c>
      <c r="J1137" s="411"/>
      <c r="K1137" s="411" t="s">
        <v>806</v>
      </c>
      <c r="L1137" s="411" t="s">
        <v>58</v>
      </c>
      <c r="M1137" s="412" t="s">
        <v>802</v>
      </c>
      <c r="N1137" s="413" t="s">
        <v>1716</v>
      </c>
      <c r="O1137" s="414">
        <v>106.61</v>
      </c>
      <c r="P1137" s="415" t="s">
        <v>134</v>
      </c>
    </row>
    <row r="1138" spans="3:16" ht="16" x14ac:dyDescent="0.2">
      <c r="C1138" s="410"/>
      <c r="D1138" s="410"/>
      <c r="E1138" s="410">
        <f>COUNTIF(CFCategoriasBD,TabelaFluxoDeCaixa[[#This Row],[Categoria]])</f>
        <v>1</v>
      </c>
      <c r="F1138" s="389">
        <f ca="1">IFERROR(COUNTIF(INDIRECT("BDNameToFC" &amp; SUBSTITUTE(TabelaFluxoDeCaixa[[#This Row],[Categoria]], " ", "_")),TabelaFluxoDeCaixa[[#This Row],[Sub Categoria]]),0)</f>
        <v>1</v>
      </c>
      <c r="G1138" s="429">
        <f>DATE(YEAR(TabelaFluxoDeCaixa[[#This Row],[Data de Efetivação]]),MONTH(TabelaFluxoDeCaixa[[#This Row],[Data de Efetivação]]),1)</f>
        <v>45748</v>
      </c>
      <c r="H1138" s="428">
        <v>45724</v>
      </c>
      <c r="I1138" s="428">
        <v>45754</v>
      </c>
      <c r="J1138" s="411"/>
      <c r="K1138" s="411" t="s">
        <v>806</v>
      </c>
      <c r="L1138" s="411" t="s">
        <v>52</v>
      </c>
      <c r="M1138" s="412" t="s">
        <v>800</v>
      </c>
      <c r="N1138" s="413" t="s">
        <v>1718</v>
      </c>
      <c r="O1138" s="414">
        <v>107.82</v>
      </c>
      <c r="P1138" s="415" t="s">
        <v>134</v>
      </c>
    </row>
    <row r="1139" spans="3:16" ht="16" x14ac:dyDescent="0.2">
      <c r="C1139" s="410"/>
      <c r="D1139" s="410"/>
      <c r="E1139" s="410">
        <f>COUNTIF(CFCategoriasBD,TabelaFluxoDeCaixa[[#This Row],[Categoria]])</f>
        <v>1</v>
      </c>
      <c r="F1139" s="389">
        <f ca="1">IFERROR(COUNTIF(INDIRECT("BDNameToFC" &amp; SUBSTITUTE(TabelaFluxoDeCaixa[[#This Row],[Categoria]], " ", "_")),TabelaFluxoDeCaixa[[#This Row],[Sub Categoria]]),0)</f>
        <v>1</v>
      </c>
      <c r="G1139" s="429">
        <f>DATE(YEAR(TabelaFluxoDeCaixa[[#This Row],[Data de Efetivação]]),MONTH(TabelaFluxoDeCaixa[[#This Row],[Data de Efetivação]]),1)</f>
        <v>45748</v>
      </c>
      <c r="H1139" s="428">
        <v>45721</v>
      </c>
      <c r="I1139" s="428">
        <v>45754</v>
      </c>
      <c r="J1139" s="411"/>
      <c r="K1139" s="411" t="s">
        <v>806</v>
      </c>
      <c r="L1139" s="411" t="s">
        <v>803</v>
      </c>
      <c r="M1139" s="412" t="s">
        <v>48</v>
      </c>
      <c r="N1139" s="413" t="s">
        <v>830</v>
      </c>
      <c r="O1139" s="414">
        <v>110.3</v>
      </c>
      <c r="P1139" s="415" t="s">
        <v>134</v>
      </c>
    </row>
    <row r="1140" spans="3:16" ht="16" x14ac:dyDescent="0.2">
      <c r="C1140" s="410"/>
      <c r="D1140" s="410"/>
      <c r="E1140" s="410">
        <f>COUNTIF(CFCategoriasBD,TabelaFluxoDeCaixa[[#This Row],[Categoria]])</f>
        <v>1</v>
      </c>
      <c r="F1140" s="389">
        <f ca="1">IFERROR(COUNTIF(INDIRECT("BDNameToFC" &amp; SUBSTITUTE(TabelaFluxoDeCaixa[[#This Row],[Categoria]], " ", "_")),TabelaFluxoDeCaixa[[#This Row],[Sub Categoria]]),0)</f>
        <v>1</v>
      </c>
      <c r="G1140" s="429">
        <f>DATE(YEAR(TabelaFluxoDeCaixa[[#This Row],[Data de Efetivação]]),MONTH(TabelaFluxoDeCaixa[[#This Row],[Data de Efetivação]]),1)</f>
        <v>45748</v>
      </c>
      <c r="H1140" s="428">
        <v>45727</v>
      </c>
      <c r="I1140" s="428">
        <v>45754</v>
      </c>
      <c r="J1140" s="411"/>
      <c r="K1140" s="411" t="s">
        <v>806</v>
      </c>
      <c r="L1140" s="411" t="s">
        <v>803</v>
      </c>
      <c r="M1140" s="412" t="s">
        <v>48</v>
      </c>
      <c r="N1140" s="413" t="s">
        <v>831</v>
      </c>
      <c r="O1140" s="414">
        <v>112.7</v>
      </c>
      <c r="P1140" s="415" t="s">
        <v>134</v>
      </c>
    </row>
    <row r="1141" spans="3:16" ht="16" x14ac:dyDescent="0.2">
      <c r="C1141" s="410"/>
      <c r="D1141" s="410"/>
      <c r="E1141" s="410">
        <f>COUNTIF(CFCategoriasBD,TabelaFluxoDeCaixa[[#This Row],[Categoria]])</f>
        <v>1</v>
      </c>
      <c r="F1141" s="389">
        <f ca="1">IFERROR(COUNTIF(INDIRECT("BDNameToFC" &amp; SUBSTITUTE(TabelaFluxoDeCaixa[[#This Row],[Categoria]], " ", "_")),TabelaFluxoDeCaixa[[#This Row],[Sub Categoria]]),0)</f>
        <v>1</v>
      </c>
      <c r="G1141" s="429">
        <f>DATE(YEAR(TabelaFluxoDeCaixa[[#This Row],[Data de Efetivação]]),MONTH(TabelaFluxoDeCaixa[[#This Row],[Data de Efetivação]]),1)</f>
        <v>45748</v>
      </c>
      <c r="H1141" s="428">
        <v>45739</v>
      </c>
      <c r="I1141" s="428">
        <v>45754</v>
      </c>
      <c r="J1141" s="411"/>
      <c r="K1141" s="411" t="s">
        <v>806</v>
      </c>
      <c r="L1141" s="411" t="s">
        <v>49</v>
      </c>
      <c r="M1141" s="412" t="s">
        <v>50</v>
      </c>
      <c r="N1141" s="413" t="s">
        <v>1004</v>
      </c>
      <c r="O1141" s="414">
        <v>119.28</v>
      </c>
      <c r="P1141" s="415" t="s">
        <v>134</v>
      </c>
    </row>
    <row r="1142" spans="3:16" ht="16" x14ac:dyDescent="0.2">
      <c r="C1142" s="410"/>
      <c r="D1142" s="410"/>
      <c r="E1142" s="410">
        <f>COUNTIF(CFCategoriasBD,TabelaFluxoDeCaixa[[#This Row],[Categoria]])</f>
        <v>1</v>
      </c>
      <c r="F1142" s="389">
        <f ca="1">IFERROR(COUNTIF(INDIRECT("BDNameToFC" &amp; SUBSTITUTE(TabelaFluxoDeCaixa[[#This Row],[Categoria]], " ", "_")),TabelaFluxoDeCaixa[[#This Row],[Sub Categoria]]),0)</f>
        <v>1</v>
      </c>
      <c r="G1142" s="429">
        <f>DATE(YEAR(TabelaFluxoDeCaixa[[#This Row],[Data de Efetivação]]),MONTH(TabelaFluxoDeCaixa[[#This Row],[Data de Efetivação]]),1)</f>
        <v>45748</v>
      </c>
      <c r="H1142" s="428">
        <v>45697</v>
      </c>
      <c r="I1142" s="428">
        <v>45754</v>
      </c>
      <c r="J1142" s="411"/>
      <c r="K1142" s="411" t="s">
        <v>806</v>
      </c>
      <c r="L1142" s="411" t="s">
        <v>899</v>
      </c>
      <c r="M1142" s="412" t="s">
        <v>910</v>
      </c>
      <c r="N1142" s="413" t="s">
        <v>1719</v>
      </c>
      <c r="O1142" s="414">
        <v>120</v>
      </c>
      <c r="P1142" s="415" t="s">
        <v>134</v>
      </c>
    </row>
    <row r="1143" spans="3:16" ht="16" x14ac:dyDescent="0.2">
      <c r="C1143" s="410"/>
      <c r="D1143" s="410"/>
      <c r="E1143" s="410">
        <f>COUNTIF(CFCategoriasBD,TabelaFluxoDeCaixa[[#This Row],[Categoria]])</f>
        <v>1</v>
      </c>
      <c r="F1143" s="389">
        <f ca="1">IFERROR(COUNTIF(INDIRECT("BDNameToFC" &amp; SUBSTITUTE(TabelaFluxoDeCaixa[[#This Row],[Categoria]], " ", "_")),TabelaFluxoDeCaixa[[#This Row],[Sub Categoria]]),0)</f>
        <v>1</v>
      </c>
      <c r="G1143" s="429">
        <f>DATE(YEAR(TabelaFluxoDeCaixa[[#This Row],[Data de Efetivação]]),MONTH(TabelaFluxoDeCaixa[[#This Row],[Data de Efetivação]]),1)</f>
        <v>45748</v>
      </c>
      <c r="H1143" s="428">
        <v>45726</v>
      </c>
      <c r="I1143" s="428">
        <v>45754</v>
      </c>
      <c r="J1143" s="411"/>
      <c r="K1143" s="411" t="s">
        <v>806</v>
      </c>
      <c r="L1143" s="411" t="s">
        <v>803</v>
      </c>
      <c r="M1143" s="412" t="s">
        <v>48</v>
      </c>
      <c r="N1143" s="413" t="s">
        <v>1711</v>
      </c>
      <c r="O1143" s="414">
        <v>124.87</v>
      </c>
      <c r="P1143" s="415" t="s">
        <v>134</v>
      </c>
    </row>
    <row r="1144" spans="3:16" ht="16" x14ac:dyDescent="0.2">
      <c r="C1144" s="410"/>
      <c r="D1144" s="410"/>
      <c r="E1144" s="410">
        <f>COUNTIF(CFCategoriasBD,TabelaFluxoDeCaixa[[#This Row],[Categoria]])</f>
        <v>1</v>
      </c>
      <c r="F1144" s="389">
        <f ca="1">IFERROR(COUNTIF(INDIRECT("BDNameToFC" &amp; SUBSTITUTE(TabelaFluxoDeCaixa[[#This Row],[Categoria]], " ", "_")),TabelaFluxoDeCaixa[[#This Row],[Sub Categoria]]),0)</f>
        <v>1</v>
      </c>
      <c r="G1144" s="429">
        <f>DATE(YEAR(TabelaFluxoDeCaixa[[#This Row],[Data de Efetivação]]),MONTH(TabelaFluxoDeCaixa[[#This Row],[Data de Efetivação]]),1)</f>
        <v>45748</v>
      </c>
      <c r="H1144" s="428">
        <v>45674</v>
      </c>
      <c r="I1144" s="428">
        <v>45754</v>
      </c>
      <c r="J1144" s="411"/>
      <c r="K1144" s="411" t="s">
        <v>806</v>
      </c>
      <c r="L1144" s="411" t="s">
        <v>58</v>
      </c>
      <c r="M1144" s="412" t="s">
        <v>802</v>
      </c>
      <c r="N1144" s="413" t="s">
        <v>1749</v>
      </c>
      <c r="O1144" s="414">
        <v>133.16</v>
      </c>
      <c r="P1144" s="415" t="s">
        <v>134</v>
      </c>
    </row>
    <row r="1145" spans="3:16" ht="16" x14ac:dyDescent="0.2">
      <c r="C1145" s="410"/>
      <c r="D1145" s="410"/>
      <c r="E1145" s="410">
        <f>COUNTIF(CFCategoriasBD,TabelaFluxoDeCaixa[[#This Row],[Categoria]])</f>
        <v>1</v>
      </c>
      <c r="F1145" s="389">
        <f ca="1">IFERROR(COUNTIF(INDIRECT("BDNameToFC" &amp; SUBSTITUTE(TabelaFluxoDeCaixa[[#This Row],[Categoria]], " ", "_")),TabelaFluxoDeCaixa[[#This Row],[Sub Categoria]]),0)</f>
        <v>1</v>
      </c>
      <c r="G1145" s="429">
        <f>DATE(YEAR(TabelaFluxoDeCaixa[[#This Row],[Data de Efetivação]]),MONTH(TabelaFluxoDeCaixa[[#This Row],[Data de Efetivação]]),1)</f>
        <v>45748</v>
      </c>
      <c r="H1145" s="428">
        <v>45670</v>
      </c>
      <c r="I1145" s="428">
        <v>45754</v>
      </c>
      <c r="J1145" s="411"/>
      <c r="K1145" s="411" t="s">
        <v>806</v>
      </c>
      <c r="L1145" s="411" t="s">
        <v>58</v>
      </c>
      <c r="M1145" s="412" t="s">
        <v>906</v>
      </c>
      <c r="N1145" s="413" t="s">
        <v>1748</v>
      </c>
      <c r="O1145" s="414">
        <v>146.05000000000001</v>
      </c>
      <c r="P1145" s="415" t="s">
        <v>134</v>
      </c>
    </row>
    <row r="1146" spans="3:16" ht="16" x14ac:dyDescent="0.2">
      <c r="C1146" s="410"/>
      <c r="D1146" s="410"/>
      <c r="E1146" s="410">
        <f>COUNTIF(CFCategoriasBD,TabelaFluxoDeCaixa[[#This Row],[Categoria]])</f>
        <v>1</v>
      </c>
      <c r="F1146" s="389">
        <f ca="1">IFERROR(COUNTIF(INDIRECT("BDNameToFC" &amp; SUBSTITUTE(TabelaFluxoDeCaixa[[#This Row],[Categoria]], " ", "_")),TabelaFluxoDeCaixa[[#This Row],[Sub Categoria]]),0)</f>
        <v>1</v>
      </c>
      <c r="G1146" s="429">
        <f>DATE(YEAR(TabelaFluxoDeCaixa[[#This Row],[Data de Efetivação]]),MONTH(TabelaFluxoDeCaixa[[#This Row],[Data de Efetivação]]),1)</f>
        <v>45748</v>
      </c>
      <c r="H1146" s="428">
        <v>45714</v>
      </c>
      <c r="I1146" s="428">
        <v>45754</v>
      </c>
      <c r="J1146" s="411"/>
      <c r="K1146" s="411" t="s">
        <v>806</v>
      </c>
      <c r="L1146" s="411" t="s">
        <v>49</v>
      </c>
      <c r="M1146" s="412" t="s">
        <v>904</v>
      </c>
      <c r="N1146" s="413" t="s">
        <v>1630</v>
      </c>
      <c r="O1146" s="414">
        <v>157.05000000000001</v>
      </c>
      <c r="P1146" s="415" t="s">
        <v>134</v>
      </c>
    </row>
    <row r="1147" spans="3:16" ht="32" x14ac:dyDescent="0.2">
      <c r="C1147" s="410"/>
      <c r="D1147" s="410"/>
      <c r="E1147" s="410">
        <f>COUNTIF(CFCategoriasBD,TabelaFluxoDeCaixa[[#This Row],[Categoria]])</f>
        <v>1</v>
      </c>
      <c r="F1147" s="389">
        <f ca="1">IFERROR(COUNTIF(INDIRECT("BDNameToFC" &amp; SUBSTITUTE(TabelaFluxoDeCaixa[[#This Row],[Categoria]], " ", "_")),TabelaFluxoDeCaixa[[#This Row],[Sub Categoria]]),0)</f>
        <v>1</v>
      </c>
      <c r="G1147" s="429">
        <f>DATE(YEAR(TabelaFluxoDeCaixa[[#This Row],[Data de Efetivação]]),MONTH(TabelaFluxoDeCaixa[[#This Row],[Data de Efetivação]]),1)</f>
        <v>45748</v>
      </c>
      <c r="H1147" s="428">
        <v>45754</v>
      </c>
      <c r="I1147" s="428">
        <v>45754</v>
      </c>
      <c r="J1147" s="411" t="s">
        <v>725</v>
      </c>
      <c r="K1147" s="411"/>
      <c r="L1147" s="411" t="s">
        <v>808</v>
      </c>
      <c r="M1147" s="412" t="s">
        <v>257</v>
      </c>
      <c r="N1147" s="413" t="s">
        <v>745</v>
      </c>
      <c r="O1147" s="414">
        <v>166.98</v>
      </c>
      <c r="P1147" s="415" t="s">
        <v>134</v>
      </c>
    </row>
    <row r="1148" spans="3:16" ht="16" x14ac:dyDescent="0.2">
      <c r="C1148" s="410"/>
      <c r="D1148" s="410"/>
      <c r="E1148" s="410">
        <f>COUNTIF(CFCategoriasBD,TabelaFluxoDeCaixa[[#This Row],[Categoria]])</f>
        <v>1</v>
      </c>
      <c r="F1148" s="389">
        <f ca="1">IFERROR(COUNTIF(INDIRECT("BDNameToFC" &amp; SUBSTITUTE(TabelaFluxoDeCaixa[[#This Row],[Categoria]], " ", "_")),TabelaFluxoDeCaixa[[#This Row],[Sub Categoria]]),0)</f>
        <v>1</v>
      </c>
      <c r="G1148" s="429">
        <f>DATE(YEAR(TabelaFluxoDeCaixa[[#This Row],[Data de Efetivação]]),MONTH(TabelaFluxoDeCaixa[[#This Row],[Data de Efetivação]]),1)</f>
        <v>45748</v>
      </c>
      <c r="H1148" s="428">
        <v>45713</v>
      </c>
      <c r="I1148" s="428">
        <v>45754</v>
      </c>
      <c r="J1148" s="411"/>
      <c r="K1148" s="411" t="s">
        <v>806</v>
      </c>
      <c r="L1148" s="411" t="s">
        <v>803</v>
      </c>
      <c r="M1148" s="412" t="s">
        <v>48</v>
      </c>
      <c r="N1148" s="413" t="s">
        <v>1055</v>
      </c>
      <c r="O1148" s="414">
        <v>172.12</v>
      </c>
      <c r="P1148" s="415" t="s">
        <v>134</v>
      </c>
    </row>
    <row r="1149" spans="3:16" ht="16" x14ac:dyDescent="0.2">
      <c r="C1149" s="410"/>
      <c r="D1149" s="410"/>
      <c r="E1149" s="410">
        <f>COUNTIF(CFCategoriasBD,TabelaFluxoDeCaixa[[#This Row],[Categoria]])</f>
        <v>1</v>
      </c>
      <c r="F1149" s="389">
        <f ca="1">IFERROR(COUNTIF(INDIRECT("BDNameToFC" &amp; SUBSTITUTE(TabelaFluxoDeCaixa[[#This Row],[Categoria]], " ", "_")),TabelaFluxoDeCaixa[[#This Row],[Sub Categoria]]),0)</f>
        <v>1</v>
      </c>
      <c r="G1149" s="429">
        <f>DATE(YEAR(TabelaFluxoDeCaixa[[#This Row],[Data de Efetivação]]),MONTH(TabelaFluxoDeCaixa[[#This Row],[Data de Efetivação]]),1)</f>
        <v>45748</v>
      </c>
      <c r="H1149" s="428">
        <v>45715</v>
      </c>
      <c r="I1149" s="428">
        <v>45754</v>
      </c>
      <c r="J1149" s="411"/>
      <c r="K1149" s="411" t="s">
        <v>806</v>
      </c>
      <c r="L1149" s="411" t="s">
        <v>803</v>
      </c>
      <c r="M1149" s="412" t="s">
        <v>48</v>
      </c>
      <c r="N1149" s="413" t="s">
        <v>831</v>
      </c>
      <c r="O1149" s="414">
        <v>189.87</v>
      </c>
      <c r="P1149" s="415" t="s">
        <v>134</v>
      </c>
    </row>
    <row r="1150" spans="3:16" ht="16" x14ac:dyDescent="0.2">
      <c r="C1150" s="410"/>
      <c r="D1150" s="410"/>
      <c r="E1150" s="410">
        <f>COUNTIF(CFCategoriasBD,TabelaFluxoDeCaixa[[#This Row],[Categoria]])</f>
        <v>1</v>
      </c>
      <c r="F1150" s="389">
        <f ca="1">IFERROR(COUNTIF(INDIRECT("BDNameToFC" &amp; SUBSTITUTE(TabelaFluxoDeCaixa[[#This Row],[Categoria]], " ", "_")),TabelaFluxoDeCaixa[[#This Row],[Sub Categoria]]),0)</f>
        <v>1</v>
      </c>
      <c r="G1150" s="429">
        <f>DATE(YEAR(TabelaFluxoDeCaixa[[#This Row],[Data de Efetivação]]),MONTH(TabelaFluxoDeCaixa[[#This Row],[Data de Efetivação]]),1)</f>
        <v>45748</v>
      </c>
      <c r="H1150" s="428">
        <v>45754</v>
      </c>
      <c r="I1150" s="428">
        <v>45754</v>
      </c>
      <c r="J1150" s="411" t="s">
        <v>725</v>
      </c>
      <c r="K1150" s="411"/>
      <c r="L1150" s="411" t="s">
        <v>52</v>
      </c>
      <c r="M1150" s="412" t="s">
        <v>53</v>
      </c>
      <c r="N1150" s="413" t="s">
        <v>1700</v>
      </c>
      <c r="O1150" s="414">
        <v>210</v>
      </c>
      <c r="P1150" s="415" t="s">
        <v>134</v>
      </c>
    </row>
    <row r="1151" spans="3:16" ht="16" x14ac:dyDescent="0.2">
      <c r="C1151" s="410"/>
      <c r="D1151" s="410"/>
      <c r="E1151" s="410">
        <f>COUNTIF(CFCategoriasBD,TabelaFluxoDeCaixa[[#This Row],[Categoria]])</f>
        <v>1</v>
      </c>
      <c r="F1151" s="389">
        <f ca="1">IFERROR(COUNTIF(INDIRECT("BDNameToFC" &amp; SUBSTITUTE(TabelaFluxoDeCaixa[[#This Row],[Categoria]], " ", "_")),TabelaFluxoDeCaixa[[#This Row],[Sub Categoria]]),0)</f>
        <v>1</v>
      </c>
      <c r="G1151" s="429">
        <f>DATE(YEAR(TabelaFluxoDeCaixa[[#This Row],[Data de Efetivação]]),MONTH(TabelaFluxoDeCaixa[[#This Row],[Data de Efetivação]]),1)</f>
        <v>45748</v>
      </c>
      <c r="H1151" s="428">
        <v>45660</v>
      </c>
      <c r="I1151" s="428">
        <v>45754</v>
      </c>
      <c r="J1151" s="411"/>
      <c r="K1151" s="411" t="s">
        <v>806</v>
      </c>
      <c r="L1151" s="411" t="s">
        <v>816</v>
      </c>
      <c r="M1151" s="412" t="s">
        <v>965</v>
      </c>
      <c r="N1151" s="413" t="s">
        <v>1744</v>
      </c>
      <c r="O1151" s="414">
        <v>250</v>
      </c>
      <c r="P1151" s="415" t="s">
        <v>134</v>
      </c>
    </row>
    <row r="1152" spans="3:16" ht="16" x14ac:dyDescent="0.2">
      <c r="C1152" s="410"/>
      <c r="D1152" s="410"/>
      <c r="E1152" s="410">
        <f>COUNTIF(CFCategoriasBD,TabelaFluxoDeCaixa[[#This Row],[Categoria]])</f>
        <v>1</v>
      </c>
      <c r="F1152" s="389">
        <f ca="1">IFERROR(COUNTIF(INDIRECT("BDNameToFC" &amp; SUBSTITUTE(TabelaFluxoDeCaixa[[#This Row],[Categoria]], " ", "_")),TabelaFluxoDeCaixa[[#This Row],[Sub Categoria]]),0)</f>
        <v>1</v>
      </c>
      <c r="G1152" s="429">
        <f>DATE(YEAR(TabelaFluxoDeCaixa[[#This Row],[Data de Efetivação]]),MONTH(TabelaFluxoDeCaixa[[#This Row],[Data de Efetivação]]),1)</f>
        <v>45748</v>
      </c>
      <c r="H1152" s="428">
        <v>45713</v>
      </c>
      <c r="I1152" s="428">
        <v>45754</v>
      </c>
      <c r="J1152" s="411"/>
      <c r="K1152" s="411" t="s">
        <v>806</v>
      </c>
      <c r="L1152" s="411" t="s">
        <v>52</v>
      </c>
      <c r="M1152" s="412" t="s">
        <v>800</v>
      </c>
      <c r="N1152" s="413" t="s">
        <v>829</v>
      </c>
      <c r="O1152" s="414">
        <v>260.5</v>
      </c>
      <c r="P1152" s="415" t="s">
        <v>134</v>
      </c>
    </row>
    <row r="1153" spans="3:16" ht="16" x14ac:dyDescent="0.2">
      <c r="C1153" s="410"/>
      <c r="D1153" s="410"/>
      <c r="E1153" s="410">
        <f>COUNTIF(CFCategoriasBD,TabelaFluxoDeCaixa[[#This Row],[Categoria]])</f>
        <v>1</v>
      </c>
      <c r="F1153" s="389">
        <f ca="1">IFERROR(COUNTIF(INDIRECT("BDNameToFC" &amp; SUBSTITUTE(TabelaFluxoDeCaixa[[#This Row],[Categoria]], " ", "_")),TabelaFluxoDeCaixa[[#This Row],[Sub Categoria]]),0)</f>
        <v>1</v>
      </c>
      <c r="G1153" s="429">
        <f>DATE(YEAR(TabelaFluxoDeCaixa[[#This Row],[Data de Efetivação]]),MONTH(TabelaFluxoDeCaixa[[#This Row],[Data de Efetivação]]),1)</f>
        <v>45748</v>
      </c>
      <c r="H1153" s="428">
        <v>45717</v>
      </c>
      <c r="I1153" s="428">
        <v>45754</v>
      </c>
      <c r="J1153" s="411"/>
      <c r="K1153" s="411" t="s">
        <v>806</v>
      </c>
      <c r="L1153" s="411" t="s">
        <v>49</v>
      </c>
      <c r="M1153" s="412" t="s">
        <v>51</v>
      </c>
      <c r="N1153" s="413" t="s">
        <v>1730</v>
      </c>
      <c r="O1153" s="414">
        <v>268.89</v>
      </c>
      <c r="P1153" s="415" t="s">
        <v>134</v>
      </c>
    </row>
    <row r="1154" spans="3:16" ht="16" x14ac:dyDescent="0.2">
      <c r="C1154" s="410"/>
      <c r="D1154" s="410"/>
      <c r="E1154" s="410">
        <f>COUNTIF(CFCategoriasBD,TabelaFluxoDeCaixa[[#This Row],[Categoria]])</f>
        <v>1</v>
      </c>
      <c r="F1154" s="389">
        <f ca="1">IFERROR(COUNTIF(INDIRECT("BDNameToFC" &amp; SUBSTITUTE(TabelaFluxoDeCaixa[[#This Row],[Categoria]], " ", "_")),TabelaFluxoDeCaixa[[#This Row],[Sub Categoria]]),0)</f>
        <v>1</v>
      </c>
      <c r="G1154" s="429">
        <f>DATE(YEAR(TabelaFluxoDeCaixa[[#This Row],[Data de Efetivação]]),MONTH(TabelaFluxoDeCaixa[[#This Row],[Data de Efetivação]]),1)</f>
        <v>45748</v>
      </c>
      <c r="H1154" s="428">
        <v>45734</v>
      </c>
      <c r="I1154" s="428">
        <v>45754</v>
      </c>
      <c r="J1154" s="411"/>
      <c r="K1154" s="411" t="s">
        <v>806</v>
      </c>
      <c r="L1154" s="411" t="s">
        <v>49</v>
      </c>
      <c r="M1154" s="412" t="s">
        <v>51</v>
      </c>
      <c r="N1154" s="413" t="s">
        <v>834</v>
      </c>
      <c r="O1154" s="414">
        <v>269.97000000000003</v>
      </c>
      <c r="P1154" s="415" t="s">
        <v>134</v>
      </c>
    </row>
    <row r="1155" spans="3:16" ht="16" x14ac:dyDescent="0.2">
      <c r="C1155" s="410"/>
      <c r="D1155" s="410"/>
      <c r="E1155" s="410">
        <f>COUNTIF(CFCategoriasBD,TabelaFluxoDeCaixa[[#This Row],[Categoria]])</f>
        <v>1</v>
      </c>
      <c r="F1155" s="389">
        <f ca="1">IFERROR(COUNTIF(INDIRECT("BDNameToFC" &amp; SUBSTITUTE(TabelaFluxoDeCaixa[[#This Row],[Categoria]], " ", "_")),TabelaFluxoDeCaixa[[#This Row],[Sub Categoria]]),0)</f>
        <v>1</v>
      </c>
      <c r="G1155" s="429">
        <f>DATE(YEAR(TabelaFluxoDeCaixa[[#This Row],[Data de Efetivação]]),MONTH(TabelaFluxoDeCaixa[[#This Row],[Data de Efetivação]]),1)</f>
        <v>45748</v>
      </c>
      <c r="H1155" s="428">
        <v>45725</v>
      </c>
      <c r="I1155" s="428">
        <v>45754</v>
      </c>
      <c r="J1155" s="411"/>
      <c r="K1155" s="411" t="s">
        <v>806</v>
      </c>
      <c r="L1155" s="411" t="s">
        <v>49</v>
      </c>
      <c r="M1155" s="412" t="s">
        <v>51</v>
      </c>
      <c r="N1155" s="413" t="s">
        <v>1731</v>
      </c>
      <c r="O1155" s="414">
        <v>272.02</v>
      </c>
      <c r="P1155" s="415" t="s">
        <v>134</v>
      </c>
    </row>
    <row r="1156" spans="3:16" ht="32" x14ac:dyDescent="0.2">
      <c r="C1156" s="410"/>
      <c r="D1156" s="410"/>
      <c r="E1156" s="410">
        <f>COUNTIF(CFCategoriasBD,TabelaFluxoDeCaixa[[#This Row],[Categoria]])</f>
        <v>1</v>
      </c>
      <c r="F1156" s="389">
        <f ca="1">IFERROR(COUNTIF(INDIRECT("BDNameToFC" &amp; SUBSTITUTE(TabelaFluxoDeCaixa[[#This Row],[Categoria]], " ", "_")),TabelaFluxoDeCaixa[[#This Row],[Sub Categoria]]),0)</f>
        <v>1</v>
      </c>
      <c r="G1156" s="429">
        <f>DATE(YEAR(TabelaFluxoDeCaixa[[#This Row],[Data de Efetivação]]),MONTH(TabelaFluxoDeCaixa[[#This Row],[Data de Efetivação]]),1)</f>
        <v>45748</v>
      </c>
      <c r="H1156" s="428">
        <v>45754</v>
      </c>
      <c r="I1156" s="428">
        <v>45754</v>
      </c>
      <c r="J1156" s="411" t="s">
        <v>725</v>
      </c>
      <c r="K1156" s="411"/>
      <c r="L1156" s="411" t="s">
        <v>58</v>
      </c>
      <c r="M1156" s="412" t="s">
        <v>802</v>
      </c>
      <c r="N1156" s="413" t="s">
        <v>1526</v>
      </c>
      <c r="O1156" s="414">
        <v>295.86</v>
      </c>
      <c r="P1156" s="415" t="s">
        <v>134</v>
      </c>
    </row>
    <row r="1157" spans="3:16" ht="16" x14ac:dyDescent="0.2">
      <c r="C1157" s="410"/>
      <c r="D1157" s="410"/>
      <c r="E1157" s="410">
        <f>COUNTIF(CFCategoriasBD,TabelaFluxoDeCaixa[[#This Row],[Categoria]])</f>
        <v>1</v>
      </c>
      <c r="F1157" s="389">
        <f ca="1">IFERROR(COUNTIF(INDIRECT("BDNameToFC" &amp; SUBSTITUTE(TabelaFluxoDeCaixa[[#This Row],[Categoria]], " ", "_")),TabelaFluxoDeCaixa[[#This Row],[Sub Categoria]]),0)</f>
        <v>1</v>
      </c>
      <c r="G1157" s="429">
        <f>DATE(YEAR(TabelaFluxoDeCaixa[[#This Row],[Data de Efetivação]]),MONTH(TabelaFluxoDeCaixa[[#This Row],[Data de Efetivação]]),1)</f>
        <v>45748</v>
      </c>
      <c r="H1157" s="428">
        <v>45732</v>
      </c>
      <c r="I1157" s="428">
        <v>45754</v>
      </c>
      <c r="J1157" s="411"/>
      <c r="K1157" s="411" t="s">
        <v>806</v>
      </c>
      <c r="L1157" s="411" t="s">
        <v>803</v>
      </c>
      <c r="M1157" s="412" t="s">
        <v>48</v>
      </c>
      <c r="N1157" s="413" t="s">
        <v>831</v>
      </c>
      <c r="O1157" s="414">
        <v>312.95999999999998</v>
      </c>
      <c r="P1157" s="415" t="s">
        <v>134</v>
      </c>
    </row>
    <row r="1158" spans="3:16" ht="16" x14ac:dyDescent="0.2">
      <c r="C1158" s="410"/>
      <c r="D1158" s="410"/>
      <c r="E1158" s="410">
        <f>COUNTIF(CFCategoriasBD,TabelaFluxoDeCaixa[[#This Row],[Categoria]])</f>
        <v>1</v>
      </c>
      <c r="F1158" s="389">
        <f ca="1">IFERROR(COUNTIF(INDIRECT("BDNameToFC" &amp; SUBSTITUTE(TabelaFluxoDeCaixa[[#This Row],[Categoria]], " ", "_")),TabelaFluxoDeCaixa[[#This Row],[Sub Categoria]]),0)</f>
        <v>1</v>
      </c>
      <c r="G1158" s="429">
        <f>DATE(YEAR(TabelaFluxoDeCaixa[[#This Row],[Data de Efetivação]]),MONTH(TabelaFluxoDeCaixa[[#This Row],[Data de Efetivação]]),1)</f>
        <v>45748</v>
      </c>
      <c r="H1158" s="428">
        <v>45719</v>
      </c>
      <c r="I1158" s="428">
        <v>45754</v>
      </c>
      <c r="J1158" s="411"/>
      <c r="K1158" s="411" t="s">
        <v>806</v>
      </c>
      <c r="L1158" s="411" t="s">
        <v>803</v>
      </c>
      <c r="M1158" s="412" t="s">
        <v>48</v>
      </c>
      <c r="N1158" s="413" t="s">
        <v>978</v>
      </c>
      <c r="O1158" s="414">
        <v>324</v>
      </c>
      <c r="P1158" s="415" t="s">
        <v>134</v>
      </c>
    </row>
    <row r="1159" spans="3:16" ht="16" x14ac:dyDescent="0.2">
      <c r="C1159" s="410"/>
      <c r="D1159" s="410"/>
      <c r="E1159" s="410">
        <f>COUNTIF(CFCategoriasBD,TabelaFluxoDeCaixa[[#This Row],[Categoria]])</f>
        <v>1</v>
      </c>
      <c r="F1159" s="389">
        <f ca="1">IFERROR(COUNTIF(INDIRECT("BDNameToFC" &amp; SUBSTITUTE(TabelaFluxoDeCaixa[[#This Row],[Categoria]], " ", "_")),TabelaFluxoDeCaixa[[#This Row],[Sub Categoria]]),0)</f>
        <v>1</v>
      </c>
      <c r="G1159" s="429">
        <f>DATE(YEAR(TabelaFluxoDeCaixa[[#This Row],[Data de Efetivação]]),MONTH(TabelaFluxoDeCaixa[[#This Row],[Data de Efetivação]]),1)</f>
        <v>45748</v>
      </c>
      <c r="H1159" s="428">
        <v>45739</v>
      </c>
      <c r="I1159" s="428">
        <v>45754</v>
      </c>
      <c r="J1159" s="411"/>
      <c r="K1159" s="411" t="s">
        <v>806</v>
      </c>
      <c r="L1159" s="411" t="s">
        <v>803</v>
      </c>
      <c r="M1159" s="412" t="s">
        <v>48</v>
      </c>
      <c r="N1159" s="413" t="s">
        <v>831</v>
      </c>
      <c r="O1159" s="414">
        <v>344.89</v>
      </c>
      <c r="P1159" s="415" t="s">
        <v>134</v>
      </c>
    </row>
    <row r="1160" spans="3:16" ht="16" x14ac:dyDescent="0.2">
      <c r="C1160" s="410"/>
      <c r="D1160" s="410"/>
      <c r="E1160" s="410">
        <f>COUNTIF(CFCategoriasBD,TabelaFluxoDeCaixa[[#This Row],[Categoria]])</f>
        <v>1</v>
      </c>
      <c r="F1160" s="389">
        <f ca="1">IFERROR(COUNTIF(INDIRECT("BDNameToFC" &amp; SUBSTITUTE(TabelaFluxoDeCaixa[[#This Row],[Categoria]], " ", "_")),TabelaFluxoDeCaixa[[#This Row],[Sub Categoria]]),0)</f>
        <v>1</v>
      </c>
      <c r="G1160" s="429">
        <f>DATE(YEAR(TabelaFluxoDeCaixa[[#This Row],[Data de Efetivação]]),MONTH(TabelaFluxoDeCaixa[[#This Row],[Data de Efetivação]]),1)</f>
        <v>45748</v>
      </c>
      <c r="H1160" s="428">
        <v>45754</v>
      </c>
      <c r="I1160" s="428">
        <v>45754</v>
      </c>
      <c r="J1160" s="411" t="s">
        <v>725</v>
      </c>
      <c r="K1160" s="411"/>
      <c r="L1160" s="411" t="s">
        <v>52</v>
      </c>
      <c r="M1160" s="412" t="s">
        <v>53</v>
      </c>
      <c r="N1160" s="413" t="s">
        <v>1701</v>
      </c>
      <c r="O1160" s="414">
        <v>456</v>
      </c>
      <c r="P1160" s="415" t="s">
        <v>134</v>
      </c>
    </row>
    <row r="1161" spans="3:16" ht="16" x14ac:dyDescent="0.2">
      <c r="C1161" s="410"/>
      <c r="D1161" s="410"/>
      <c r="E1161" s="410">
        <f>COUNTIF(CFCategoriasBD,TabelaFluxoDeCaixa[[#This Row],[Categoria]])</f>
        <v>1</v>
      </c>
      <c r="F1161" s="389">
        <f ca="1">IFERROR(COUNTIF(INDIRECT("BDNameToFC" &amp; SUBSTITUTE(TabelaFluxoDeCaixa[[#This Row],[Categoria]], " ", "_")),TabelaFluxoDeCaixa[[#This Row],[Sub Categoria]]),0)</f>
        <v>1</v>
      </c>
      <c r="G1161" s="429">
        <f>DATE(YEAR(TabelaFluxoDeCaixa[[#This Row],[Data de Efetivação]]),MONTH(TabelaFluxoDeCaixa[[#This Row],[Data de Efetivação]]),1)</f>
        <v>45748</v>
      </c>
      <c r="H1161" s="428">
        <v>45715</v>
      </c>
      <c r="I1161" s="428">
        <v>45754</v>
      </c>
      <c r="J1161" s="411"/>
      <c r="K1161" s="411" t="s">
        <v>806</v>
      </c>
      <c r="L1161" s="411" t="s">
        <v>49</v>
      </c>
      <c r="M1161" s="412" t="s">
        <v>809</v>
      </c>
      <c r="N1161" s="413" t="s">
        <v>1728</v>
      </c>
      <c r="O1161" s="414">
        <v>661.95</v>
      </c>
      <c r="P1161" s="415" t="s">
        <v>134</v>
      </c>
    </row>
    <row r="1162" spans="3:16" ht="32" x14ac:dyDescent="0.2">
      <c r="C1162" s="410"/>
      <c r="D1162" s="410"/>
      <c r="E1162" s="410">
        <f>COUNTIF(CFCategoriasBD,TabelaFluxoDeCaixa[[#This Row],[Categoria]])</f>
        <v>1</v>
      </c>
      <c r="F1162" s="389">
        <f ca="1">IFERROR(COUNTIF(INDIRECT("BDNameToFC" &amp; SUBSTITUTE(TabelaFluxoDeCaixa[[#This Row],[Categoria]], " ", "_")),TabelaFluxoDeCaixa[[#This Row],[Sub Categoria]]),0)</f>
        <v>1</v>
      </c>
      <c r="G1162" s="429">
        <f>DATE(YEAR(TabelaFluxoDeCaixa[[#This Row],[Data de Efetivação]]),MONTH(TabelaFluxoDeCaixa[[#This Row],[Data de Efetivação]]),1)</f>
        <v>45748</v>
      </c>
      <c r="H1162" s="428">
        <v>45754</v>
      </c>
      <c r="I1162" s="428">
        <v>45754</v>
      </c>
      <c r="J1162" s="411" t="s">
        <v>725</v>
      </c>
      <c r="K1162" s="411"/>
      <c r="L1162" s="411" t="s">
        <v>52</v>
      </c>
      <c r="M1162" s="412" t="s">
        <v>811</v>
      </c>
      <c r="N1162" s="413" t="s">
        <v>1699</v>
      </c>
      <c r="O1162" s="414">
        <v>733</v>
      </c>
      <c r="P1162" s="415" t="s">
        <v>134</v>
      </c>
    </row>
    <row r="1163" spans="3:16" ht="16" x14ac:dyDescent="0.2">
      <c r="C1163" s="410"/>
      <c r="D1163" s="410"/>
      <c r="E1163" s="410">
        <f>COUNTIF(CFCategoriasBD,TabelaFluxoDeCaixa[[#This Row],[Categoria]])</f>
        <v>1</v>
      </c>
      <c r="F1163" s="389">
        <f ca="1">IFERROR(COUNTIF(INDIRECT("BDNameToFC" &amp; SUBSTITUTE(TabelaFluxoDeCaixa[[#This Row],[Categoria]], " ", "_")),TabelaFluxoDeCaixa[[#This Row],[Sub Categoria]]),0)</f>
        <v>1</v>
      </c>
      <c r="G1163" s="429">
        <f>DATE(YEAR(TabelaFluxoDeCaixa[[#This Row],[Data de Efetivação]]),MONTH(TabelaFluxoDeCaixa[[#This Row],[Data de Efetivação]]),1)</f>
        <v>45748</v>
      </c>
      <c r="H1163" s="428">
        <v>45739</v>
      </c>
      <c r="I1163" s="428">
        <v>45754</v>
      </c>
      <c r="J1163" s="411"/>
      <c r="K1163" s="411" t="s">
        <v>806</v>
      </c>
      <c r="L1163" s="411" t="s">
        <v>49</v>
      </c>
      <c r="M1163" s="412" t="s">
        <v>905</v>
      </c>
      <c r="N1163" s="413" t="s">
        <v>1738</v>
      </c>
      <c r="O1163" s="414">
        <v>796</v>
      </c>
      <c r="P1163" s="415" t="s">
        <v>134</v>
      </c>
    </row>
    <row r="1164" spans="3:16" ht="16" x14ac:dyDescent="0.2">
      <c r="C1164" s="410"/>
      <c r="D1164" s="410"/>
      <c r="E1164" s="410">
        <f>COUNTIF(CFCategoriasBD,TabelaFluxoDeCaixa[[#This Row],[Categoria]])</f>
        <v>1</v>
      </c>
      <c r="F1164" s="389">
        <f ca="1">IFERROR(COUNTIF(INDIRECT("BDNameToFC" &amp; SUBSTITUTE(TabelaFluxoDeCaixa[[#This Row],[Categoria]], " ", "_")),TabelaFluxoDeCaixa[[#This Row],[Sub Categoria]]),0)</f>
        <v>1</v>
      </c>
      <c r="G1164" s="429">
        <f>DATE(YEAR(TabelaFluxoDeCaixa[[#This Row],[Data de Efetivação]]),MONTH(TabelaFluxoDeCaixa[[#This Row],[Data de Efetivação]]),1)</f>
        <v>45748</v>
      </c>
      <c r="H1164" s="428">
        <v>45754</v>
      </c>
      <c r="I1164" s="428">
        <v>45754</v>
      </c>
      <c r="J1164" s="411" t="s">
        <v>725</v>
      </c>
      <c r="K1164" s="411"/>
      <c r="L1164" s="411" t="s">
        <v>808</v>
      </c>
      <c r="M1164" s="412" t="s">
        <v>257</v>
      </c>
      <c r="N1164" s="413" t="s">
        <v>790</v>
      </c>
      <c r="O1164" s="414">
        <v>898.59</v>
      </c>
      <c r="P1164" s="415" t="s">
        <v>134</v>
      </c>
    </row>
    <row r="1165" spans="3:16" ht="32" x14ac:dyDescent="0.2">
      <c r="C1165" s="410"/>
      <c r="D1165" s="410"/>
      <c r="E1165" s="410">
        <f>COUNTIF(CFCategoriasBD,TabelaFluxoDeCaixa[[#This Row],[Categoria]])</f>
        <v>1</v>
      </c>
      <c r="F1165" s="389">
        <f ca="1">IFERROR(COUNTIF(INDIRECT("BDNameToFC" &amp; SUBSTITUTE(TabelaFluxoDeCaixa[[#This Row],[Categoria]], " ", "_")),TabelaFluxoDeCaixa[[#This Row],[Sub Categoria]]),0)</f>
        <v>1</v>
      </c>
      <c r="G1165" s="429">
        <f>DATE(YEAR(TabelaFluxoDeCaixa[[#This Row],[Data de Efetivação]]),MONTH(TabelaFluxoDeCaixa[[#This Row],[Data de Efetivação]]),1)</f>
        <v>45748</v>
      </c>
      <c r="H1165" s="428">
        <v>45754</v>
      </c>
      <c r="I1165" s="428">
        <v>45754</v>
      </c>
      <c r="J1165" s="411" t="s">
        <v>725</v>
      </c>
      <c r="K1165" s="411"/>
      <c r="L1165" s="411" t="s">
        <v>58</v>
      </c>
      <c r="M1165" s="412" t="s">
        <v>802</v>
      </c>
      <c r="N1165" s="413" t="s">
        <v>958</v>
      </c>
      <c r="O1165" s="414">
        <v>935</v>
      </c>
      <c r="P1165" s="415" t="s">
        <v>134</v>
      </c>
    </row>
    <row r="1166" spans="3:16" ht="16" x14ac:dyDescent="0.2">
      <c r="C1166" s="410"/>
      <c r="D1166" s="410"/>
      <c r="E1166" s="410">
        <f>COUNTIF(CFCategoriasBD,TabelaFluxoDeCaixa[[#This Row],[Categoria]])</f>
        <v>1</v>
      </c>
      <c r="F1166" s="389">
        <f ca="1">IFERROR(COUNTIF(INDIRECT("BDNameToFC" &amp; SUBSTITUTE(TabelaFluxoDeCaixa[[#This Row],[Categoria]], " ", "_")),TabelaFluxoDeCaixa[[#This Row],[Sub Categoria]]),0)</f>
        <v>1</v>
      </c>
      <c r="G1166" s="429">
        <f>DATE(YEAR(TabelaFluxoDeCaixa[[#This Row],[Data de Efetivação]]),MONTH(TabelaFluxoDeCaixa[[#This Row],[Data de Efetivação]]),1)</f>
        <v>45748</v>
      </c>
      <c r="H1166" s="428">
        <v>45754</v>
      </c>
      <c r="I1166" s="428">
        <v>45754</v>
      </c>
      <c r="J1166" s="411" t="s">
        <v>725</v>
      </c>
      <c r="K1166" s="411"/>
      <c r="L1166" s="411" t="s">
        <v>49</v>
      </c>
      <c r="M1166" s="412" t="s">
        <v>808</v>
      </c>
      <c r="N1166" s="413" t="s">
        <v>1434</v>
      </c>
      <c r="O1166" s="414">
        <v>1007.46</v>
      </c>
      <c r="P1166" s="415" t="s">
        <v>134</v>
      </c>
    </row>
    <row r="1167" spans="3:16" ht="16" x14ac:dyDescent="0.2">
      <c r="C1167" s="410"/>
      <c r="D1167" s="410"/>
      <c r="E1167" s="410">
        <f>COUNTIF(CFCategoriasBD,TabelaFluxoDeCaixa[[#This Row],[Categoria]])</f>
        <v>1</v>
      </c>
      <c r="F1167" s="389">
        <f ca="1">IFERROR(COUNTIF(INDIRECT("BDNameToFC" &amp; SUBSTITUTE(TabelaFluxoDeCaixa[[#This Row],[Categoria]], " ", "_")),TabelaFluxoDeCaixa[[#This Row],[Sub Categoria]]),0)</f>
        <v>1</v>
      </c>
      <c r="G1167" s="429">
        <f>DATE(YEAR(TabelaFluxoDeCaixa[[#This Row],[Data de Efetivação]]),MONTH(TabelaFluxoDeCaixa[[#This Row],[Data de Efetivação]]),1)</f>
        <v>45748</v>
      </c>
      <c r="H1167" s="428">
        <v>45754</v>
      </c>
      <c r="I1167" s="428">
        <v>45754</v>
      </c>
      <c r="J1167" s="411" t="s">
        <v>725</v>
      </c>
      <c r="K1167" s="411"/>
      <c r="L1167" s="411" t="s">
        <v>58</v>
      </c>
      <c r="M1167" s="412" t="s">
        <v>802</v>
      </c>
      <c r="N1167" s="413" t="s">
        <v>1482</v>
      </c>
      <c r="O1167" s="414">
        <v>1370.4</v>
      </c>
      <c r="P1167" s="415" t="s">
        <v>134</v>
      </c>
    </row>
    <row r="1168" spans="3:16" ht="32" x14ac:dyDescent="0.2">
      <c r="C1168" s="410"/>
      <c r="D1168" s="410"/>
      <c r="E1168" s="410">
        <f>COUNTIF(CFCategoriasBD,TabelaFluxoDeCaixa[[#This Row],[Categoria]])</f>
        <v>1</v>
      </c>
      <c r="F1168" s="389">
        <f ca="1">IFERROR(COUNTIF(INDIRECT("BDNameToFC" &amp; SUBSTITUTE(TabelaFluxoDeCaixa[[#This Row],[Categoria]], " ", "_")),TabelaFluxoDeCaixa[[#This Row],[Sub Categoria]]),0)</f>
        <v>1</v>
      </c>
      <c r="G1168" s="429">
        <f>DATE(YEAR(TabelaFluxoDeCaixa[[#This Row],[Data de Efetivação]]),MONTH(TabelaFluxoDeCaixa[[#This Row],[Data de Efetivação]]),1)</f>
        <v>45748</v>
      </c>
      <c r="H1168" s="428">
        <v>45754</v>
      </c>
      <c r="I1168" s="428">
        <v>45754</v>
      </c>
      <c r="J1168" s="411" t="s">
        <v>725</v>
      </c>
      <c r="K1168" s="411"/>
      <c r="L1168" s="411" t="s">
        <v>40</v>
      </c>
      <c r="M1168" s="412" t="s">
        <v>948</v>
      </c>
      <c r="N1168" s="413" t="s">
        <v>1698</v>
      </c>
      <c r="O1168" s="414">
        <v>14238.46</v>
      </c>
      <c r="P1168" s="415" t="s">
        <v>134</v>
      </c>
    </row>
    <row r="1169" spans="3:16" ht="16" x14ac:dyDescent="0.2">
      <c r="C1169" s="410"/>
      <c r="D1169" s="410"/>
      <c r="E1169" s="410">
        <f>COUNTIF(CFCategoriasBD,TabelaFluxoDeCaixa[[#This Row],[Categoria]])</f>
        <v>1</v>
      </c>
      <c r="F1169" s="389">
        <f ca="1">IFERROR(COUNTIF(INDIRECT("BDNameToFC" &amp; SUBSTITUTE(TabelaFluxoDeCaixa[[#This Row],[Categoria]], " ", "_")),TabelaFluxoDeCaixa[[#This Row],[Sub Categoria]]),0)</f>
        <v>1</v>
      </c>
      <c r="G1169" s="429">
        <f>DATE(YEAR(TabelaFluxoDeCaixa[[#This Row],[Data de Efetivação]]),MONTH(TabelaFluxoDeCaixa[[#This Row],[Data de Efetivação]]),1)</f>
        <v>45748</v>
      </c>
      <c r="H1169" s="428">
        <v>45755</v>
      </c>
      <c r="I1169" s="428">
        <v>45755</v>
      </c>
      <c r="J1169" s="411" t="s">
        <v>725</v>
      </c>
      <c r="K1169" s="411"/>
      <c r="L1169" s="411" t="s">
        <v>52</v>
      </c>
      <c r="M1169" s="412" t="s">
        <v>54</v>
      </c>
      <c r="N1169" s="413" t="s">
        <v>1767</v>
      </c>
      <c r="O1169" s="414">
        <v>2042.23</v>
      </c>
      <c r="P1169" s="415" t="s">
        <v>134</v>
      </c>
    </row>
    <row r="1170" spans="3:16" ht="16" x14ac:dyDescent="0.2">
      <c r="C1170" s="410"/>
      <c r="D1170" s="410"/>
      <c r="E1170" s="410">
        <f>COUNTIF(CFCategoriasBD,TabelaFluxoDeCaixa[[#This Row],[Categoria]])</f>
        <v>1</v>
      </c>
      <c r="F1170" s="389">
        <f ca="1">IFERROR(COUNTIF(INDIRECT("BDNameToFC" &amp; SUBSTITUTE(TabelaFluxoDeCaixa[[#This Row],[Categoria]], " ", "_")),TabelaFluxoDeCaixa[[#This Row],[Sub Categoria]]),0)</f>
        <v>1</v>
      </c>
      <c r="G1170" s="429">
        <f>DATE(YEAR(TabelaFluxoDeCaixa[[#This Row],[Data de Efetivação]]),MONTH(TabelaFluxoDeCaixa[[#This Row],[Data de Efetivação]]),1)</f>
        <v>45748</v>
      </c>
      <c r="H1170" s="428">
        <v>45756</v>
      </c>
      <c r="I1170" s="428">
        <v>45756</v>
      </c>
      <c r="J1170" s="411" t="s">
        <v>725</v>
      </c>
      <c r="K1170" s="411"/>
      <c r="L1170" s="411" t="s">
        <v>814</v>
      </c>
      <c r="M1170" s="412" t="s">
        <v>257</v>
      </c>
      <c r="N1170" s="413" t="s">
        <v>1768</v>
      </c>
      <c r="O1170" s="414">
        <v>10</v>
      </c>
      <c r="P1170" s="415" t="s">
        <v>134</v>
      </c>
    </row>
    <row r="1171" spans="3:16" ht="16" x14ac:dyDescent="0.2">
      <c r="C1171" s="410"/>
      <c r="D1171" s="410"/>
      <c r="E1171" s="410">
        <f>COUNTIF(CFCategoriasBD,TabelaFluxoDeCaixa[[#This Row],[Categoria]])</f>
        <v>1</v>
      </c>
      <c r="F1171" s="389">
        <f ca="1">IFERROR(COUNTIF(INDIRECT("BDNameToFC" &amp; SUBSTITUTE(TabelaFluxoDeCaixa[[#This Row],[Categoria]], " ", "_")),TabelaFluxoDeCaixa[[#This Row],[Sub Categoria]]),0)</f>
        <v>1</v>
      </c>
      <c r="G1171" s="429">
        <f>DATE(YEAR(TabelaFluxoDeCaixa[[#This Row],[Data de Efetivação]]),MONTH(TabelaFluxoDeCaixa[[#This Row],[Data de Efetivação]]),1)</f>
        <v>45748</v>
      </c>
      <c r="H1171" s="428">
        <v>45757</v>
      </c>
      <c r="I1171" s="428">
        <v>45757</v>
      </c>
      <c r="J1171" s="411" t="s">
        <v>725</v>
      </c>
      <c r="K1171" s="411"/>
      <c r="L1171" s="411" t="s">
        <v>808</v>
      </c>
      <c r="M1171" s="412" t="s">
        <v>257</v>
      </c>
      <c r="N1171" s="413" t="s">
        <v>763</v>
      </c>
      <c r="O1171" s="414">
        <v>3.11</v>
      </c>
      <c r="P1171" s="415" t="s">
        <v>134</v>
      </c>
    </row>
    <row r="1172" spans="3:16" ht="16" x14ac:dyDescent="0.2">
      <c r="C1172" s="410"/>
      <c r="D1172" s="410"/>
      <c r="E1172" s="410">
        <f>COUNTIF(CFCategoriasBD,TabelaFluxoDeCaixa[[#This Row],[Categoria]])</f>
        <v>1</v>
      </c>
      <c r="F1172" s="389">
        <f ca="1">IFERROR(COUNTIF(INDIRECT("BDNameToFC" &amp; SUBSTITUTE(TabelaFluxoDeCaixa[[#This Row],[Categoria]], " ", "_")),TabelaFluxoDeCaixa[[#This Row],[Sub Categoria]]),0)</f>
        <v>1</v>
      </c>
      <c r="G1172" s="429">
        <f>DATE(YEAR(TabelaFluxoDeCaixa[[#This Row],[Data de Efetivação]]),MONTH(TabelaFluxoDeCaixa[[#This Row],[Data de Efetivação]]),1)</f>
        <v>45748</v>
      </c>
      <c r="H1172" s="428">
        <v>45757</v>
      </c>
      <c r="I1172" s="428">
        <v>45757</v>
      </c>
      <c r="J1172" s="411" t="s">
        <v>725</v>
      </c>
      <c r="K1172" s="411"/>
      <c r="L1172" s="411" t="s">
        <v>49</v>
      </c>
      <c r="M1172" s="412" t="s">
        <v>901</v>
      </c>
      <c r="N1172" s="413" t="s">
        <v>762</v>
      </c>
      <c r="O1172" s="414">
        <v>20.9</v>
      </c>
      <c r="P1172" s="415" t="s">
        <v>134</v>
      </c>
    </row>
    <row r="1173" spans="3:16" ht="16" x14ac:dyDescent="0.2">
      <c r="C1173" s="410"/>
      <c r="D1173" s="410"/>
      <c r="E1173" s="410">
        <f>COUNTIF(CFCategoriasBD,TabelaFluxoDeCaixa[[#This Row],[Categoria]])</f>
        <v>1</v>
      </c>
      <c r="F1173" s="389">
        <f ca="1">IFERROR(COUNTIF(INDIRECT("BDNameToFC" &amp; SUBSTITUTE(TabelaFluxoDeCaixa[[#This Row],[Categoria]], " ", "_")),TabelaFluxoDeCaixa[[#This Row],[Sub Categoria]]),0)</f>
        <v>1</v>
      </c>
      <c r="G1173" s="429">
        <f>DATE(YEAR(TabelaFluxoDeCaixa[[#This Row],[Data de Efetivação]]),MONTH(TabelaFluxoDeCaixa[[#This Row],[Data de Efetivação]]),1)</f>
        <v>45748</v>
      </c>
      <c r="H1173" s="428">
        <v>45757</v>
      </c>
      <c r="I1173" s="428">
        <v>45757</v>
      </c>
      <c r="J1173" s="411" t="s">
        <v>725</v>
      </c>
      <c r="K1173" s="411"/>
      <c r="L1173" s="411" t="s">
        <v>814</v>
      </c>
      <c r="M1173" s="412" t="s">
        <v>257</v>
      </c>
      <c r="N1173" s="413" t="s">
        <v>761</v>
      </c>
      <c r="O1173" s="414">
        <v>120</v>
      </c>
      <c r="P1173" s="415" t="s">
        <v>134</v>
      </c>
    </row>
    <row r="1174" spans="3:16" ht="16" x14ac:dyDescent="0.2">
      <c r="C1174" s="410"/>
      <c r="D1174" s="410"/>
      <c r="E1174" s="410">
        <f>COUNTIF(CFCategoriasBD,TabelaFluxoDeCaixa[[#This Row],[Categoria]])</f>
        <v>1</v>
      </c>
      <c r="F1174" s="389">
        <f ca="1">IFERROR(COUNTIF(INDIRECT("BDNameToFC" &amp; SUBSTITUTE(TabelaFluxoDeCaixa[[#This Row],[Categoria]], " ", "_")),TabelaFluxoDeCaixa[[#This Row],[Sub Categoria]]),0)</f>
        <v>1</v>
      </c>
      <c r="G1174" s="429">
        <f>DATE(YEAR(TabelaFluxoDeCaixa[[#This Row],[Data de Efetivação]]),MONTH(TabelaFluxoDeCaixa[[#This Row],[Data de Efetivação]]),1)</f>
        <v>45748</v>
      </c>
      <c r="H1174" s="428">
        <v>45757</v>
      </c>
      <c r="I1174" s="428">
        <v>45757</v>
      </c>
      <c r="J1174" s="411" t="s">
        <v>725</v>
      </c>
      <c r="K1174" s="411"/>
      <c r="L1174" s="411" t="s">
        <v>43</v>
      </c>
      <c r="M1174" s="412" t="s">
        <v>817</v>
      </c>
      <c r="N1174" s="413" t="s">
        <v>1771</v>
      </c>
      <c r="O1174" s="414">
        <v>200</v>
      </c>
      <c r="P1174" s="415" t="s">
        <v>134</v>
      </c>
    </row>
    <row r="1175" spans="3:16" ht="16" x14ac:dyDescent="0.2">
      <c r="C1175" s="410"/>
      <c r="D1175" s="410"/>
      <c r="E1175" s="410">
        <f>COUNTIF(CFCategoriasBD,TabelaFluxoDeCaixa[[#This Row],[Categoria]])</f>
        <v>1</v>
      </c>
      <c r="F1175" s="389">
        <f ca="1">IFERROR(COUNTIF(INDIRECT("BDNameToFC" &amp; SUBSTITUTE(TabelaFluxoDeCaixa[[#This Row],[Categoria]], " ", "_")),TabelaFluxoDeCaixa[[#This Row],[Sub Categoria]]),0)</f>
        <v>1</v>
      </c>
      <c r="G1175" s="429">
        <f>DATE(YEAR(TabelaFluxoDeCaixa[[#This Row],[Data de Efetivação]]),MONTH(TabelaFluxoDeCaixa[[#This Row],[Data de Efetivação]]),1)</f>
        <v>45748</v>
      </c>
      <c r="H1175" s="428">
        <v>45757</v>
      </c>
      <c r="I1175" s="428">
        <v>45757</v>
      </c>
      <c r="J1175" s="411" t="s">
        <v>725</v>
      </c>
      <c r="K1175" s="411"/>
      <c r="L1175" s="411" t="s">
        <v>58</v>
      </c>
      <c r="M1175" s="412" t="s">
        <v>801</v>
      </c>
      <c r="N1175" s="413" t="s">
        <v>1769</v>
      </c>
      <c r="O1175" s="414">
        <v>240</v>
      </c>
      <c r="P1175" s="415" t="s">
        <v>134</v>
      </c>
    </row>
    <row r="1176" spans="3:16" ht="16" x14ac:dyDescent="0.2">
      <c r="C1176" s="410"/>
      <c r="D1176" s="410"/>
      <c r="E1176" s="410">
        <f>COUNTIF(CFCategoriasBD,TabelaFluxoDeCaixa[[#This Row],[Categoria]])</f>
        <v>1</v>
      </c>
      <c r="F1176" s="389">
        <f ca="1">IFERROR(COUNTIF(INDIRECT("BDNameToFC" &amp; SUBSTITUTE(TabelaFluxoDeCaixa[[#This Row],[Categoria]], " ", "_")),TabelaFluxoDeCaixa[[#This Row],[Sub Categoria]]),0)</f>
        <v>1</v>
      </c>
      <c r="G1176" s="429">
        <f>DATE(YEAR(TabelaFluxoDeCaixa[[#This Row],[Data de Efetivação]]),MONTH(TabelaFluxoDeCaixa[[#This Row],[Data de Efetivação]]),1)</f>
        <v>45748</v>
      </c>
      <c r="H1176" s="428">
        <v>45757</v>
      </c>
      <c r="I1176" s="428">
        <v>45757</v>
      </c>
      <c r="J1176" s="411" t="s">
        <v>725</v>
      </c>
      <c r="K1176" s="411"/>
      <c r="L1176" s="411" t="s">
        <v>58</v>
      </c>
      <c r="M1176" s="412" t="s">
        <v>802</v>
      </c>
      <c r="N1176" s="413" t="s">
        <v>1482</v>
      </c>
      <c r="O1176" s="414">
        <v>255</v>
      </c>
      <c r="P1176" s="415" t="s">
        <v>134</v>
      </c>
    </row>
    <row r="1177" spans="3:16" ht="16" x14ac:dyDescent="0.2">
      <c r="C1177" s="410"/>
      <c r="D1177" s="410"/>
      <c r="E1177" s="410">
        <f>COUNTIF(CFCategoriasBD,TabelaFluxoDeCaixa[[#This Row],[Categoria]])</f>
        <v>1</v>
      </c>
      <c r="F1177" s="389">
        <f ca="1">IFERROR(COUNTIF(INDIRECT("BDNameToFC" &amp; SUBSTITUTE(TabelaFluxoDeCaixa[[#This Row],[Categoria]], " ", "_")),TabelaFluxoDeCaixa[[#This Row],[Sub Categoria]]),0)</f>
        <v>1</v>
      </c>
      <c r="G1177" s="429">
        <f>DATE(YEAR(TabelaFluxoDeCaixa[[#This Row],[Data de Efetivação]]),MONTH(TabelaFluxoDeCaixa[[#This Row],[Data de Efetivação]]),1)</f>
        <v>45748</v>
      </c>
      <c r="H1177" s="428">
        <v>45757</v>
      </c>
      <c r="I1177" s="428">
        <v>45757</v>
      </c>
      <c r="J1177" s="411" t="s">
        <v>725</v>
      </c>
      <c r="K1177" s="411"/>
      <c r="L1177" s="411" t="s">
        <v>679</v>
      </c>
      <c r="M1177" s="412" t="s">
        <v>1137</v>
      </c>
      <c r="N1177" s="413" t="s">
        <v>1130</v>
      </c>
      <c r="O1177" s="414">
        <v>496.39</v>
      </c>
      <c r="P1177" s="415" t="s">
        <v>134</v>
      </c>
    </row>
    <row r="1178" spans="3:16" ht="16" x14ac:dyDescent="0.2">
      <c r="C1178" s="410"/>
      <c r="D1178" s="410"/>
      <c r="E1178" s="410">
        <f>COUNTIF(CFCategoriasBD,TabelaFluxoDeCaixa[[#This Row],[Categoria]])</f>
        <v>1</v>
      </c>
      <c r="F1178" s="389">
        <f ca="1">IFERROR(COUNTIF(INDIRECT("BDNameToFC" &amp; SUBSTITUTE(TabelaFluxoDeCaixa[[#This Row],[Categoria]], " ", "_")),TabelaFluxoDeCaixa[[#This Row],[Sub Categoria]]),0)</f>
        <v>1</v>
      </c>
      <c r="G1178" s="429">
        <f>DATE(YEAR(TabelaFluxoDeCaixa[[#This Row],[Data de Efetivação]]),MONTH(TabelaFluxoDeCaixa[[#This Row],[Data de Efetivação]]),1)</f>
        <v>45748</v>
      </c>
      <c r="H1178" s="428">
        <v>45757</v>
      </c>
      <c r="I1178" s="428">
        <v>45757</v>
      </c>
      <c r="J1178" s="411" t="s">
        <v>725</v>
      </c>
      <c r="K1178" s="411"/>
      <c r="L1178" s="411" t="s">
        <v>58</v>
      </c>
      <c r="M1178" s="412" t="s">
        <v>1794</v>
      </c>
      <c r="N1178" s="413" t="s">
        <v>1770</v>
      </c>
      <c r="O1178" s="414">
        <v>500</v>
      </c>
      <c r="P1178" s="415" t="s">
        <v>134</v>
      </c>
    </row>
    <row r="1179" spans="3:16" ht="32" x14ac:dyDescent="0.2">
      <c r="C1179" s="410"/>
      <c r="D1179" s="410"/>
      <c r="E1179" s="410">
        <f>COUNTIF(CFCategoriasBD,TabelaFluxoDeCaixa[[#This Row],[Categoria]])</f>
        <v>1</v>
      </c>
      <c r="F1179" s="389">
        <f ca="1">IFERROR(COUNTIF(INDIRECT("BDNameToFC" &amp; SUBSTITUTE(TabelaFluxoDeCaixa[[#This Row],[Categoria]], " ", "_")),TabelaFluxoDeCaixa[[#This Row],[Sub Categoria]]),0)</f>
        <v>1</v>
      </c>
      <c r="G1179" s="429">
        <f>DATE(YEAR(TabelaFluxoDeCaixa[[#This Row],[Data de Efetivação]]),MONTH(TabelaFluxoDeCaixa[[#This Row],[Data de Efetivação]]),1)</f>
        <v>45748</v>
      </c>
      <c r="H1179" s="428">
        <v>45757</v>
      </c>
      <c r="I1179" s="428">
        <v>45757</v>
      </c>
      <c r="J1179" s="411" t="s">
        <v>725</v>
      </c>
      <c r="K1179" s="411"/>
      <c r="L1179" s="411" t="s">
        <v>43</v>
      </c>
      <c r="M1179" s="412" t="s">
        <v>44</v>
      </c>
      <c r="N1179" s="413" t="s">
        <v>760</v>
      </c>
      <c r="O1179" s="414">
        <v>708.09</v>
      </c>
      <c r="P1179" s="415" t="s">
        <v>134</v>
      </c>
    </row>
    <row r="1180" spans="3:16" ht="32" x14ac:dyDescent="0.2">
      <c r="C1180" s="410"/>
      <c r="D1180" s="410"/>
      <c r="E1180" s="410">
        <f>COUNTIF(CFCategoriasBD,TabelaFluxoDeCaixa[[#This Row],[Categoria]])</f>
        <v>1</v>
      </c>
      <c r="F1180" s="389">
        <f ca="1">IFERROR(COUNTIF(INDIRECT("BDNameToFC" &amp; SUBSTITUTE(TabelaFluxoDeCaixa[[#This Row],[Categoria]], " ", "_")),TabelaFluxoDeCaixa[[#This Row],[Sub Categoria]]),0)</f>
        <v>1</v>
      </c>
      <c r="G1180" s="429">
        <f>DATE(YEAR(TabelaFluxoDeCaixa[[#This Row],[Data de Efetivação]]),MONTH(TabelaFluxoDeCaixa[[#This Row],[Data de Efetivação]]),1)</f>
        <v>45748</v>
      </c>
      <c r="H1180" s="428">
        <v>45758</v>
      </c>
      <c r="I1180" s="428">
        <v>45758</v>
      </c>
      <c r="J1180" s="411" t="s">
        <v>725</v>
      </c>
      <c r="K1180" s="411"/>
      <c r="L1180" s="411" t="s">
        <v>41</v>
      </c>
      <c r="M1180" s="412" t="s">
        <v>798</v>
      </c>
      <c r="N1180" s="413" t="s">
        <v>1773</v>
      </c>
      <c r="O1180" s="414">
        <v>156.19999999999999</v>
      </c>
      <c r="P1180" s="415" t="s">
        <v>134</v>
      </c>
    </row>
    <row r="1181" spans="3:16" ht="32" x14ac:dyDescent="0.2">
      <c r="C1181" s="410"/>
      <c r="D1181" s="410"/>
      <c r="E1181" s="410">
        <f>COUNTIF(CFCategoriasBD,TabelaFluxoDeCaixa[[#This Row],[Categoria]])</f>
        <v>1</v>
      </c>
      <c r="F1181" s="389">
        <f ca="1">IFERROR(COUNTIF(INDIRECT("BDNameToFC" &amp; SUBSTITUTE(TabelaFluxoDeCaixa[[#This Row],[Categoria]], " ", "_")),TabelaFluxoDeCaixa[[#This Row],[Sub Categoria]]),0)</f>
        <v>1</v>
      </c>
      <c r="G1181" s="429">
        <f>DATE(YEAR(TabelaFluxoDeCaixa[[#This Row],[Data de Efetivação]]),MONTH(TabelaFluxoDeCaixa[[#This Row],[Data de Efetivação]]),1)</f>
        <v>45748</v>
      </c>
      <c r="H1181" s="428">
        <v>45758</v>
      </c>
      <c r="I1181" s="428">
        <v>45758</v>
      </c>
      <c r="J1181" s="411" t="s">
        <v>725</v>
      </c>
      <c r="K1181" s="411"/>
      <c r="L1181" s="411" t="s">
        <v>41</v>
      </c>
      <c r="M1181" s="412" t="s">
        <v>798</v>
      </c>
      <c r="N1181" s="413" t="s">
        <v>1772</v>
      </c>
      <c r="O1181" s="414">
        <v>161.13</v>
      </c>
      <c r="P1181" s="415" t="s">
        <v>134</v>
      </c>
    </row>
    <row r="1182" spans="3:16" ht="16" x14ac:dyDescent="0.2">
      <c r="C1182" s="410"/>
      <c r="D1182" s="410"/>
      <c r="E1182" s="410">
        <f>COUNTIF(CFCategoriasBD,TabelaFluxoDeCaixa[[#This Row],[Categoria]])</f>
        <v>1</v>
      </c>
      <c r="F1182" s="389">
        <f ca="1">IFERROR(COUNTIF(INDIRECT("BDNameToFC" &amp; SUBSTITUTE(TabelaFluxoDeCaixa[[#This Row],[Categoria]], " ", "_")),TabelaFluxoDeCaixa[[#This Row],[Sub Categoria]]),0)</f>
        <v>1</v>
      </c>
      <c r="G1182" s="429">
        <f>DATE(YEAR(TabelaFluxoDeCaixa[[#This Row],[Data de Efetivação]]),MONTH(TabelaFluxoDeCaixa[[#This Row],[Data de Efetivação]]),1)</f>
        <v>45748</v>
      </c>
      <c r="H1182" s="428">
        <v>45758</v>
      </c>
      <c r="I1182" s="428">
        <v>45758</v>
      </c>
      <c r="J1182" s="411" t="s">
        <v>725</v>
      </c>
      <c r="K1182" s="411"/>
      <c r="L1182" s="411" t="s">
        <v>43</v>
      </c>
      <c r="M1182" s="412" t="s">
        <v>46</v>
      </c>
      <c r="N1182" s="413" t="s">
        <v>766</v>
      </c>
      <c r="O1182" s="414">
        <v>272</v>
      </c>
      <c r="P1182" s="415" t="s">
        <v>134</v>
      </c>
    </row>
    <row r="1183" spans="3:16" ht="32" x14ac:dyDescent="0.2">
      <c r="C1183" s="410"/>
      <c r="D1183" s="410"/>
      <c r="E1183" s="410">
        <f>COUNTIF(CFCategoriasBD,TabelaFluxoDeCaixa[[#This Row],[Categoria]])</f>
        <v>1</v>
      </c>
      <c r="F1183" s="389">
        <f ca="1">IFERROR(COUNTIF(INDIRECT("BDNameToFC" &amp; SUBSTITUTE(TabelaFluxoDeCaixa[[#This Row],[Categoria]], " ", "_")),TabelaFluxoDeCaixa[[#This Row],[Sub Categoria]]),0)</f>
        <v>1</v>
      </c>
      <c r="G1183" s="429">
        <f>DATE(YEAR(TabelaFluxoDeCaixa[[#This Row],[Data de Efetivação]]),MONTH(TabelaFluxoDeCaixa[[#This Row],[Data de Efetivação]]),1)</f>
        <v>45748</v>
      </c>
      <c r="H1183" s="428">
        <v>45758</v>
      </c>
      <c r="I1183" s="428">
        <v>45758</v>
      </c>
      <c r="J1183" s="411" t="s">
        <v>725</v>
      </c>
      <c r="K1183" s="411"/>
      <c r="L1183" s="411" t="s">
        <v>40</v>
      </c>
      <c r="M1183" s="412" t="s">
        <v>949</v>
      </c>
      <c r="N1183" s="413" t="s">
        <v>1774</v>
      </c>
      <c r="O1183" s="414">
        <v>2000</v>
      </c>
      <c r="P1183" s="415" t="s">
        <v>134</v>
      </c>
    </row>
    <row r="1184" spans="3:16" ht="16" x14ac:dyDescent="0.2">
      <c r="C1184" s="410"/>
      <c r="D1184" s="410"/>
      <c r="E1184" s="410">
        <f>COUNTIF(CFCategoriasBD,TabelaFluxoDeCaixa[[#This Row],[Categoria]])</f>
        <v>1</v>
      </c>
      <c r="F1184" s="389">
        <f ca="1">IFERROR(COUNTIF(INDIRECT("BDNameToFC" &amp; SUBSTITUTE(TabelaFluxoDeCaixa[[#This Row],[Categoria]], " ", "_")),TabelaFluxoDeCaixa[[#This Row],[Sub Categoria]]),0)</f>
        <v>1</v>
      </c>
      <c r="G1184" s="429">
        <f>DATE(YEAR(TabelaFluxoDeCaixa[[#This Row],[Data de Efetivação]]),MONTH(TabelaFluxoDeCaixa[[#This Row],[Data de Efetivação]]),1)</f>
        <v>45748</v>
      </c>
      <c r="H1184" s="428">
        <v>45760</v>
      </c>
      <c r="I1184" s="428">
        <v>45760</v>
      </c>
      <c r="J1184" s="411" t="s">
        <v>725</v>
      </c>
      <c r="K1184" s="411"/>
      <c r="L1184" s="411" t="s">
        <v>58</v>
      </c>
      <c r="M1184" s="412" t="s">
        <v>906</v>
      </c>
      <c r="N1184" s="413" t="s">
        <v>1511</v>
      </c>
      <c r="O1184" s="414">
        <v>146.09</v>
      </c>
      <c r="P1184" s="415" t="s">
        <v>134</v>
      </c>
    </row>
    <row r="1185" spans="3:16" ht="32" x14ac:dyDescent="0.2">
      <c r="C1185" s="410"/>
      <c r="D1185" s="410"/>
      <c r="E1185" s="410">
        <f>COUNTIF(CFCategoriasBD,TabelaFluxoDeCaixa[[#This Row],[Categoria]])</f>
        <v>1</v>
      </c>
      <c r="F1185" s="389">
        <f ca="1">IFERROR(COUNTIF(INDIRECT("BDNameToFC" &amp; SUBSTITUTE(TabelaFluxoDeCaixa[[#This Row],[Categoria]], " ", "_")),TabelaFluxoDeCaixa[[#This Row],[Sub Categoria]]),0)</f>
        <v>1</v>
      </c>
      <c r="G1185" s="429">
        <f>DATE(YEAR(TabelaFluxoDeCaixa[[#This Row],[Data de Efetivação]]),MONTH(TabelaFluxoDeCaixa[[#This Row],[Data de Efetivação]]),1)</f>
        <v>45748</v>
      </c>
      <c r="H1185" s="428">
        <v>45761</v>
      </c>
      <c r="I1185" s="428">
        <v>45761</v>
      </c>
      <c r="J1185" s="411" t="s">
        <v>725</v>
      </c>
      <c r="K1185" s="411"/>
      <c r="L1185" s="411" t="s">
        <v>41</v>
      </c>
      <c r="M1185" s="412" t="s">
        <v>798</v>
      </c>
      <c r="N1185" s="413" t="s">
        <v>1778</v>
      </c>
      <c r="O1185" s="414">
        <v>2</v>
      </c>
      <c r="P1185" s="415" t="s">
        <v>134</v>
      </c>
    </row>
    <row r="1186" spans="3:16" ht="32" x14ac:dyDescent="0.2">
      <c r="C1186" s="410"/>
      <c r="D1186" s="410"/>
      <c r="E1186" s="410">
        <f>COUNTIF(CFCategoriasBD,TabelaFluxoDeCaixa[[#This Row],[Categoria]])</f>
        <v>1</v>
      </c>
      <c r="F1186" s="389">
        <f ca="1">IFERROR(COUNTIF(INDIRECT("BDNameToFC" &amp; SUBSTITUTE(TabelaFluxoDeCaixa[[#This Row],[Categoria]], " ", "_")),TabelaFluxoDeCaixa[[#This Row],[Sub Categoria]]),0)</f>
        <v>1</v>
      </c>
      <c r="G1186" s="429">
        <f>DATE(YEAR(TabelaFluxoDeCaixa[[#This Row],[Data de Efetivação]]),MONTH(TabelaFluxoDeCaixa[[#This Row],[Data de Efetivação]]),1)</f>
        <v>45748</v>
      </c>
      <c r="H1186" s="428">
        <v>45761</v>
      </c>
      <c r="I1186" s="428">
        <v>45761</v>
      </c>
      <c r="J1186" s="411" t="s">
        <v>725</v>
      </c>
      <c r="K1186" s="411"/>
      <c r="L1186" s="411" t="s">
        <v>41</v>
      </c>
      <c r="M1186" s="412" t="s">
        <v>798</v>
      </c>
      <c r="N1186" s="413" t="s">
        <v>1775</v>
      </c>
      <c r="O1186" s="414">
        <v>2.2999999999999998</v>
      </c>
      <c r="P1186" s="415" t="s">
        <v>134</v>
      </c>
    </row>
    <row r="1187" spans="3:16" ht="32" x14ac:dyDescent="0.2">
      <c r="C1187" s="410"/>
      <c r="D1187" s="410"/>
      <c r="E1187" s="410">
        <f>COUNTIF(CFCategoriasBD,TabelaFluxoDeCaixa[[#This Row],[Categoria]])</f>
        <v>1</v>
      </c>
      <c r="F1187" s="389">
        <f ca="1">IFERROR(COUNTIF(INDIRECT("BDNameToFC" &amp; SUBSTITUTE(TabelaFluxoDeCaixa[[#This Row],[Categoria]], " ", "_")),TabelaFluxoDeCaixa[[#This Row],[Sub Categoria]]),0)</f>
        <v>1</v>
      </c>
      <c r="G1187" s="429">
        <f>DATE(YEAR(TabelaFluxoDeCaixa[[#This Row],[Data de Efetivação]]),MONTH(TabelaFluxoDeCaixa[[#This Row],[Data de Efetivação]]),1)</f>
        <v>45748</v>
      </c>
      <c r="H1187" s="428">
        <v>45761</v>
      </c>
      <c r="I1187" s="428">
        <v>45761</v>
      </c>
      <c r="J1187" s="411" t="s">
        <v>725</v>
      </c>
      <c r="K1187" s="411"/>
      <c r="L1187" s="411" t="s">
        <v>41</v>
      </c>
      <c r="M1187" s="412" t="s">
        <v>798</v>
      </c>
      <c r="N1187" s="413" t="s">
        <v>1780</v>
      </c>
      <c r="O1187" s="414">
        <v>2.46</v>
      </c>
      <c r="P1187" s="415" t="s">
        <v>134</v>
      </c>
    </row>
    <row r="1188" spans="3:16" ht="32" x14ac:dyDescent="0.2">
      <c r="C1188" s="410"/>
      <c r="D1188" s="410"/>
      <c r="E1188" s="410">
        <f>COUNTIF(CFCategoriasBD,TabelaFluxoDeCaixa[[#This Row],[Categoria]])</f>
        <v>1</v>
      </c>
      <c r="F1188" s="389">
        <f ca="1">IFERROR(COUNTIF(INDIRECT("BDNameToFC" &amp; SUBSTITUTE(TabelaFluxoDeCaixa[[#This Row],[Categoria]], " ", "_")),TabelaFluxoDeCaixa[[#This Row],[Sub Categoria]]),0)</f>
        <v>1</v>
      </c>
      <c r="G1188" s="429">
        <f>DATE(YEAR(TabelaFluxoDeCaixa[[#This Row],[Data de Efetivação]]),MONTH(TabelaFluxoDeCaixa[[#This Row],[Data de Efetivação]]),1)</f>
        <v>45748</v>
      </c>
      <c r="H1188" s="428">
        <v>45761</v>
      </c>
      <c r="I1188" s="428">
        <v>45761</v>
      </c>
      <c r="J1188" s="411" t="s">
        <v>725</v>
      </c>
      <c r="K1188" s="411"/>
      <c r="L1188" s="411" t="s">
        <v>41</v>
      </c>
      <c r="M1188" s="412" t="s">
        <v>798</v>
      </c>
      <c r="N1188" s="413" t="s">
        <v>1776</v>
      </c>
      <c r="O1188" s="414">
        <v>6.8</v>
      </c>
      <c r="P1188" s="415" t="s">
        <v>134</v>
      </c>
    </row>
    <row r="1189" spans="3:16" ht="32" x14ac:dyDescent="0.2">
      <c r="C1189" s="410"/>
      <c r="D1189" s="410"/>
      <c r="E1189" s="410">
        <f>COUNTIF(CFCategoriasBD,TabelaFluxoDeCaixa[[#This Row],[Categoria]])</f>
        <v>1</v>
      </c>
      <c r="F1189" s="389">
        <f ca="1">IFERROR(COUNTIF(INDIRECT("BDNameToFC" &amp; SUBSTITUTE(TabelaFluxoDeCaixa[[#This Row],[Categoria]], " ", "_")),TabelaFluxoDeCaixa[[#This Row],[Sub Categoria]]),0)</f>
        <v>1</v>
      </c>
      <c r="G1189" s="429">
        <f>DATE(YEAR(TabelaFluxoDeCaixa[[#This Row],[Data de Efetivação]]),MONTH(TabelaFluxoDeCaixa[[#This Row],[Data de Efetivação]]),1)</f>
        <v>45748</v>
      </c>
      <c r="H1189" s="428">
        <v>45761</v>
      </c>
      <c r="I1189" s="428">
        <v>45761</v>
      </c>
      <c r="J1189" s="411" t="s">
        <v>725</v>
      </c>
      <c r="K1189" s="411"/>
      <c r="L1189" s="411" t="s">
        <v>41</v>
      </c>
      <c r="M1189" s="412" t="s">
        <v>798</v>
      </c>
      <c r="N1189" s="413" t="s">
        <v>1777</v>
      </c>
      <c r="O1189" s="414">
        <v>22.5</v>
      </c>
      <c r="P1189" s="415" t="s">
        <v>134</v>
      </c>
    </row>
    <row r="1190" spans="3:16" ht="32" x14ac:dyDescent="0.2">
      <c r="C1190" s="410"/>
      <c r="D1190" s="410"/>
      <c r="E1190" s="410">
        <f>COUNTIF(CFCategoriasBD,TabelaFluxoDeCaixa[[#This Row],[Categoria]])</f>
        <v>1</v>
      </c>
      <c r="F1190" s="389">
        <f ca="1">IFERROR(COUNTIF(INDIRECT("BDNameToFC" &amp; SUBSTITUTE(TabelaFluxoDeCaixa[[#This Row],[Categoria]], " ", "_")),TabelaFluxoDeCaixa[[#This Row],[Sub Categoria]]),0)</f>
        <v>1</v>
      </c>
      <c r="G1190" s="429">
        <f>DATE(YEAR(TabelaFluxoDeCaixa[[#This Row],[Data de Efetivação]]),MONTH(TabelaFluxoDeCaixa[[#This Row],[Data de Efetivação]]),1)</f>
        <v>45748</v>
      </c>
      <c r="H1190" s="428">
        <v>45761</v>
      </c>
      <c r="I1190" s="428">
        <v>45761</v>
      </c>
      <c r="J1190" s="411" t="s">
        <v>725</v>
      </c>
      <c r="K1190" s="411"/>
      <c r="L1190" s="411" t="s">
        <v>41</v>
      </c>
      <c r="M1190" s="412" t="s">
        <v>798</v>
      </c>
      <c r="N1190" s="413" t="s">
        <v>1779</v>
      </c>
      <c r="O1190" s="414">
        <v>23.2</v>
      </c>
      <c r="P1190" s="415" t="s">
        <v>134</v>
      </c>
    </row>
    <row r="1191" spans="3:16" ht="32" x14ac:dyDescent="0.2">
      <c r="C1191" s="410"/>
      <c r="D1191" s="410"/>
      <c r="E1191" s="410">
        <f>COUNTIF(CFCategoriasBD,TabelaFluxoDeCaixa[[#This Row],[Categoria]])</f>
        <v>1</v>
      </c>
      <c r="F1191" s="389">
        <f ca="1">IFERROR(COUNTIF(INDIRECT("BDNameToFC" &amp; SUBSTITUTE(TabelaFluxoDeCaixa[[#This Row],[Categoria]], " ", "_")),TabelaFluxoDeCaixa[[#This Row],[Sub Categoria]]),0)</f>
        <v>1</v>
      </c>
      <c r="G1191" s="429">
        <f>DATE(YEAR(TabelaFluxoDeCaixa[[#This Row],[Data de Efetivação]]),MONTH(TabelaFluxoDeCaixa[[#This Row],[Data de Efetivação]]),1)</f>
        <v>45748</v>
      </c>
      <c r="H1191" s="428">
        <v>45762</v>
      </c>
      <c r="I1191" s="428">
        <v>45762</v>
      </c>
      <c r="J1191" s="411" t="s">
        <v>725</v>
      </c>
      <c r="K1191" s="411"/>
      <c r="L1191" s="411" t="s">
        <v>41</v>
      </c>
      <c r="M1191" s="412" t="s">
        <v>798</v>
      </c>
      <c r="N1191" s="413" t="s">
        <v>1781</v>
      </c>
      <c r="O1191" s="414">
        <v>8.5</v>
      </c>
      <c r="P1191" s="415" t="s">
        <v>134</v>
      </c>
    </row>
    <row r="1192" spans="3:16" ht="16" x14ac:dyDescent="0.2">
      <c r="C1192" s="410"/>
      <c r="D1192" s="410"/>
      <c r="E1192" s="410">
        <f>COUNTIF(CFCategoriasBD,TabelaFluxoDeCaixa[[#This Row],[Categoria]])</f>
        <v>1</v>
      </c>
      <c r="F1192" s="389">
        <f ca="1">IFERROR(COUNTIF(INDIRECT("BDNameToFC" &amp; SUBSTITUTE(TabelaFluxoDeCaixa[[#This Row],[Categoria]], " ", "_")),TabelaFluxoDeCaixa[[#This Row],[Sub Categoria]]),0)</f>
        <v>1</v>
      </c>
      <c r="G1192" s="429">
        <f>DATE(YEAR(TabelaFluxoDeCaixa[[#This Row],[Data de Efetivação]]),MONTH(TabelaFluxoDeCaixa[[#This Row],[Data de Efetivação]]),1)</f>
        <v>45748</v>
      </c>
      <c r="H1192" s="428">
        <v>45762</v>
      </c>
      <c r="I1192" s="428">
        <v>45762</v>
      </c>
      <c r="J1192" s="411" t="s">
        <v>725</v>
      </c>
      <c r="K1192" s="411"/>
      <c r="L1192" s="411" t="s">
        <v>43</v>
      </c>
      <c r="M1192" s="412" t="s">
        <v>1396</v>
      </c>
      <c r="N1192" s="413" t="s">
        <v>780</v>
      </c>
      <c r="O1192" s="414">
        <v>174.72</v>
      </c>
      <c r="P1192" s="415" t="s">
        <v>134</v>
      </c>
    </row>
    <row r="1193" spans="3:16" ht="32" x14ac:dyDescent="0.2">
      <c r="C1193" s="410"/>
      <c r="D1193" s="410"/>
      <c r="E1193" s="410">
        <f>COUNTIF(CFCategoriasBD,TabelaFluxoDeCaixa[[#This Row],[Categoria]])</f>
        <v>1</v>
      </c>
      <c r="F1193" s="389">
        <f ca="1">IFERROR(COUNTIF(INDIRECT("BDNameToFC" &amp; SUBSTITUTE(TabelaFluxoDeCaixa[[#This Row],[Categoria]], " ", "_")),TabelaFluxoDeCaixa[[#This Row],[Sub Categoria]]),0)</f>
        <v>1</v>
      </c>
      <c r="G1193" s="429">
        <f>DATE(YEAR(TabelaFluxoDeCaixa[[#This Row],[Data de Efetivação]]),MONTH(TabelaFluxoDeCaixa[[#This Row],[Data de Efetivação]]),1)</f>
        <v>45748</v>
      </c>
      <c r="H1193" s="428">
        <v>45762</v>
      </c>
      <c r="I1193" s="428">
        <v>45762</v>
      </c>
      <c r="J1193" s="411" t="s">
        <v>725</v>
      </c>
      <c r="K1193" s="411"/>
      <c r="L1193" s="411" t="s">
        <v>58</v>
      </c>
      <c r="M1193" s="412" t="s">
        <v>802</v>
      </c>
      <c r="N1193" s="413" t="s">
        <v>747</v>
      </c>
      <c r="O1193" s="414">
        <v>328.73</v>
      </c>
      <c r="P1193" s="415" t="s">
        <v>134</v>
      </c>
    </row>
    <row r="1194" spans="3:16" ht="32" x14ac:dyDescent="0.2">
      <c r="C1194" s="410"/>
      <c r="D1194" s="410"/>
      <c r="E1194" s="410">
        <f>COUNTIF(CFCategoriasBD,TabelaFluxoDeCaixa[[#This Row],[Categoria]])</f>
        <v>1</v>
      </c>
      <c r="F1194" s="389">
        <f ca="1">IFERROR(COUNTIF(INDIRECT("BDNameToFC" &amp; SUBSTITUTE(TabelaFluxoDeCaixa[[#This Row],[Categoria]], " ", "_")),TabelaFluxoDeCaixa[[#This Row],[Sub Categoria]]),0)</f>
        <v>1</v>
      </c>
      <c r="G1194" s="429">
        <f>DATE(YEAR(TabelaFluxoDeCaixa[[#This Row],[Data de Efetivação]]),MONTH(TabelaFluxoDeCaixa[[#This Row],[Data de Efetivação]]),1)</f>
        <v>45748</v>
      </c>
      <c r="H1194" s="428">
        <v>45762</v>
      </c>
      <c r="I1194" s="428">
        <v>45762</v>
      </c>
      <c r="J1194" s="411" t="s">
        <v>725</v>
      </c>
      <c r="K1194" s="411"/>
      <c r="L1194" s="411" t="s">
        <v>58</v>
      </c>
      <c r="M1194" s="412" t="s">
        <v>802</v>
      </c>
      <c r="N1194" s="413" t="s">
        <v>747</v>
      </c>
      <c r="O1194" s="414">
        <v>356.45</v>
      </c>
      <c r="P1194" s="415" t="s">
        <v>134</v>
      </c>
    </row>
    <row r="1195" spans="3:16" ht="32" x14ac:dyDescent="0.2">
      <c r="C1195" s="410"/>
      <c r="D1195" s="410"/>
      <c r="E1195" s="410">
        <f>COUNTIF(CFCategoriasBD,TabelaFluxoDeCaixa[[#This Row],[Categoria]])</f>
        <v>1</v>
      </c>
      <c r="F1195" s="389">
        <f ca="1">IFERROR(COUNTIF(INDIRECT("BDNameToFC" &amp; SUBSTITUTE(TabelaFluxoDeCaixa[[#This Row],[Categoria]], " ", "_")),TabelaFluxoDeCaixa[[#This Row],[Sub Categoria]]),0)</f>
        <v>1</v>
      </c>
      <c r="G1195" s="429">
        <f>DATE(YEAR(TabelaFluxoDeCaixa[[#This Row],[Data de Efetivação]]),MONTH(TabelaFluxoDeCaixa[[#This Row],[Data de Efetivação]]),1)</f>
        <v>45748</v>
      </c>
      <c r="H1195" s="428">
        <v>45764</v>
      </c>
      <c r="I1195" s="428">
        <v>45764</v>
      </c>
      <c r="J1195" s="411" t="s">
        <v>725</v>
      </c>
      <c r="K1195" s="411"/>
      <c r="L1195" s="411" t="s">
        <v>41</v>
      </c>
      <c r="M1195" s="412" t="s">
        <v>798</v>
      </c>
      <c r="N1195" s="413" t="s">
        <v>1782</v>
      </c>
      <c r="O1195" s="414">
        <v>25.2</v>
      </c>
      <c r="P1195" s="415" t="s">
        <v>134</v>
      </c>
    </row>
    <row r="1196" spans="3:16" ht="16" x14ac:dyDescent="0.2">
      <c r="C1196" s="410"/>
      <c r="D1196" s="410"/>
      <c r="E1196" s="410">
        <f>COUNTIF(CFCategoriasBD,TabelaFluxoDeCaixa[[#This Row],[Categoria]])</f>
        <v>1</v>
      </c>
      <c r="F1196" s="389">
        <f ca="1">IFERROR(COUNTIF(INDIRECT("BDNameToFC" &amp; SUBSTITUTE(TabelaFluxoDeCaixa[[#This Row],[Categoria]], " ", "_")),TabelaFluxoDeCaixa[[#This Row],[Sub Categoria]]),0)</f>
        <v>1</v>
      </c>
      <c r="G1196" s="429">
        <f>DATE(YEAR(TabelaFluxoDeCaixa[[#This Row],[Data de Efetivação]]),MONTH(TabelaFluxoDeCaixa[[#This Row],[Data de Efetivação]]),1)</f>
        <v>45748</v>
      </c>
      <c r="H1196" s="428">
        <v>45764</v>
      </c>
      <c r="I1196" s="428">
        <v>45764</v>
      </c>
      <c r="J1196" s="411" t="s">
        <v>725</v>
      </c>
      <c r="K1196" s="411"/>
      <c r="L1196" s="411" t="s">
        <v>809</v>
      </c>
      <c r="M1196" s="412" t="s">
        <v>823</v>
      </c>
      <c r="N1196" s="413" t="s">
        <v>786</v>
      </c>
      <c r="O1196" s="414">
        <v>103.04</v>
      </c>
      <c r="P1196" s="415" t="s">
        <v>134</v>
      </c>
    </row>
    <row r="1197" spans="3:16" ht="16" x14ac:dyDescent="0.2">
      <c r="C1197" s="410"/>
      <c r="D1197" s="410"/>
      <c r="E1197" s="410">
        <f>COUNTIF(CFCategoriasBD,TabelaFluxoDeCaixa[[#This Row],[Categoria]])</f>
        <v>1</v>
      </c>
      <c r="F1197" s="389">
        <f ca="1">IFERROR(COUNTIF(INDIRECT("BDNameToFC" &amp; SUBSTITUTE(TabelaFluxoDeCaixa[[#This Row],[Categoria]], " ", "_")),TabelaFluxoDeCaixa[[#This Row],[Sub Categoria]]),0)</f>
        <v>1</v>
      </c>
      <c r="G1197" s="429">
        <f>DATE(YEAR(TabelaFluxoDeCaixa[[#This Row],[Data de Efetivação]]),MONTH(TabelaFluxoDeCaixa[[#This Row],[Data de Efetivação]]),1)</f>
        <v>45748</v>
      </c>
      <c r="H1197" s="428">
        <v>45764</v>
      </c>
      <c r="I1197" s="428">
        <v>45764</v>
      </c>
      <c r="J1197" s="411" t="s">
        <v>725</v>
      </c>
      <c r="K1197" s="411"/>
      <c r="L1197" s="411" t="s">
        <v>809</v>
      </c>
      <c r="M1197" s="412" t="s">
        <v>823</v>
      </c>
      <c r="N1197" s="413" t="s">
        <v>786</v>
      </c>
      <c r="O1197" s="414">
        <v>159.55000000000001</v>
      </c>
      <c r="P1197" s="415" t="s">
        <v>134</v>
      </c>
    </row>
    <row r="1198" spans="3:16" ht="16" x14ac:dyDescent="0.2">
      <c r="C1198" s="410"/>
      <c r="D1198" s="410"/>
      <c r="E1198" s="410">
        <f>COUNTIF(CFCategoriasBD,TabelaFluxoDeCaixa[[#This Row],[Categoria]])</f>
        <v>1</v>
      </c>
      <c r="F1198" s="389">
        <f ca="1">IFERROR(COUNTIF(INDIRECT("BDNameToFC" &amp; SUBSTITUTE(TabelaFluxoDeCaixa[[#This Row],[Categoria]], " ", "_")),TabelaFluxoDeCaixa[[#This Row],[Sub Categoria]]),0)</f>
        <v>1</v>
      </c>
      <c r="G1198" s="429">
        <f>DATE(YEAR(TabelaFluxoDeCaixa[[#This Row],[Data de Efetivação]]),MONTH(TabelaFluxoDeCaixa[[#This Row],[Data de Efetivação]]),1)</f>
        <v>45748</v>
      </c>
      <c r="H1198" s="428">
        <v>45764</v>
      </c>
      <c r="I1198" s="428">
        <v>45764</v>
      </c>
      <c r="J1198" s="411" t="s">
        <v>725</v>
      </c>
      <c r="K1198" s="411"/>
      <c r="L1198" s="411" t="s">
        <v>809</v>
      </c>
      <c r="M1198" s="412" t="s">
        <v>823</v>
      </c>
      <c r="N1198" s="413" t="s">
        <v>786</v>
      </c>
      <c r="O1198" s="414">
        <v>234.84</v>
      </c>
      <c r="P1198" s="415" t="s">
        <v>134</v>
      </c>
    </row>
    <row r="1199" spans="3:16" ht="16" x14ac:dyDescent="0.2">
      <c r="C1199" s="410"/>
      <c r="D1199" s="410"/>
      <c r="E1199" s="410">
        <f>COUNTIF(CFCategoriasBD,TabelaFluxoDeCaixa[[#This Row],[Categoria]])</f>
        <v>1</v>
      </c>
      <c r="F1199" s="389">
        <f ca="1">IFERROR(COUNTIF(INDIRECT("BDNameToFC" &amp; SUBSTITUTE(TabelaFluxoDeCaixa[[#This Row],[Categoria]], " ", "_")),TabelaFluxoDeCaixa[[#This Row],[Sub Categoria]]),0)</f>
        <v>1</v>
      </c>
      <c r="G1199" s="429">
        <f>DATE(YEAR(TabelaFluxoDeCaixa[[#This Row],[Data de Efetivação]]),MONTH(TabelaFluxoDeCaixa[[#This Row],[Data de Efetivação]]),1)</f>
        <v>45748</v>
      </c>
      <c r="H1199" s="428">
        <v>45764</v>
      </c>
      <c r="I1199" s="428">
        <v>45764</v>
      </c>
      <c r="J1199" s="411" t="s">
        <v>725</v>
      </c>
      <c r="K1199" s="411"/>
      <c r="L1199" s="411" t="s">
        <v>809</v>
      </c>
      <c r="M1199" s="412" t="s">
        <v>823</v>
      </c>
      <c r="N1199" s="413" t="s">
        <v>786</v>
      </c>
      <c r="O1199" s="414">
        <v>237.15</v>
      </c>
      <c r="P1199" s="415" t="s">
        <v>134</v>
      </c>
    </row>
    <row r="1200" spans="3:16" ht="16" x14ac:dyDescent="0.2">
      <c r="C1200" s="410"/>
      <c r="D1200" s="410"/>
      <c r="E1200" s="410">
        <f>COUNTIF(CFCategoriasBD,TabelaFluxoDeCaixa[[#This Row],[Categoria]])</f>
        <v>1</v>
      </c>
      <c r="F1200" s="389">
        <f ca="1">IFERROR(COUNTIF(INDIRECT("BDNameToFC" &amp; SUBSTITUTE(TabelaFluxoDeCaixa[[#This Row],[Categoria]], " ", "_")),TabelaFluxoDeCaixa[[#This Row],[Sub Categoria]]),0)</f>
        <v>1</v>
      </c>
      <c r="G1200" s="429">
        <f>DATE(YEAR(TabelaFluxoDeCaixa[[#This Row],[Data de Efetivação]]),MONTH(TabelaFluxoDeCaixa[[#This Row],[Data de Efetivação]]),1)</f>
        <v>45748</v>
      </c>
      <c r="H1200" s="428">
        <v>45764</v>
      </c>
      <c r="I1200" s="428">
        <v>45764</v>
      </c>
      <c r="J1200" s="411" t="s">
        <v>725</v>
      </c>
      <c r="K1200" s="411"/>
      <c r="L1200" s="411" t="s">
        <v>809</v>
      </c>
      <c r="M1200" s="412" t="s">
        <v>823</v>
      </c>
      <c r="N1200" s="413" t="s">
        <v>786</v>
      </c>
      <c r="O1200" s="414">
        <v>320.72000000000003</v>
      </c>
      <c r="P1200" s="415" t="s">
        <v>134</v>
      </c>
    </row>
    <row r="1201" spans="3:16" ht="32" x14ac:dyDescent="0.2">
      <c r="C1201" s="410"/>
      <c r="D1201" s="410"/>
      <c r="E1201" s="410">
        <f>COUNTIF(CFCategoriasBD,TabelaFluxoDeCaixa[[#This Row],[Categoria]])</f>
        <v>1</v>
      </c>
      <c r="F1201" s="389">
        <f ca="1">IFERROR(COUNTIF(INDIRECT("BDNameToFC" &amp; SUBSTITUTE(TabelaFluxoDeCaixa[[#This Row],[Categoria]], " ", "_")),TabelaFluxoDeCaixa[[#This Row],[Sub Categoria]]),0)</f>
        <v>1</v>
      </c>
      <c r="G1201" s="429">
        <f>DATE(YEAR(TabelaFluxoDeCaixa[[#This Row],[Data de Efetivação]]),MONTH(TabelaFluxoDeCaixa[[#This Row],[Data de Efetivação]]),1)</f>
        <v>45748</v>
      </c>
      <c r="H1201" s="428">
        <v>45764</v>
      </c>
      <c r="I1201" s="428">
        <v>45764</v>
      </c>
      <c r="J1201" s="411" t="s">
        <v>725</v>
      </c>
      <c r="K1201" s="411"/>
      <c r="L1201" s="411" t="s">
        <v>40</v>
      </c>
      <c r="M1201" s="412" t="s">
        <v>949</v>
      </c>
      <c r="N1201" s="413" t="s">
        <v>1783</v>
      </c>
      <c r="O1201" s="414">
        <v>1500</v>
      </c>
      <c r="P1201" s="415" t="s">
        <v>134</v>
      </c>
    </row>
    <row r="1202" spans="3:16" ht="16" x14ac:dyDescent="0.2">
      <c r="C1202" s="410"/>
      <c r="D1202" s="410"/>
      <c r="E1202" s="410">
        <f>COUNTIF(CFCategoriasBD,TabelaFluxoDeCaixa[[#This Row],[Categoria]])</f>
        <v>1</v>
      </c>
      <c r="F1202" s="389">
        <f ca="1">IFERROR(COUNTIF(INDIRECT("BDNameToFC" &amp; SUBSTITUTE(TabelaFluxoDeCaixa[[#This Row],[Categoria]], " ", "_")),TabelaFluxoDeCaixa[[#This Row],[Sub Categoria]]),0)</f>
        <v>1</v>
      </c>
      <c r="G1202" s="429">
        <f>DATE(YEAR(TabelaFluxoDeCaixa[[#This Row],[Data de Efetivação]]),MONTH(TabelaFluxoDeCaixa[[#This Row],[Data de Efetivação]]),1)</f>
        <v>45748</v>
      </c>
      <c r="H1202" s="428">
        <v>45769</v>
      </c>
      <c r="I1202" s="428">
        <v>45769</v>
      </c>
      <c r="J1202" s="411" t="s">
        <v>725</v>
      </c>
      <c r="K1202" s="411"/>
      <c r="L1202" s="411" t="s">
        <v>58</v>
      </c>
      <c r="M1202" s="412" t="s">
        <v>906</v>
      </c>
      <c r="N1202" s="413" t="s">
        <v>1492</v>
      </c>
      <c r="O1202" s="414">
        <v>8.6999999999999993</v>
      </c>
      <c r="P1202" s="415" t="s">
        <v>134</v>
      </c>
    </row>
    <row r="1203" spans="3:16" ht="16" x14ac:dyDescent="0.2">
      <c r="C1203" s="410"/>
      <c r="D1203" s="410"/>
      <c r="E1203" s="410">
        <f>COUNTIF(CFCategoriasBD,TabelaFluxoDeCaixa[[#This Row],[Categoria]])</f>
        <v>1</v>
      </c>
      <c r="F1203" s="389">
        <f ca="1">IFERROR(COUNTIF(INDIRECT("BDNameToFC" &amp; SUBSTITUTE(TabelaFluxoDeCaixa[[#This Row],[Categoria]], " ", "_")),TabelaFluxoDeCaixa[[#This Row],[Sub Categoria]]),0)</f>
        <v>1</v>
      </c>
      <c r="G1203" s="429">
        <f>DATE(YEAR(TabelaFluxoDeCaixa[[#This Row],[Data de Efetivação]]),MONTH(TabelaFluxoDeCaixa[[#This Row],[Data de Efetivação]]),1)</f>
        <v>45748</v>
      </c>
      <c r="H1203" s="428">
        <v>45769</v>
      </c>
      <c r="I1203" s="428">
        <v>45769</v>
      </c>
      <c r="J1203" s="411" t="s">
        <v>725</v>
      </c>
      <c r="K1203" s="411"/>
      <c r="L1203" s="411" t="s">
        <v>43</v>
      </c>
      <c r="M1203" s="412" t="s">
        <v>817</v>
      </c>
      <c r="N1203" s="413" t="s">
        <v>1785</v>
      </c>
      <c r="O1203" s="414">
        <v>220</v>
      </c>
      <c r="P1203" s="415" t="s">
        <v>134</v>
      </c>
    </row>
    <row r="1204" spans="3:16" ht="16" x14ac:dyDescent="0.2">
      <c r="C1204" s="410"/>
      <c r="D1204" s="410"/>
      <c r="E1204" s="410">
        <f>COUNTIF(CFCategoriasBD,TabelaFluxoDeCaixa[[#This Row],[Categoria]])</f>
        <v>1</v>
      </c>
      <c r="F1204" s="389">
        <f ca="1">IFERROR(COUNTIF(INDIRECT("BDNameToFC" &amp; SUBSTITUTE(TabelaFluxoDeCaixa[[#This Row],[Categoria]], " ", "_")),TabelaFluxoDeCaixa[[#This Row],[Sub Categoria]]),0)</f>
        <v>1</v>
      </c>
      <c r="G1204" s="429">
        <f>DATE(YEAR(TabelaFluxoDeCaixa[[#This Row],[Data de Efetivação]]),MONTH(TabelaFluxoDeCaixa[[#This Row],[Data de Efetivação]]),1)</f>
        <v>45748</v>
      </c>
      <c r="H1204" s="428">
        <v>45769</v>
      </c>
      <c r="I1204" s="428">
        <v>45769</v>
      </c>
      <c r="J1204" s="411" t="s">
        <v>725</v>
      </c>
      <c r="K1204" s="411"/>
      <c r="L1204" s="411" t="s">
        <v>814</v>
      </c>
      <c r="M1204" s="412" t="s">
        <v>257</v>
      </c>
      <c r="N1204" s="413" t="s">
        <v>787</v>
      </c>
      <c r="O1204" s="414">
        <v>362.52</v>
      </c>
      <c r="P1204" s="415" t="s">
        <v>134</v>
      </c>
    </row>
    <row r="1205" spans="3:16" ht="32" x14ac:dyDescent="0.2">
      <c r="C1205" s="410"/>
      <c r="D1205" s="410"/>
      <c r="E1205" s="410">
        <f>COUNTIF(CFCategoriasBD,TabelaFluxoDeCaixa[[#This Row],[Categoria]])</f>
        <v>1</v>
      </c>
      <c r="F1205" s="389">
        <f ca="1">IFERROR(COUNTIF(INDIRECT("BDNameToFC" &amp; SUBSTITUTE(TabelaFluxoDeCaixa[[#This Row],[Categoria]], " ", "_")),TabelaFluxoDeCaixa[[#This Row],[Sub Categoria]]),0)</f>
        <v>1</v>
      </c>
      <c r="G1205" s="429">
        <f>DATE(YEAR(TabelaFluxoDeCaixa[[#This Row],[Data de Efetivação]]),MONTH(TabelaFluxoDeCaixa[[#This Row],[Data de Efetivação]]),1)</f>
        <v>45748</v>
      </c>
      <c r="H1205" s="428">
        <v>45769</v>
      </c>
      <c r="I1205" s="428">
        <v>45769</v>
      </c>
      <c r="J1205" s="411" t="s">
        <v>725</v>
      </c>
      <c r="K1205" s="411"/>
      <c r="L1205" s="411" t="s">
        <v>40</v>
      </c>
      <c r="M1205" s="412" t="s">
        <v>949</v>
      </c>
      <c r="N1205" s="413" t="s">
        <v>1784</v>
      </c>
      <c r="O1205" s="414">
        <v>700</v>
      </c>
      <c r="P1205" s="415" t="s">
        <v>134</v>
      </c>
    </row>
    <row r="1206" spans="3:16" ht="32" x14ac:dyDescent="0.2">
      <c r="C1206" s="410"/>
      <c r="D1206" s="410"/>
      <c r="E1206" s="410">
        <f>COUNTIF(CFCategoriasBD,TabelaFluxoDeCaixa[[#This Row],[Categoria]])</f>
        <v>1</v>
      </c>
      <c r="F1206" s="389">
        <f ca="1">IFERROR(COUNTIF(INDIRECT("BDNameToFC" &amp; SUBSTITUTE(TabelaFluxoDeCaixa[[#This Row],[Categoria]], " ", "_")),TabelaFluxoDeCaixa[[#This Row],[Sub Categoria]]),0)</f>
        <v>1</v>
      </c>
      <c r="G1206" s="429">
        <f>DATE(YEAR(TabelaFluxoDeCaixa[[#This Row],[Data de Efetivação]]),MONTH(TabelaFluxoDeCaixa[[#This Row],[Data de Efetivação]]),1)</f>
        <v>45748</v>
      </c>
      <c r="H1206" s="428">
        <v>45770</v>
      </c>
      <c r="I1206" s="428">
        <v>45770</v>
      </c>
      <c r="J1206" s="411" t="s">
        <v>725</v>
      </c>
      <c r="K1206" s="411"/>
      <c r="L1206" s="411" t="s">
        <v>58</v>
      </c>
      <c r="M1206" s="412" t="s">
        <v>1794</v>
      </c>
      <c r="N1206" s="413" t="s">
        <v>1786</v>
      </c>
      <c r="O1206" s="414">
        <v>70</v>
      </c>
      <c r="P1206" s="415" t="s">
        <v>134</v>
      </c>
    </row>
    <row r="1207" spans="3:16" ht="16" x14ac:dyDescent="0.2">
      <c r="C1207" s="410"/>
      <c r="D1207" s="410"/>
      <c r="E1207" s="410">
        <f>COUNTIF(CFCategoriasBD,TabelaFluxoDeCaixa[[#This Row],[Categoria]])</f>
        <v>1</v>
      </c>
      <c r="F1207" s="389">
        <f ca="1">IFERROR(COUNTIF(INDIRECT("BDNameToFC" &amp; SUBSTITUTE(TabelaFluxoDeCaixa[[#This Row],[Categoria]], " ", "_")),TabelaFluxoDeCaixa[[#This Row],[Sub Categoria]]),0)</f>
        <v>1</v>
      </c>
      <c r="G1207" s="429">
        <f>DATE(YEAR(TabelaFluxoDeCaixa[[#This Row],[Data de Efetivação]]),MONTH(TabelaFluxoDeCaixa[[#This Row],[Data de Efetivação]]),1)</f>
        <v>45748</v>
      </c>
      <c r="H1207" s="428">
        <v>45771</v>
      </c>
      <c r="I1207" s="428">
        <v>45771</v>
      </c>
      <c r="J1207" s="411" t="s">
        <v>725</v>
      </c>
      <c r="K1207" s="411"/>
      <c r="L1207" s="411" t="s">
        <v>809</v>
      </c>
      <c r="M1207" s="412" t="s">
        <v>824</v>
      </c>
      <c r="N1207" s="413" t="s">
        <v>737</v>
      </c>
      <c r="O1207" s="414">
        <v>166.85</v>
      </c>
      <c r="P1207" s="415" t="s">
        <v>134</v>
      </c>
    </row>
    <row r="1208" spans="3:16" ht="16" x14ac:dyDescent="0.2">
      <c r="C1208" s="410"/>
      <c r="D1208" s="410"/>
      <c r="E1208" s="410">
        <f>COUNTIF(CFCategoriasBD,TabelaFluxoDeCaixa[[#This Row],[Categoria]])</f>
        <v>1</v>
      </c>
      <c r="F1208" s="389">
        <f ca="1">IFERROR(COUNTIF(INDIRECT("BDNameToFC" &amp; SUBSTITUTE(TabelaFluxoDeCaixa[[#This Row],[Categoria]], " ", "_")),TabelaFluxoDeCaixa[[#This Row],[Sub Categoria]]),0)</f>
        <v>1</v>
      </c>
      <c r="G1208" s="429">
        <f>DATE(YEAR(TabelaFluxoDeCaixa[[#This Row],[Data de Efetivação]]),MONTH(TabelaFluxoDeCaixa[[#This Row],[Data de Efetivação]]),1)</f>
        <v>45748</v>
      </c>
      <c r="H1208" s="428">
        <v>45772</v>
      </c>
      <c r="I1208" s="428">
        <v>45772</v>
      </c>
      <c r="J1208" s="411" t="s">
        <v>725</v>
      </c>
      <c r="K1208" s="411"/>
      <c r="L1208" s="411" t="s">
        <v>43</v>
      </c>
      <c r="M1208" s="412" t="s">
        <v>815</v>
      </c>
      <c r="N1208" s="413" t="s">
        <v>795</v>
      </c>
      <c r="O1208" s="414">
        <v>39.99</v>
      </c>
      <c r="P1208" s="415" t="s">
        <v>134</v>
      </c>
    </row>
    <row r="1209" spans="3:16" ht="32" x14ac:dyDescent="0.2">
      <c r="C1209" s="410"/>
      <c r="D1209" s="410"/>
      <c r="E1209" s="410">
        <f>COUNTIF(CFCategoriasBD,TabelaFluxoDeCaixa[[#This Row],[Categoria]])</f>
        <v>1</v>
      </c>
      <c r="F1209" s="389">
        <f ca="1">IFERROR(COUNTIF(INDIRECT("BDNameToFC" &amp; SUBSTITUTE(TabelaFluxoDeCaixa[[#This Row],[Categoria]], " ", "_")),TabelaFluxoDeCaixa[[#This Row],[Sub Categoria]]),0)</f>
        <v>1</v>
      </c>
      <c r="G1209" s="429">
        <f>DATE(YEAR(TabelaFluxoDeCaixa[[#This Row],[Data de Efetivação]]),MONTH(TabelaFluxoDeCaixa[[#This Row],[Data de Efetivação]]),1)</f>
        <v>45748</v>
      </c>
      <c r="H1209" s="428">
        <v>45772</v>
      </c>
      <c r="I1209" s="428">
        <v>45772</v>
      </c>
      <c r="J1209" s="411" t="s">
        <v>725</v>
      </c>
      <c r="K1209" s="411"/>
      <c r="L1209" s="411" t="s">
        <v>40</v>
      </c>
      <c r="M1209" s="412" t="s">
        <v>949</v>
      </c>
      <c r="N1209" s="413" t="s">
        <v>1788</v>
      </c>
      <c r="O1209" s="414">
        <v>50</v>
      </c>
      <c r="P1209" s="415" t="s">
        <v>134</v>
      </c>
    </row>
    <row r="1210" spans="3:16" ht="32" x14ac:dyDescent="0.2">
      <c r="C1210" s="410"/>
      <c r="D1210" s="410"/>
      <c r="E1210" s="410">
        <f>COUNTIF(CFCategoriasBD,TabelaFluxoDeCaixa[[#This Row],[Categoria]])</f>
        <v>1</v>
      </c>
      <c r="F1210" s="389">
        <f ca="1">IFERROR(COUNTIF(INDIRECT("BDNameToFC" &amp; SUBSTITUTE(TabelaFluxoDeCaixa[[#This Row],[Categoria]], " ", "_")),TabelaFluxoDeCaixa[[#This Row],[Sub Categoria]]),0)</f>
        <v>1</v>
      </c>
      <c r="G1210" s="429">
        <f>DATE(YEAR(TabelaFluxoDeCaixa[[#This Row],[Data de Efetivação]]),MONTH(TabelaFluxoDeCaixa[[#This Row],[Data de Efetivação]]),1)</f>
        <v>45748</v>
      </c>
      <c r="H1210" s="428">
        <v>45772</v>
      </c>
      <c r="I1210" s="428">
        <v>45772</v>
      </c>
      <c r="J1210" s="411" t="s">
        <v>725</v>
      </c>
      <c r="K1210" s="411"/>
      <c r="L1210" s="411" t="s">
        <v>41</v>
      </c>
      <c r="M1210" s="412" t="s">
        <v>798</v>
      </c>
      <c r="N1210" s="413" t="s">
        <v>1787</v>
      </c>
      <c r="O1210" s="414">
        <v>53.82</v>
      </c>
      <c r="P1210" s="415" t="s">
        <v>134</v>
      </c>
    </row>
    <row r="1211" spans="3:16" ht="16" x14ac:dyDescent="0.2">
      <c r="C1211" s="410"/>
      <c r="D1211" s="410"/>
      <c r="E1211" s="410">
        <f>COUNTIF(CFCategoriasBD,TabelaFluxoDeCaixa[[#This Row],[Categoria]])</f>
        <v>1</v>
      </c>
      <c r="F1211" s="389">
        <f ca="1">IFERROR(COUNTIF(INDIRECT("BDNameToFC" &amp; SUBSTITUTE(TabelaFluxoDeCaixa[[#This Row],[Categoria]], " ", "_")),TabelaFluxoDeCaixa[[#This Row],[Sub Categoria]]),0)</f>
        <v>1</v>
      </c>
      <c r="G1211" s="429">
        <f>DATE(YEAR(TabelaFluxoDeCaixa[[#This Row],[Data de Efetivação]]),MONTH(TabelaFluxoDeCaixa[[#This Row],[Data de Efetivação]]),1)</f>
        <v>45748</v>
      </c>
      <c r="H1211" s="428">
        <v>45772</v>
      </c>
      <c r="I1211" s="428">
        <v>45772</v>
      </c>
      <c r="J1211" s="411" t="s">
        <v>725</v>
      </c>
      <c r="K1211" s="411"/>
      <c r="L1211" s="411" t="s">
        <v>43</v>
      </c>
      <c r="M1211" s="412" t="s">
        <v>815</v>
      </c>
      <c r="N1211" s="413" t="s">
        <v>795</v>
      </c>
      <c r="O1211" s="414">
        <v>159.25</v>
      </c>
      <c r="P1211" s="415" t="s">
        <v>134</v>
      </c>
    </row>
    <row r="1212" spans="3:16" ht="16" x14ac:dyDescent="0.2">
      <c r="C1212" s="410"/>
      <c r="D1212" s="410"/>
      <c r="E1212" s="410">
        <f>COUNTIF(CFCategoriasBD,TabelaFluxoDeCaixa[[#This Row],[Categoria]])</f>
        <v>1</v>
      </c>
      <c r="F1212" s="389">
        <f ca="1">IFERROR(COUNTIF(INDIRECT("BDNameToFC" &amp; SUBSTITUTE(TabelaFluxoDeCaixa[[#This Row],[Categoria]], " ", "_")),TabelaFluxoDeCaixa[[#This Row],[Sub Categoria]]),0)</f>
        <v>1</v>
      </c>
      <c r="G1212" s="429">
        <f>DATE(YEAR(TabelaFluxoDeCaixa[[#This Row],[Data de Efetivação]]),MONTH(TabelaFluxoDeCaixa[[#This Row],[Data de Efetivação]]),1)</f>
        <v>45748</v>
      </c>
      <c r="H1212" s="428">
        <v>45774</v>
      </c>
      <c r="I1212" s="428">
        <v>45774</v>
      </c>
      <c r="J1212" s="411" t="s">
        <v>725</v>
      </c>
      <c r="K1212" s="411"/>
      <c r="L1212" s="411" t="s">
        <v>49</v>
      </c>
      <c r="M1212" s="412" t="s">
        <v>905</v>
      </c>
      <c r="N1212" s="413" t="s">
        <v>1493</v>
      </c>
      <c r="O1212" s="414">
        <v>64.75</v>
      </c>
      <c r="P1212" s="415" t="s">
        <v>134</v>
      </c>
    </row>
    <row r="1213" spans="3:16" ht="32" x14ac:dyDescent="0.2">
      <c r="C1213" s="410"/>
      <c r="D1213" s="410"/>
      <c r="E1213" s="410">
        <f>COUNTIF(CFCategoriasBD,TabelaFluxoDeCaixa[[#This Row],[Categoria]])</f>
        <v>1</v>
      </c>
      <c r="F1213" s="389">
        <f ca="1">IFERROR(COUNTIF(INDIRECT("BDNameToFC" &amp; SUBSTITUTE(TabelaFluxoDeCaixa[[#This Row],[Categoria]], " ", "_")),TabelaFluxoDeCaixa[[#This Row],[Sub Categoria]]),0)</f>
        <v>1</v>
      </c>
      <c r="G1213" s="429">
        <f>DATE(YEAR(TabelaFluxoDeCaixa[[#This Row],[Data de Efetivação]]),MONTH(TabelaFluxoDeCaixa[[#This Row],[Data de Efetivação]]),1)</f>
        <v>45748</v>
      </c>
      <c r="H1213" s="428">
        <v>45775</v>
      </c>
      <c r="I1213" s="428">
        <v>45775</v>
      </c>
      <c r="J1213" s="411" t="s">
        <v>725</v>
      </c>
      <c r="K1213" s="411"/>
      <c r="L1213" s="411" t="s">
        <v>40</v>
      </c>
      <c r="M1213" s="412" t="s">
        <v>949</v>
      </c>
      <c r="N1213" s="413" t="s">
        <v>1789</v>
      </c>
      <c r="O1213" s="414">
        <v>210</v>
      </c>
      <c r="P1213" s="415" t="s">
        <v>134</v>
      </c>
    </row>
    <row r="1214" spans="3:16" ht="16" x14ac:dyDescent="0.2">
      <c r="C1214" s="410"/>
      <c r="D1214" s="410"/>
      <c r="E1214" s="410">
        <f>COUNTIF(CFCategoriasBD,TabelaFluxoDeCaixa[[#This Row],[Categoria]])</f>
        <v>1</v>
      </c>
      <c r="F1214" s="389">
        <f ca="1">IFERROR(COUNTIF(INDIRECT("BDNameToFC" &amp; SUBSTITUTE(TabelaFluxoDeCaixa[[#This Row],[Categoria]], " ", "_")),TabelaFluxoDeCaixa[[#This Row],[Sub Categoria]]),0)</f>
        <v>1</v>
      </c>
      <c r="G1214" s="429">
        <f>DATE(YEAR(TabelaFluxoDeCaixa[[#This Row],[Data de Efetivação]]),MONTH(TabelaFluxoDeCaixa[[#This Row],[Data de Efetivação]]),1)</f>
        <v>45748</v>
      </c>
      <c r="H1214" s="428">
        <v>45775</v>
      </c>
      <c r="I1214" s="428">
        <v>45775</v>
      </c>
      <c r="J1214" s="411" t="s">
        <v>725</v>
      </c>
      <c r="K1214" s="411"/>
      <c r="L1214" s="411" t="s">
        <v>43</v>
      </c>
      <c r="M1214" s="412" t="s">
        <v>817</v>
      </c>
      <c r="N1214" s="413" t="s">
        <v>1790</v>
      </c>
      <c r="O1214" s="414">
        <v>210</v>
      </c>
      <c r="P1214" s="415" t="s">
        <v>134</v>
      </c>
    </row>
    <row r="1215" spans="3:16" ht="16" x14ac:dyDescent="0.2">
      <c r="C1215" s="410"/>
      <c r="D1215" s="410"/>
      <c r="E1215" s="410">
        <f>COUNTIF(CFCategoriasBD,TabelaFluxoDeCaixa[[#This Row],[Categoria]])</f>
        <v>1</v>
      </c>
      <c r="F1215" s="389">
        <f ca="1">IFERROR(COUNTIF(INDIRECT("BDNameToFC" &amp; SUBSTITUTE(TabelaFluxoDeCaixa[[#This Row],[Categoria]], " ", "_")),TabelaFluxoDeCaixa[[#This Row],[Sub Categoria]]),0)</f>
        <v>1</v>
      </c>
      <c r="G1215" s="429">
        <f>DATE(YEAR(TabelaFluxoDeCaixa[[#This Row],[Data de Efetivação]]),MONTH(TabelaFluxoDeCaixa[[#This Row],[Data de Efetivação]]),1)</f>
        <v>45748</v>
      </c>
      <c r="H1215" s="428">
        <v>45777</v>
      </c>
      <c r="I1215" s="428">
        <v>45777</v>
      </c>
      <c r="J1215" s="411" t="s">
        <v>725</v>
      </c>
      <c r="K1215" s="411"/>
      <c r="L1215" s="411" t="s">
        <v>41</v>
      </c>
      <c r="M1215" s="412" t="s">
        <v>798</v>
      </c>
      <c r="N1215" s="413" t="s">
        <v>1791</v>
      </c>
      <c r="O1215" s="414">
        <v>4.03</v>
      </c>
      <c r="P1215" s="415" t="s">
        <v>134</v>
      </c>
    </row>
    <row r="1216" spans="3:16" ht="16" x14ac:dyDescent="0.2">
      <c r="C1216" s="410"/>
      <c r="D1216" s="410"/>
      <c r="E1216" s="410">
        <f>COUNTIF(CFCategoriasBD,TabelaFluxoDeCaixa[[#This Row],[Categoria]])</f>
        <v>1</v>
      </c>
      <c r="F1216" s="389">
        <f ca="1">IFERROR(COUNTIF(INDIRECT("BDNameToFC" &amp; SUBSTITUTE(TabelaFluxoDeCaixa[[#This Row],[Categoria]], " ", "_")),TabelaFluxoDeCaixa[[#This Row],[Sub Categoria]]),0)</f>
        <v>1</v>
      </c>
      <c r="G1216" s="429">
        <f>DATE(YEAR(TabelaFluxoDeCaixa[[#This Row],[Data de Efetivação]]),MONTH(TabelaFluxoDeCaixa[[#This Row],[Data de Efetivação]]),1)</f>
        <v>45748</v>
      </c>
      <c r="H1216" s="428">
        <v>45777</v>
      </c>
      <c r="I1216" s="428">
        <v>45777</v>
      </c>
      <c r="J1216" s="411" t="s">
        <v>725</v>
      </c>
      <c r="K1216" s="411"/>
      <c r="L1216" s="411" t="s">
        <v>58</v>
      </c>
      <c r="M1216" s="412" t="s">
        <v>906</v>
      </c>
      <c r="N1216" s="413" t="s">
        <v>1494</v>
      </c>
      <c r="O1216" s="414">
        <v>13.02</v>
      </c>
      <c r="P1216" s="415" t="s">
        <v>134</v>
      </c>
    </row>
    <row r="1217" spans="3:16" ht="16" x14ac:dyDescent="0.2">
      <c r="C1217" s="410"/>
      <c r="D1217" s="410"/>
      <c r="E1217" s="410">
        <f>COUNTIF(CFCategoriasBD,TabelaFluxoDeCaixa[[#This Row],[Categoria]])</f>
        <v>1</v>
      </c>
      <c r="F1217" s="389">
        <f ca="1">IFERROR(COUNTIF(INDIRECT("BDNameToFC" &amp; SUBSTITUTE(TabelaFluxoDeCaixa[[#This Row],[Categoria]], " ", "_")),TabelaFluxoDeCaixa[[#This Row],[Sub Categoria]]),0)</f>
        <v>1</v>
      </c>
      <c r="G1217" s="429">
        <f>DATE(YEAR(TabelaFluxoDeCaixa[[#This Row],[Data de Efetivação]]),MONTH(TabelaFluxoDeCaixa[[#This Row],[Data de Efetivação]]),1)</f>
        <v>45748</v>
      </c>
      <c r="H1217" s="428">
        <v>45777</v>
      </c>
      <c r="I1217" s="428">
        <v>45777</v>
      </c>
      <c r="J1217" s="411" t="s">
        <v>725</v>
      </c>
      <c r="K1217" s="411"/>
      <c r="L1217" s="411" t="s">
        <v>55</v>
      </c>
      <c r="M1217" s="412" t="s">
        <v>56</v>
      </c>
      <c r="N1217" s="413" t="s">
        <v>1793</v>
      </c>
      <c r="O1217" s="414">
        <v>56</v>
      </c>
      <c r="P1217" s="415" t="s">
        <v>134</v>
      </c>
    </row>
    <row r="1218" spans="3:16" ht="16" x14ac:dyDescent="0.2">
      <c r="C1218" s="410"/>
      <c r="D1218" s="410"/>
      <c r="E1218" s="410">
        <f>COUNTIF(CFCategoriasBD,TabelaFluxoDeCaixa[[#This Row],[Categoria]])</f>
        <v>1</v>
      </c>
      <c r="F1218" s="389">
        <f ca="1">IFERROR(COUNTIF(INDIRECT("BDNameToFC" &amp; SUBSTITUTE(TabelaFluxoDeCaixa[[#This Row],[Categoria]], " ", "_")),TabelaFluxoDeCaixa[[#This Row],[Sub Categoria]]),0)</f>
        <v>1</v>
      </c>
      <c r="G1218" s="429">
        <f>DATE(YEAR(TabelaFluxoDeCaixa[[#This Row],[Data de Efetivação]]),MONTH(TabelaFluxoDeCaixa[[#This Row],[Data de Efetivação]]),1)</f>
        <v>45748</v>
      </c>
      <c r="H1218" s="428">
        <v>45777</v>
      </c>
      <c r="I1218" s="428">
        <v>45777</v>
      </c>
      <c r="J1218" s="411" t="s">
        <v>725</v>
      </c>
      <c r="K1218" s="411"/>
      <c r="L1218" s="411" t="s">
        <v>899</v>
      </c>
      <c r="M1218" s="412" t="s">
        <v>902</v>
      </c>
      <c r="N1218" s="413" t="s">
        <v>1497</v>
      </c>
      <c r="O1218" s="414">
        <v>73.989999999999995</v>
      </c>
      <c r="P1218" s="415" t="s">
        <v>134</v>
      </c>
    </row>
    <row r="1219" spans="3:16" ht="16" x14ac:dyDescent="0.2">
      <c r="C1219" s="410"/>
      <c r="D1219" s="410"/>
      <c r="E1219" s="410">
        <f>COUNTIF(CFCategoriasBD,TabelaFluxoDeCaixa[[#This Row],[Categoria]])</f>
        <v>1</v>
      </c>
      <c r="F1219" s="389">
        <f ca="1">IFERROR(COUNTIF(INDIRECT("BDNameToFC" &amp; SUBSTITUTE(TabelaFluxoDeCaixa[[#This Row],[Categoria]], " ", "_")),TabelaFluxoDeCaixa[[#This Row],[Sub Categoria]]),0)</f>
        <v>1</v>
      </c>
      <c r="G1219" s="429">
        <f>DATE(YEAR(TabelaFluxoDeCaixa[[#This Row],[Data de Efetivação]]),MONTH(TabelaFluxoDeCaixa[[#This Row],[Data de Efetivação]]),1)</f>
        <v>45748</v>
      </c>
      <c r="H1219" s="428">
        <v>45777</v>
      </c>
      <c r="I1219" s="428">
        <v>45777</v>
      </c>
      <c r="J1219" s="411" t="s">
        <v>725</v>
      </c>
      <c r="K1219" s="411"/>
      <c r="L1219" s="411" t="s">
        <v>58</v>
      </c>
      <c r="M1219" s="412" t="s">
        <v>802</v>
      </c>
      <c r="N1219" s="413" t="s">
        <v>1507</v>
      </c>
      <c r="O1219" s="414">
        <v>106.71</v>
      </c>
      <c r="P1219" s="415" t="s">
        <v>134</v>
      </c>
    </row>
    <row r="1220" spans="3:16" ht="32" x14ac:dyDescent="0.2">
      <c r="C1220" s="410"/>
      <c r="D1220" s="410"/>
      <c r="E1220" s="410">
        <f>COUNTIF(CFCategoriasBD,TabelaFluxoDeCaixa[[#This Row],[Categoria]])</f>
        <v>1</v>
      </c>
      <c r="F1220" s="389">
        <f ca="1">IFERROR(COUNTIF(INDIRECT("BDNameToFC" &amp; SUBSTITUTE(TabelaFluxoDeCaixa[[#This Row],[Categoria]], " ", "_")),TabelaFluxoDeCaixa[[#This Row],[Sub Categoria]]),0)</f>
        <v>1</v>
      </c>
      <c r="G1220" s="429">
        <f>DATE(YEAR(TabelaFluxoDeCaixa[[#This Row],[Data de Efetivação]]),MONTH(TabelaFluxoDeCaixa[[#This Row],[Data de Efetivação]]),1)</f>
        <v>45748</v>
      </c>
      <c r="H1220" s="428">
        <v>45777</v>
      </c>
      <c r="I1220" s="428">
        <v>45777</v>
      </c>
      <c r="J1220" s="411" t="s">
        <v>725</v>
      </c>
      <c r="K1220" s="411"/>
      <c r="L1220" s="411" t="s">
        <v>40</v>
      </c>
      <c r="M1220" s="412" t="s">
        <v>949</v>
      </c>
      <c r="N1220" s="413" t="s">
        <v>1792</v>
      </c>
      <c r="O1220" s="414">
        <v>200</v>
      </c>
      <c r="P1220" s="415" t="s">
        <v>134</v>
      </c>
    </row>
    <row r="1221" spans="3:16" ht="16" x14ac:dyDescent="0.2">
      <c r="C1221" s="410"/>
      <c r="D1221" s="410"/>
      <c r="E1221" s="410">
        <f>COUNTIF(CFCategoriasBD,TabelaFluxoDeCaixa[[#This Row],[Categoria]])</f>
        <v>1</v>
      </c>
      <c r="F1221" s="389">
        <f ca="1">IFERROR(COUNTIF(INDIRECT("BDNameToFC" &amp; SUBSTITUTE(TabelaFluxoDeCaixa[[#This Row],[Categoria]], " ", "_")),TabelaFluxoDeCaixa[[#This Row],[Sub Categoria]]),0)</f>
        <v>1</v>
      </c>
      <c r="G1221" s="429">
        <f>DATE(YEAR(TabelaFluxoDeCaixa[[#This Row],[Data de Efetivação]]),MONTH(TabelaFluxoDeCaixa[[#This Row],[Data de Efetivação]]),1)</f>
        <v>45778</v>
      </c>
      <c r="H1221" s="428">
        <v>45779</v>
      </c>
      <c r="I1221" s="428">
        <v>45779</v>
      </c>
      <c r="J1221" s="411"/>
      <c r="K1221" s="411"/>
      <c r="L1221" s="411" t="s">
        <v>41</v>
      </c>
      <c r="M1221" s="412" t="s">
        <v>798</v>
      </c>
      <c r="N1221" s="413" t="s">
        <v>1796</v>
      </c>
      <c r="O1221" s="414">
        <v>0.39</v>
      </c>
      <c r="P1221" s="415" t="s">
        <v>134</v>
      </c>
    </row>
    <row r="1222" spans="3:16" ht="16" x14ac:dyDescent="0.2">
      <c r="C1222" s="410"/>
      <c r="D1222" s="410"/>
      <c r="E1222" s="410">
        <f>COUNTIF(CFCategoriasBD,TabelaFluxoDeCaixa[[#This Row],[Categoria]])</f>
        <v>1</v>
      </c>
      <c r="F1222" s="389">
        <f ca="1">IFERROR(COUNTIF(INDIRECT("BDNameToFC" &amp; SUBSTITUTE(TabelaFluxoDeCaixa[[#This Row],[Categoria]], " ", "_")),TabelaFluxoDeCaixa[[#This Row],[Sub Categoria]]),0)</f>
        <v>1</v>
      </c>
      <c r="G1222" s="429">
        <f>DATE(YEAR(TabelaFluxoDeCaixa[[#This Row],[Data de Efetivação]]),MONTH(TabelaFluxoDeCaixa[[#This Row],[Data de Efetivação]]),1)</f>
        <v>45778</v>
      </c>
      <c r="H1222" s="428">
        <v>45779</v>
      </c>
      <c r="I1222" s="428">
        <v>45779</v>
      </c>
      <c r="J1222" s="411"/>
      <c r="K1222" s="411"/>
      <c r="L1222" s="411" t="s">
        <v>808</v>
      </c>
      <c r="M1222" s="412" t="s">
        <v>257</v>
      </c>
      <c r="N1222" s="413" t="s">
        <v>738</v>
      </c>
      <c r="O1222" s="414">
        <v>7.32</v>
      </c>
      <c r="P1222" s="415" t="s">
        <v>134</v>
      </c>
    </row>
    <row r="1223" spans="3:16" ht="16" x14ac:dyDescent="0.2">
      <c r="C1223" s="410"/>
      <c r="D1223" s="410"/>
      <c r="E1223" s="410">
        <f>COUNTIF(CFCategoriasBD,TabelaFluxoDeCaixa[[#This Row],[Categoria]])</f>
        <v>1</v>
      </c>
      <c r="F1223" s="389">
        <f ca="1">IFERROR(COUNTIF(INDIRECT("BDNameToFC" &amp; SUBSTITUTE(TabelaFluxoDeCaixa[[#This Row],[Categoria]], " ", "_")),TabelaFluxoDeCaixa[[#This Row],[Sub Categoria]]),0)</f>
        <v>1</v>
      </c>
      <c r="G1223" s="429">
        <f>DATE(YEAR(TabelaFluxoDeCaixa[[#This Row],[Data de Efetivação]]),MONTH(TabelaFluxoDeCaixa[[#This Row],[Data de Efetivação]]),1)</f>
        <v>45778</v>
      </c>
      <c r="H1223" s="428">
        <v>45779</v>
      </c>
      <c r="I1223" s="428">
        <v>45779</v>
      </c>
      <c r="J1223" s="411"/>
      <c r="K1223" s="411"/>
      <c r="L1223" s="411" t="s">
        <v>43</v>
      </c>
      <c r="M1223" s="412" t="s">
        <v>47</v>
      </c>
      <c r="N1223" s="413" t="s">
        <v>1274</v>
      </c>
      <c r="O1223" s="414">
        <v>238.41</v>
      </c>
      <c r="P1223" s="415" t="s">
        <v>134</v>
      </c>
    </row>
    <row r="1224" spans="3:16" ht="32" x14ac:dyDescent="0.2">
      <c r="C1224" s="410"/>
      <c r="D1224" s="410"/>
      <c r="E1224" s="410">
        <f>COUNTIF(CFCategoriasBD,TabelaFluxoDeCaixa[[#This Row],[Categoria]])</f>
        <v>1</v>
      </c>
      <c r="F1224" s="389">
        <f ca="1">IFERROR(COUNTIF(INDIRECT("BDNameToFC" &amp; SUBSTITUTE(TabelaFluxoDeCaixa[[#This Row],[Categoria]], " ", "_")),TabelaFluxoDeCaixa[[#This Row],[Sub Categoria]]),0)</f>
        <v>1</v>
      </c>
      <c r="G1224" s="429">
        <f>DATE(YEAR(TabelaFluxoDeCaixa[[#This Row],[Data de Efetivação]]),MONTH(TabelaFluxoDeCaixa[[#This Row],[Data de Efetivação]]),1)</f>
        <v>45778</v>
      </c>
      <c r="H1224" s="428">
        <v>45779</v>
      </c>
      <c r="I1224" s="428">
        <v>45779</v>
      </c>
      <c r="J1224" s="411"/>
      <c r="K1224" s="411"/>
      <c r="L1224" s="411" t="s">
        <v>41</v>
      </c>
      <c r="M1224" s="412" t="s">
        <v>1702</v>
      </c>
      <c r="N1224" s="413" t="s">
        <v>1795</v>
      </c>
      <c r="O1224" s="414">
        <v>3100</v>
      </c>
      <c r="P1224" s="415" t="s">
        <v>134</v>
      </c>
    </row>
    <row r="1225" spans="3:16" ht="16" x14ac:dyDescent="0.2">
      <c r="C1225" s="410"/>
      <c r="D1225" s="410"/>
      <c r="E1225" s="410">
        <f>COUNTIF(CFCategoriasBD,TabelaFluxoDeCaixa[[#This Row],[Categoria]])</f>
        <v>1</v>
      </c>
      <c r="F1225" s="389">
        <f ca="1">IFERROR(COUNTIF(INDIRECT("BDNameToFC" &amp; SUBSTITUTE(TabelaFluxoDeCaixa[[#This Row],[Categoria]], " ", "_")),TabelaFluxoDeCaixa[[#This Row],[Sub Categoria]]),0)</f>
        <v>1</v>
      </c>
      <c r="G1225" s="429">
        <f>DATE(YEAR(TabelaFluxoDeCaixa[[#This Row],[Data de Efetivação]]),MONTH(TabelaFluxoDeCaixa[[#This Row],[Data de Efetivação]]),1)</f>
        <v>45778</v>
      </c>
      <c r="H1225" s="428">
        <v>45783</v>
      </c>
      <c r="I1225" s="428">
        <v>45783</v>
      </c>
      <c r="J1225" s="411"/>
      <c r="K1225" s="411"/>
      <c r="L1225" s="411" t="s">
        <v>41</v>
      </c>
      <c r="M1225" s="412" t="s">
        <v>798</v>
      </c>
      <c r="N1225" s="413" t="s">
        <v>1797</v>
      </c>
      <c r="O1225" s="414">
        <v>3.96</v>
      </c>
      <c r="P1225" s="415" t="s">
        <v>134</v>
      </c>
    </row>
    <row r="1226" spans="3:16" ht="32" x14ac:dyDescent="0.2">
      <c r="C1226" s="410"/>
      <c r="D1226" s="410"/>
      <c r="E1226" s="410">
        <f>COUNTIF(CFCategoriasBD,TabelaFluxoDeCaixa[[#This Row],[Categoria]])</f>
        <v>1</v>
      </c>
      <c r="F1226" s="389">
        <f ca="1">IFERROR(COUNTIF(INDIRECT("BDNameToFC" &amp; SUBSTITUTE(TabelaFluxoDeCaixa[[#This Row],[Categoria]], " ", "_")),TabelaFluxoDeCaixa[[#This Row],[Sub Categoria]]),0)</f>
        <v>1</v>
      </c>
      <c r="G1226" s="429">
        <f>DATE(YEAR(TabelaFluxoDeCaixa[[#This Row],[Data de Efetivação]]),MONTH(TabelaFluxoDeCaixa[[#This Row],[Data de Efetivação]]),1)</f>
        <v>45778</v>
      </c>
      <c r="H1226" s="428">
        <v>45783</v>
      </c>
      <c r="I1226" s="428">
        <v>45783</v>
      </c>
      <c r="J1226" s="411"/>
      <c r="K1226" s="411"/>
      <c r="L1226" s="411" t="s">
        <v>40</v>
      </c>
      <c r="M1226" s="412" t="s">
        <v>948</v>
      </c>
      <c r="N1226" s="413" t="s">
        <v>1798</v>
      </c>
      <c r="O1226" s="414">
        <v>9595.2199999999993</v>
      </c>
      <c r="P1226" s="415" t="s">
        <v>134</v>
      </c>
    </row>
    <row r="1227" spans="3:16" ht="16" x14ac:dyDescent="0.2">
      <c r="C1227" s="410"/>
      <c r="D1227" s="410"/>
      <c r="E1227" s="410">
        <f>COUNTIF(CFCategoriasBD,TabelaFluxoDeCaixa[[#This Row],[Categoria]])</f>
        <v>1</v>
      </c>
      <c r="F1227" s="389">
        <f ca="1">IFERROR(COUNTIF(INDIRECT("BDNameToFC" &amp; SUBSTITUTE(TabelaFluxoDeCaixa[[#This Row],[Categoria]], " ", "_")),TabelaFluxoDeCaixa[[#This Row],[Sub Categoria]]),0)</f>
        <v>1</v>
      </c>
      <c r="G1227" s="429">
        <f>DATE(YEAR(TabelaFluxoDeCaixa[[#This Row],[Data de Efetivação]]),MONTH(TabelaFluxoDeCaixa[[#This Row],[Data de Efetivação]]),1)</f>
        <v>45778</v>
      </c>
      <c r="H1227" s="428">
        <v>45743</v>
      </c>
      <c r="I1227" s="428">
        <v>45784</v>
      </c>
      <c r="J1227" s="411" t="s">
        <v>725</v>
      </c>
      <c r="K1227" s="411" t="s">
        <v>806</v>
      </c>
      <c r="L1227" s="411" t="s">
        <v>55</v>
      </c>
      <c r="M1227" s="412" t="s">
        <v>56</v>
      </c>
      <c r="N1227" s="413" t="s">
        <v>1219</v>
      </c>
      <c r="O1227" s="414">
        <v>3.99</v>
      </c>
      <c r="P1227" s="415" t="s">
        <v>134</v>
      </c>
    </row>
    <row r="1228" spans="3:16" ht="16" x14ac:dyDescent="0.2">
      <c r="C1228" s="410"/>
      <c r="D1228" s="410"/>
      <c r="E1228" s="410">
        <f>COUNTIF(CFCategoriasBD,TabelaFluxoDeCaixa[[#This Row],[Categoria]])</f>
        <v>1</v>
      </c>
      <c r="F1228" s="389">
        <f ca="1">IFERROR(COUNTIF(INDIRECT("BDNameToFC" &amp; SUBSTITUTE(TabelaFluxoDeCaixa[[#This Row],[Categoria]], " ", "_")),TabelaFluxoDeCaixa[[#This Row],[Sub Categoria]]),0)</f>
        <v>1</v>
      </c>
      <c r="G1228" s="429">
        <f>DATE(YEAR(TabelaFluxoDeCaixa[[#This Row],[Data de Efetivação]]),MONTH(TabelaFluxoDeCaixa[[#This Row],[Data de Efetivação]]),1)</f>
        <v>45778</v>
      </c>
      <c r="H1228" s="428">
        <v>45760</v>
      </c>
      <c r="I1228" s="428">
        <v>45784</v>
      </c>
      <c r="J1228" s="411" t="s">
        <v>725</v>
      </c>
      <c r="K1228" s="411" t="s">
        <v>806</v>
      </c>
      <c r="L1228" s="411" t="s">
        <v>1029</v>
      </c>
      <c r="M1228" s="412" t="s">
        <v>1030</v>
      </c>
      <c r="N1228" s="413" t="s">
        <v>836</v>
      </c>
      <c r="O1228" s="414">
        <v>4.9000000000000004</v>
      </c>
      <c r="P1228" s="415" t="s">
        <v>134</v>
      </c>
    </row>
    <row r="1229" spans="3:16" ht="16" x14ac:dyDescent="0.2">
      <c r="C1229" s="410"/>
      <c r="D1229" s="410"/>
      <c r="E1229" s="410">
        <f>COUNTIF(CFCategoriasBD,TabelaFluxoDeCaixa[[#This Row],[Categoria]])</f>
        <v>1</v>
      </c>
      <c r="F1229" s="389">
        <f ca="1">IFERROR(COUNTIF(INDIRECT("BDNameToFC" &amp; SUBSTITUTE(TabelaFluxoDeCaixa[[#This Row],[Categoria]], " ", "_")),TabelaFluxoDeCaixa[[#This Row],[Sub Categoria]]),0)</f>
        <v>1</v>
      </c>
      <c r="G1229" s="429">
        <f>DATE(YEAR(TabelaFluxoDeCaixa[[#This Row],[Data de Efetivação]]),MONTH(TabelaFluxoDeCaixa[[#This Row],[Data de Efetivação]]),1)</f>
        <v>45778</v>
      </c>
      <c r="H1229" s="428">
        <v>45748</v>
      </c>
      <c r="I1229" s="428">
        <v>45784</v>
      </c>
      <c r="J1229" s="411" t="s">
        <v>725</v>
      </c>
      <c r="K1229" s="411" t="s">
        <v>806</v>
      </c>
      <c r="L1229" s="411" t="s">
        <v>55</v>
      </c>
      <c r="M1229" s="412" t="s">
        <v>56</v>
      </c>
      <c r="N1229" s="413" t="s">
        <v>1219</v>
      </c>
      <c r="O1229" s="414">
        <v>4.99</v>
      </c>
      <c r="P1229" s="415" t="s">
        <v>134</v>
      </c>
    </row>
    <row r="1230" spans="3:16" ht="16" x14ac:dyDescent="0.2">
      <c r="C1230" s="410"/>
      <c r="D1230" s="410"/>
      <c r="E1230" s="410">
        <f>COUNTIF(CFCategoriasBD,TabelaFluxoDeCaixa[[#This Row],[Categoria]])</f>
        <v>1</v>
      </c>
      <c r="F1230" s="389">
        <f ca="1">IFERROR(COUNTIF(INDIRECT("BDNameToFC" &amp; SUBSTITUTE(TabelaFluxoDeCaixa[[#This Row],[Categoria]], " ", "_")),TabelaFluxoDeCaixa[[#This Row],[Sub Categoria]]),0)</f>
        <v>1</v>
      </c>
      <c r="G1230" s="429">
        <f>DATE(YEAR(TabelaFluxoDeCaixa[[#This Row],[Data de Efetivação]]),MONTH(TabelaFluxoDeCaixa[[#This Row],[Data de Efetivação]]),1)</f>
        <v>45778</v>
      </c>
      <c r="H1230" s="428">
        <v>45754</v>
      </c>
      <c r="I1230" s="428">
        <v>45784</v>
      </c>
      <c r="J1230" s="411" t="s">
        <v>725</v>
      </c>
      <c r="K1230" s="411" t="s">
        <v>806</v>
      </c>
      <c r="L1230" s="411" t="s">
        <v>55</v>
      </c>
      <c r="M1230" s="412" t="s">
        <v>810</v>
      </c>
      <c r="N1230" s="413" t="s">
        <v>1857</v>
      </c>
      <c r="O1230" s="414">
        <v>5</v>
      </c>
      <c r="P1230" s="415" t="s">
        <v>134</v>
      </c>
    </row>
    <row r="1231" spans="3:16" ht="16" x14ac:dyDescent="0.2">
      <c r="C1231" s="410"/>
      <c r="D1231" s="410"/>
      <c r="E1231" s="410">
        <f>COUNTIF(CFCategoriasBD,TabelaFluxoDeCaixa[[#This Row],[Categoria]])</f>
        <v>1</v>
      </c>
      <c r="F1231" s="389">
        <f ca="1">IFERROR(COUNTIF(INDIRECT("BDNameToFC" &amp; SUBSTITUTE(TabelaFluxoDeCaixa[[#This Row],[Categoria]], " ", "_")),TabelaFluxoDeCaixa[[#This Row],[Sub Categoria]]),0)</f>
        <v>1</v>
      </c>
      <c r="G1231" s="429">
        <f>DATE(YEAR(TabelaFluxoDeCaixa[[#This Row],[Data de Efetivação]]),MONTH(TabelaFluxoDeCaixa[[#This Row],[Data de Efetivação]]),1)</f>
        <v>45778</v>
      </c>
      <c r="H1231" s="428">
        <v>45766</v>
      </c>
      <c r="I1231" s="428">
        <v>45784</v>
      </c>
      <c r="J1231" s="411" t="s">
        <v>725</v>
      </c>
      <c r="K1231" s="411" t="s">
        <v>806</v>
      </c>
      <c r="L1231" s="411" t="s">
        <v>55</v>
      </c>
      <c r="M1231" s="412" t="s">
        <v>810</v>
      </c>
      <c r="N1231" s="413" t="s">
        <v>1732</v>
      </c>
      <c r="O1231" s="414">
        <v>6</v>
      </c>
      <c r="P1231" s="415" t="s">
        <v>134</v>
      </c>
    </row>
    <row r="1232" spans="3:16" ht="16" x14ac:dyDescent="0.2">
      <c r="C1232" s="410"/>
      <c r="D1232" s="410"/>
      <c r="E1232" s="410">
        <f>COUNTIF(CFCategoriasBD,TabelaFluxoDeCaixa[[#This Row],[Categoria]])</f>
        <v>1</v>
      </c>
      <c r="F1232" s="389">
        <f ca="1">IFERROR(COUNTIF(INDIRECT("BDNameToFC" &amp; SUBSTITUTE(TabelaFluxoDeCaixa[[#This Row],[Categoria]], " ", "_")),TabelaFluxoDeCaixa[[#This Row],[Sub Categoria]]),0)</f>
        <v>1</v>
      </c>
      <c r="G1232" s="429">
        <f>DATE(YEAR(TabelaFluxoDeCaixa[[#This Row],[Data de Efetivação]]),MONTH(TabelaFluxoDeCaixa[[#This Row],[Data de Efetivação]]),1)</f>
        <v>45778</v>
      </c>
      <c r="H1232" s="428">
        <v>45759</v>
      </c>
      <c r="I1232" s="428">
        <v>45784</v>
      </c>
      <c r="J1232" s="411" t="s">
        <v>725</v>
      </c>
      <c r="K1232" s="411" t="s">
        <v>806</v>
      </c>
      <c r="L1232" s="411" t="s">
        <v>55</v>
      </c>
      <c r="M1232" s="412" t="s">
        <v>810</v>
      </c>
      <c r="N1232" s="413" t="s">
        <v>1858</v>
      </c>
      <c r="O1232" s="414">
        <v>7</v>
      </c>
      <c r="P1232" s="415" t="s">
        <v>134</v>
      </c>
    </row>
    <row r="1233" spans="3:16" ht="16" x14ac:dyDescent="0.2">
      <c r="C1233" s="410"/>
      <c r="D1233" s="410"/>
      <c r="E1233" s="410">
        <f>COUNTIF(CFCategoriasBD,TabelaFluxoDeCaixa[[#This Row],[Categoria]])</f>
        <v>1</v>
      </c>
      <c r="F1233" s="389">
        <f ca="1">IFERROR(COUNTIF(INDIRECT("BDNameToFC" &amp; SUBSTITUTE(TabelaFluxoDeCaixa[[#This Row],[Categoria]], " ", "_")),TabelaFluxoDeCaixa[[#This Row],[Sub Categoria]]),0)</f>
        <v>1</v>
      </c>
      <c r="G1233" s="429">
        <f>DATE(YEAR(TabelaFluxoDeCaixa[[#This Row],[Data de Efetivação]]),MONTH(TabelaFluxoDeCaixa[[#This Row],[Data de Efetivação]]),1)</f>
        <v>45778</v>
      </c>
      <c r="H1233" s="428">
        <v>45404</v>
      </c>
      <c r="I1233" s="428">
        <v>45784</v>
      </c>
      <c r="J1233" s="411" t="s">
        <v>725</v>
      </c>
      <c r="K1233" s="411" t="s">
        <v>806</v>
      </c>
      <c r="L1233" s="411" t="s">
        <v>58</v>
      </c>
      <c r="M1233" s="412" t="s">
        <v>906</v>
      </c>
      <c r="N1233" s="413" t="s">
        <v>1890</v>
      </c>
      <c r="O1233" s="414">
        <v>8.6999999999999993</v>
      </c>
      <c r="P1233" s="415" t="s">
        <v>134</v>
      </c>
    </row>
    <row r="1234" spans="3:16" ht="16" x14ac:dyDescent="0.2">
      <c r="C1234" s="410"/>
      <c r="D1234" s="410"/>
      <c r="E1234" s="410">
        <f>COUNTIF(CFCategoriasBD,TabelaFluxoDeCaixa[[#This Row],[Categoria]])</f>
        <v>1</v>
      </c>
      <c r="F1234" s="389">
        <f ca="1">IFERROR(COUNTIF(INDIRECT("BDNameToFC" &amp; SUBSTITUTE(TabelaFluxoDeCaixa[[#This Row],[Categoria]], " ", "_")),TabelaFluxoDeCaixa[[#This Row],[Sub Categoria]]),0)</f>
        <v>1</v>
      </c>
      <c r="G1234" s="429">
        <f>DATE(YEAR(TabelaFluxoDeCaixa[[#This Row],[Data de Efetivação]]),MONTH(TabelaFluxoDeCaixa[[#This Row],[Data de Efetivação]]),1)</f>
        <v>45778</v>
      </c>
      <c r="H1234" s="428">
        <v>45768</v>
      </c>
      <c r="I1234" s="428">
        <v>45784</v>
      </c>
      <c r="J1234" s="411" t="s">
        <v>725</v>
      </c>
      <c r="K1234" s="411" t="s">
        <v>806</v>
      </c>
      <c r="L1234" s="411" t="s">
        <v>52</v>
      </c>
      <c r="M1234" s="412" t="s">
        <v>800</v>
      </c>
      <c r="N1234" s="413" t="s">
        <v>828</v>
      </c>
      <c r="O1234" s="414">
        <v>9.99</v>
      </c>
      <c r="P1234" s="415" t="s">
        <v>134</v>
      </c>
    </row>
    <row r="1235" spans="3:16" ht="16" x14ac:dyDescent="0.2">
      <c r="C1235" s="410"/>
      <c r="D1235" s="410"/>
      <c r="E1235" s="410">
        <f>COUNTIF(CFCategoriasBD,TabelaFluxoDeCaixa[[#This Row],[Categoria]])</f>
        <v>1</v>
      </c>
      <c r="F1235" s="389">
        <f ca="1">IFERROR(COUNTIF(INDIRECT("BDNameToFC" &amp; SUBSTITUTE(TabelaFluxoDeCaixa[[#This Row],[Categoria]], " ", "_")),TabelaFluxoDeCaixa[[#This Row],[Sub Categoria]]),0)</f>
        <v>1</v>
      </c>
      <c r="G1235" s="429">
        <f>DATE(YEAR(TabelaFluxoDeCaixa[[#This Row],[Data de Efetivação]]),MONTH(TabelaFluxoDeCaixa[[#This Row],[Data de Efetivação]]),1)</f>
        <v>45778</v>
      </c>
      <c r="H1235" s="428">
        <v>45743</v>
      </c>
      <c r="I1235" s="428">
        <v>45784</v>
      </c>
      <c r="J1235" s="411"/>
      <c r="K1235" s="411" t="s">
        <v>806</v>
      </c>
      <c r="L1235" s="411" t="s">
        <v>49</v>
      </c>
      <c r="M1235" s="412" t="s">
        <v>50</v>
      </c>
      <c r="N1235" s="413" t="s">
        <v>1759</v>
      </c>
      <c r="O1235" s="414">
        <v>10</v>
      </c>
      <c r="P1235" s="415" t="s">
        <v>134</v>
      </c>
    </row>
    <row r="1236" spans="3:16" ht="16" x14ac:dyDescent="0.2">
      <c r="C1236" s="410"/>
      <c r="D1236" s="410"/>
      <c r="E1236" s="410">
        <f>COUNTIF(CFCategoriasBD,TabelaFluxoDeCaixa[[#This Row],[Categoria]])</f>
        <v>1</v>
      </c>
      <c r="F1236" s="389">
        <f ca="1">IFERROR(COUNTIF(INDIRECT("BDNameToFC" &amp; SUBSTITUTE(TabelaFluxoDeCaixa[[#This Row],[Categoria]], " ", "_")),TabelaFluxoDeCaixa[[#This Row],[Sub Categoria]]),0)</f>
        <v>1</v>
      </c>
      <c r="G1236" s="429">
        <f>DATE(YEAR(TabelaFluxoDeCaixa[[#This Row],[Data de Efetivação]]),MONTH(TabelaFluxoDeCaixa[[#This Row],[Data de Efetivação]]),1)</f>
        <v>45778</v>
      </c>
      <c r="H1236" s="428">
        <v>45759</v>
      </c>
      <c r="I1236" s="428">
        <v>45784</v>
      </c>
      <c r="J1236" s="411" t="s">
        <v>725</v>
      </c>
      <c r="K1236" s="411" t="s">
        <v>806</v>
      </c>
      <c r="L1236" s="411" t="s">
        <v>55</v>
      </c>
      <c r="M1236" s="412" t="s">
        <v>810</v>
      </c>
      <c r="N1236" s="413" t="s">
        <v>1858</v>
      </c>
      <c r="O1236" s="414">
        <v>10</v>
      </c>
      <c r="P1236" s="415" t="s">
        <v>134</v>
      </c>
    </row>
    <row r="1237" spans="3:16" ht="16" x14ac:dyDescent="0.2">
      <c r="C1237" s="410"/>
      <c r="D1237" s="410"/>
      <c r="E1237" s="410">
        <f>COUNTIF(CFCategoriasBD,TabelaFluxoDeCaixa[[#This Row],[Categoria]])</f>
        <v>1</v>
      </c>
      <c r="F1237" s="389">
        <f ca="1">IFERROR(COUNTIF(INDIRECT("BDNameToFC" &amp; SUBSTITUTE(TabelaFluxoDeCaixa[[#This Row],[Categoria]], " ", "_")),TabelaFluxoDeCaixa[[#This Row],[Sub Categoria]]),0)</f>
        <v>1</v>
      </c>
      <c r="G1237" s="429">
        <f>DATE(YEAR(TabelaFluxoDeCaixa[[#This Row],[Data de Efetivação]]),MONTH(TabelaFluxoDeCaixa[[#This Row],[Data de Efetivação]]),1)</f>
        <v>45778</v>
      </c>
      <c r="H1237" s="428">
        <v>45760</v>
      </c>
      <c r="I1237" s="428">
        <v>45784</v>
      </c>
      <c r="J1237" s="411" t="s">
        <v>725</v>
      </c>
      <c r="K1237" s="411" t="s">
        <v>806</v>
      </c>
      <c r="L1237" s="411" t="s">
        <v>55</v>
      </c>
      <c r="M1237" s="412" t="s">
        <v>810</v>
      </c>
      <c r="N1237" s="413" t="s">
        <v>833</v>
      </c>
      <c r="O1237" s="414">
        <v>10</v>
      </c>
      <c r="P1237" s="415" t="s">
        <v>134</v>
      </c>
    </row>
    <row r="1238" spans="3:16" ht="16" x14ac:dyDescent="0.2">
      <c r="C1238" s="410"/>
      <c r="D1238" s="410"/>
      <c r="E1238" s="410">
        <f>COUNTIF(CFCategoriasBD,TabelaFluxoDeCaixa[[#This Row],[Categoria]])</f>
        <v>1</v>
      </c>
      <c r="F1238" s="389">
        <f ca="1">IFERROR(COUNTIF(INDIRECT("BDNameToFC" &amp; SUBSTITUTE(TabelaFluxoDeCaixa[[#This Row],[Categoria]], " ", "_")),TabelaFluxoDeCaixa[[#This Row],[Sub Categoria]]),0)</f>
        <v>1</v>
      </c>
      <c r="G1238" s="429">
        <f>DATE(YEAR(TabelaFluxoDeCaixa[[#This Row],[Data de Efetivação]]),MONTH(TabelaFluxoDeCaixa[[#This Row],[Data de Efetivação]]),1)</f>
        <v>45778</v>
      </c>
      <c r="H1238" s="428">
        <v>45743</v>
      </c>
      <c r="I1238" s="428">
        <v>45784</v>
      </c>
      <c r="J1238" s="411" t="s">
        <v>725</v>
      </c>
      <c r="K1238" s="411" t="s">
        <v>806</v>
      </c>
      <c r="L1238" s="411" t="s">
        <v>49</v>
      </c>
      <c r="M1238" s="412" t="s">
        <v>50</v>
      </c>
      <c r="N1238" s="413" t="s">
        <v>1003</v>
      </c>
      <c r="O1238" s="414">
        <v>10</v>
      </c>
      <c r="P1238" s="415" t="s">
        <v>134</v>
      </c>
    </row>
    <row r="1239" spans="3:16" ht="16" x14ac:dyDescent="0.2">
      <c r="C1239" s="410"/>
      <c r="D1239" s="410"/>
      <c r="E1239" s="410">
        <f>COUNTIF(CFCategoriasBD,TabelaFluxoDeCaixa[[#This Row],[Categoria]])</f>
        <v>1</v>
      </c>
      <c r="F1239" s="389">
        <f ca="1">IFERROR(COUNTIF(INDIRECT("BDNameToFC" &amp; SUBSTITUTE(TabelaFluxoDeCaixa[[#This Row],[Categoria]], " ", "_")),TabelaFluxoDeCaixa[[#This Row],[Sub Categoria]]),0)</f>
        <v>1</v>
      </c>
      <c r="G1239" s="429">
        <f>DATE(YEAR(TabelaFluxoDeCaixa[[#This Row],[Data de Efetivação]]),MONTH(TabelaFluxoDeCaixa[[#This Row],[Data de Efetivação]]),1)</f>
        <v>45778</v>
      </c>
      <c r="H1239" s="428">
        <v>45759</v>
      </c>
      <c r="I1239" s="428">
        <v>45784</v>
      </c>
      <c r="J1239" s="411" t="s">
        <v>725</v>
      </c>
      <c r="K1239" s="411" t="s">
        <v>806</v>
      </c>
      <c r="L1239" s="411" t="s">
        <v>52</v>
      </c>
      <c r="M1239" s="412" t="s">
        <v>800</v>
      </c>
      <c r="N1239" s="413" t="s">
        <v>828</v>
      </c>
      <c r="O1239" s="414">
        <v>11.99</v>
      </c>
      <c r="P1239" s="415" t="s">
        <v>134</v>
      </c>
    </row>
    <row r="1240" spans="3:16" ht="16" x14ac:dyDescent="0.2">
      <c r="C1240" s="410"/>
      <c r="D1240" s="410"/>
      <c r="E1240" s="410">
        <f>COUNTIF(CFCategoriasBD,TabelaFluxoDeCaixa[[#This Row],[Categoria]])</f>
        <v>1</v>
      </c>
      <c r="F1240" s="389">
        <f ca="1">IFERROR(COUNTIF(INDIRECT("BDNameToFC" &amp; SUBSTITUTE(TabelaFluxoDeCaixa[[#This Row],[Categoria]], " ", "_")),TabelaFluxoDeCaixa[[#This Row],[Sub Categoria]]),0)</f>
        <v>1</v>
      </c>
      <c r="G1240" s="429">
        <f>DATE(YEAR(TabelaFluxoDeCaixa[[#This Row],[Data de Efetivação]]),MONTH(TabelaFluxoDeCaixa[[#This Row],[Data de Efetivação]]),1)</f>
        <v>45778</v>
      </c>
      <c r="H1240" s="428">
        <v>45750</v>
      </c>
      <c r="I1240" s="428">
        <v>45784</v>
      </c>
      <c r="J1240" s="411" t="s">
        <v>725</v>
      </c>
      <c r="K1240" s="411" t="s">
        <v>806</v>
      </c>
      <c r="L1240" s="411" t="s">
        <v>803</v>
      </c>
      <c r="M1240" s="412" t="s">
        <v>48</v>
      </c>
      <c r="N1240" s="413" t="s">
        <v>978</v>
      </c>
      <c r="O1240" s="414">
        <v>12.34</v>
      </c>
      <c r="P1240" s="415" t="s">
        <v>134</v>
      </c>
    </row>
    <row r="1241" spans="3:16" ht="16" x14ac:dyDescent="0.2">
      <c r="C1241" s="410"/>
      <c r="D1241" s="410"/>
      <c r="E1241" s="410">
        <f>COUNTIF(CFCategoriasBD,TabelaFluxoDeCaixa[[#This Row],[Categoria]])</f>
        <v>1</v>
      </c>
      <c r="F1241" s="389">
        <f ca="1">IFERROR(COUNTIF(INDIRECT("BDNameToFC" &amp; SUBSTITUTE(TabelaFluxoDeCaixa[[#This Row],[Categoria]], " ", "_")),TabelaFluxoDeCaixa[[#This Row],[Sub Categoria]]),0)</f>
        <v>1</v>
      </c>
      <c r="G1241" s="429">
        <f>DATE(YEAR(TabelaFluxoDeCaixa[[#This Row],[Data de Efetivação]]),MONTH(TabelaFluxoDeCaixa[[#This Row],[Data de Efetivação]]),1)</f>
        <v>45778</v>
      </c>
      <c r="H1241" s="428">
        <v>45626</v>
      </c>
      <c r="I1241" s="428">
        <v>45784</v>
      </c>
      <c r="J1241" s="411" t="s">
        <v>725</v>
      </c>
      <c r="K1241" s="411" t="s">
        <v>806</v>
      </c>
      <c r="L1241" s="411" t="s">
        <v>58</v>
      </c>
      <c r="M1241" s="412" t="s">
        <v>906</v>
      </c>
      <c r="N1241" s="413" t="s">
        <v>1892</v>
      </c>
      <c r="O1241" s="414">
        <v>13.02</v>
      </c>
      <c r="P1241" s="415" t="s">
        <v>134</v>
      </c>
    </row>
    <row r="1242" spans="3:16" ht="16" x14ac:dyDescent="0.2">
      <c r="C1242" s="410"/>
      <c r="D1242" s="410"/>
      <c r="E1242" s="410">
        <f>COUNTIF(CFCategoriasBD,TabelaFluxoDeCaixa[[#This Row],[Categoria]])</f>
        <v>1</v>
      </c>
      <c r="F1242" s="389">
        <f ca="1">IFERROR(COUNTIF(INDIRECT("BDNameToFC" &amp; SUBSTITUTE(TabelaFluxoDeCaixa[[#This Row],[Categoria]], " ", "_")),TabelaFluxoDeCaixa[[#This Row],[Sub Categoria]]),0)</f>
        <v>1</v>
      </c>
      <c r="G1242" s="429">
        <f>DATE(YEAR(TabelaFluxoDeCaixa[[#This Row],[Data de Efetivação]]),MONTH(TabelaFluxoDeCaixa[[#This Row],[Data de Efetivação]]),1)</f>
        <v>45778</v>
      </c>
      <c r="H1242" s="428">
        <v>45425</v>
      </c>
      <c r="I1242" s="428">
        <v>45784</v>
      </c>
      <c r="J1242" s="411" t="s">
        <v>725</v>
      </c>
      <c r="K1242" s="411" t="s">
        <v>806</v>
      </c>
      <c r="L1242" s="411" t="s">
        <v>58</v>
      </c>
      <c r="M1242" s="412" t="s">
        <v>906</v>
      </c>
      <c r="N1242" s="413" t="s">
        <v>1896</v>
      </c>
      <c r="O1242" s="414">
        <v>13.64</v>
      </c>
      <c r="P1242" s="415" t="s">
        <v>134</v>
      </c>
    </row>
    <row r="1243" spans="3:16" ht="16" x14ac:dyDescent="0.2">
      <c r="C1243" s="410"/>
      <c r="D1243" s="410"/>
      <c r="E1243" s="410">
        <f>COUNTIF(CFCategoriasBD,TabelaFluxoDeCaixa[[#This Row],[Categoria]])</f>
        <v>1</v>
      </c>
      <c r="F1243" s="389">
        <f ca="1">IFERROR(COUNTIF(INDIRECT("BDNameToFC" &amp; SUBSTITUTE(TabelaFluxoDeCaixa[[#This Row],[Categoria]], " ", "_")),TabelaFluxoDeCaixa[[#This Row],[Sub Categoria]]),0)</f>
        <v>1</v>
      </c>
      <c r="G1243" s="429">
        <f>DATE(YEAR(TabelaFluxoDeCaixa[[#This Row],[Data de Efetivação]]),MONTH(TabelaFluxoDeCaixa[[#This Row],[Data de Efetivação]]),1)</f>
        <v>45778</v>
      </c>
      <c r="H1243" s="428">
        <v>45746</v>
      </c>
      <c r="I1243" s="428">
        <v>45784</v>
      </c>
      <c r="J1243" s="411" t="s">
        <v>725</v>
      </c>
      <c r="K1243" s="411" t="s">
        <v>806</v>
      </c>
      <c r="L1243" s="411" t="s">
        <v>55</v>
      </c>
      <c r="M1243" s="412" t="s">
        <v>810</v>
      </c>
      <c r="N1243" s="413" t="s">
        <v>833</v>
      </c>
      <c r="O1243" s="414">
        <v>16</v>
      </c>
      <c r="P1243" s="415" t="s">
        <v>134</v>
      </c>
    </row>
    <row r="1244" spans="3:16" ht="16" x14ac:dyDescent="0.2">
      <c r="C1244" s="410"/>
      <c r="D1244" s="410"/>
      <c r="E1244" s="410">
        <f>COUNTIF(CFCategoriasBD,TabelaFluxoDeCaixa[[#This Row],[Categoria]])</f>
        <v>1</v>
      </c>
      <c r="F1244" s="389">
        <f ca="1">IFERROR(COUNTIF(INDIRECT("BDNameToFC" &amp; SUBSTITUTE(TabelaFluxoDeCaixa[[#This Row],[Categoria]], " ", "_")),TabelaFluxoDeCaixa[[#This Row],[Sub Categoria]]),0)</f>
        <v>1</v>
      </c>
      <c r="G1244" s="429">
        <f>DATE(YEAR(TabelaFluxoDeCaixa[[#This Row],[Data de Efetivação]]),MONTH(TabelaFluxoDeCaixa[[#This Row],[Data de Efetivação]]),1)</f>
        <v>45778</v>
      </c>
      <c r="H1244" s="428">
        <v>45756</v>
      </c>
      <c r="I1244" s="428">
        <v>45784</v>
      </c>
      <c r="J1244" s="411" t="s">
        <v>725</v>
      </c>
      <c r="K1244" s="411" t="s">
        <v>806</v>
      </c>
      <c r="L1244" s="411" t="s">
        <v>55</v>
      </c>
      <c r="M1244" s="412" t="s">
        <v>56</v>
      </c>
      <c r="N1244" s="413" t="s">
        <v>1866</v>
      </c>
      <c r="O1244" s="414">
        <v>16.48</v>
      </c>
      <c r="P1244" s="415" t="s">
        <v>134</v>
      </c>
    </row>
    <row r="1245" spans="3:16" ht="16" x14ac:dyDescent="0.2">
      <c r="C1245" s="410"/>
      <c r="D1245" s="410"/>
      <c r="E1245" s="410">
        <f>COUNTIF(CFCategoriasBD,TabelaFluxoDeCaixa[[#This Row],[Categoria]])</f>
        <v>1</v>
      </c>
      <c r="F1245" s="389">
        <f ca="1">IFERROR(COUNTIF(INDIRECT("BDNameToFC" &amp; SUBSTITUTE(TabelaFluxoDeCaixa[[#This Row],[Categoria]], " ", "_")),TabelaFluxoDeCaixa[[#This Row],[Sub Categoria]]),0)</f>
        <v>1</v>
      </c>
      <c r="G1245" s="429">
        <f>DATE(YEAR(TabelaFluxoDeCaixa[[#This Row],[Data de Efetivação]]),MONTH(TabelaFluxoDeCaixa[[#This Row],[Data de Efetivação]]),1)</f>
        <v>45778</v>
      </c>
      <c r="H1245" s="428">
        <v>45742</v>
      </c>
      <c r="I1245" s="428">
        <v>45784</v>
      </c>
      <c r="J1245" s="411" t="s">
        <v>725</v>
      </c>
      <c r="K1245" s="411" t="s">
        <v>806</v>
      </c>
      <c r="L1245" s="411" t="s">
        <v>49</v>
      </c>
      <c r="M1245" s="412" t="s">
        <v>50</v>
      </c>
      <c r="N1245" s="413" t="s">
        <v>1004</v>
      </c>
      <c r="O1245" s="414">
        <v>17.100000000000001</v>
      </c>
      <c r="P1245" s="415" t="s">
        <v>134</v>
      </c>
    </row>
    <row r="1246" spans="3:16" ht="16" x14ac:dyDescent="0.2">
      <c r="C1246" s="410"/>
      <c r="D1246" s="410"/>
      <c r="E1246" s="410">
        <f>COUNTIF(CFCategoriasBD,TabelaFluxoDeCaixa[[#This Row],[Categoria]])</f>
        <v>1</v>
      </c>
      <c r="F1246" s="389">
        <f ca="1">IFERROR(COUNTIF(INDIRECT("BDNameToFC" &amp; SUBSTITUTE(TabelaFluxoDeCaixa[[#This Row],[Categoria]], " ", "_")),TabelaFluxoDeCaixa[[#This Row],[Sub Categoria]]),0)</f>
        <v>1</v>
      </c>
      <c r="G1246" s="429">
        <f>DATE(YEAR(TabelaFluxoDeCaixa[[#This Row],[Data de Efetivação]]),MONTH(TabelaFluxoDeCaixa[[#This Row],[Data de Efetivação]]),1)</f>
        <v>45778</v>
      </c>
      <c r="H1246" s="428">
        <v>45784</v>
      </c>
      <c r="I1246" s="428">
        <v>45784</v>
      </c>
      <c r="J1246" s="411"/>
      <c r="K1246" s="411"/>
      <c r="L1246" s="411" t="s">
        <v>803</v>
      </c>
      <c r="M1246" s="412" t="s">
        <v>799</v>
      </c>
      <c r="N1246" s="413" t="s">
        <v>1801</v>
      </c>
      <c r="O1246" s="414">
        <v>17.2</v>
      </c>
      <c r="P1246" s="415" t="s">
        <v>134</v>
      </c>
    </row>
    <row r="1247" spans="3:16" ht="16" x14ac:dyDescent="0.2">
      <c r="C1247" s="410"/>
      <c r="D1247" s="410"/>
      <c r="E1247" s="410">
        <f>COUNTIF(CFCategoriasBD,TabelaFluxoDeCaixa[[#This Row],[Categoria]])</f>
        <v>1</v>
      </c>
      <c r="F1247" s="389">
        <f ca="1">IFERROR(COUNTIF(INDIRECT("BDNameToFC" &amp; SUBSTITUTE(TabelaFluxoDeCaixa[[#This Row],[Categoria]], " ", "_")),TabelaFluxoDeCaixa[[#This Row],[Sub Categoria]]),0)</f>
        <v>1</v>
      </c>
      <c r="G1247" s="429">
        <f>DATE(YEAR(TabelaFluxoDeCaixa[[#This Row],[Data de Efetivação]]),MONTH(TabelaFluxoDeCaixa[[#This Row],[Data de Efetivação]]),1)</f>
        <v>45778</v>
      </c>
      <c r="H1247" s="428">
        <v>45760</v>
      </c>
      <c r="I1247" s="428">
        <v>45784</v>
      </c>
      <c r="J1247" s="411" t="s">
        <v>725</v>
      </c>
      <c r="K1247" s="411" t="s">
        <v>806</v>
      </c>
      <c r="L1247" s="411" t="s">
        <v>52</v>
      </c>
      <c r="M1247" s="412" t="s">
        <v>800</v>
      </c>
      <c r="N1247" s="413" t="s">
        <v>829</v>
      </c>
      <c r="O1247" s="414">
        <v>17.600000000000001</v>
      </c>
      <c r="P1247" s="415" t="s">
        <v>134</v>
      </c>
    </row>
    <row r="1248" spans="3:16" ht="16" x14ac:dyDescent="0.2">
      <c r="C1248" s="410"/>
      <c r="D1248" s="410"/>
      <c r="E1248" s="410">
        <f>COUNTIF(CFCategoriasBD,TabelaFluxoDeCaixa[[#This Row],[Categoria]])</f>
        <v>1</v>
      </c>
      <c r="F1248" s="389">
        <f ca="1">IFERROR(COUNTIF(INDIRECT("BDNameToFC" &amp; SUBSTITUTE(TabelaFluxoDeCaixa[[#This Row],[Categoria]], " ", "_")),TabelaFluxoDeCaixa[[#This Row],[Sub Categoria]]),0)</f>
        <v>1</v>
      </c>
      <c r="G1248" s="429">
        <f>DATE(YEAR(TabelaFluxoDeCaixa[[#This Row],[Data de Efetivação]]),MONTH(TabelaFluxoDeCaixa[[#This Row],[Data de Efetivação]]),1)</f>
        <v>45778</v>
      </c>
      <c r="H1248" s="428">
        <v>45769</v>
      </c>
      <c r="I1248" s="428">
        <v>45784</v>
      </c>
      <c r="J1248" s="411" t="s">
        <v>725</v>
      </c>
      <c r="K1248" s="411" t="s">
        <v>806</v>
      </c>
      <c r="L1248" s="411" t="s">
        <v>803</v>
      </c>
      <c r="M1248" s="412" t="s">
        <v>48</v>
      </c>
      <c r="N1248" s="413" t="s">
        <v>1869</v>
      </c>
      <c r="O1248" s="414">
        <v>17.98</v>
      </c>
      <c r="P1248" s="415" t="s">
        <v>134</v>
      </c>
    </row>
    <row r="1249" spans="3:16" ht="16" x14ac:dyDescent="0.2">
      <c r="C1249" s="410"/>
      <c r="D1249" s="410"/>
      <c r="E1249" s="410">
        <f>COUNTIF(CFCategoriasBD,TabelaFluxoDeCaixa[[#This Row],[Categoria]])</f>
        <v>1</v>
      </c>
      <c r="F1249" s="389">
        <f ca="1">IFERROR(COUNTIF(INDIRECT("BDNameToFC" &amp; SUBSTITUTE(TabelaFluxoDeCaixa[[#This Row],[Categoria]], " ", "_")),TabelaFluxoDeCaixa[[#This Row],[Sub Categoria]]),0)</f>
        <v>1</v>
      </c>
      <c r="G1249" s="429">
        <f>DATE(YEAR(TabelaFluxoDeCaixa[[#This Row],[Data de Efetivação]]),MONTH(TabelaFluxoDeCaixa[[#This Row],[Data de Efetivação]]),1)</f>
        <v>45778</v>
      </c>
      <c r="H1249" s="428">
        <v>45755</v>
      </c>
      <c r="I1249" s="428">
        <v>45784</v>
      </c>
      <c r="J1249" s="411" t="s">
        <v>725</v>
      </c>
      <c r="K1249" s="411" t="s">
        <v>806</v>
      </c>
      <c r="L1249" s="411" t="s">
        <v>55</v>
      </c>
      <c r="M1249" s="412" t="s">
        <v>56</v>
      </c>
      <c r="N1249" s="413" t="s">
        <v>1886</v>
      </c>
      <c r="O1249" s="414">
        <v>18</v>
      </c>
      <c r="P1249" s="415" t="s">
        <v>134</v>
      </c>
    </row>
    <row r="1250" spans="3:16" ht="16" x14ac:dyDescent="0.2">
      <c r="C1250" s="410"/>
      <c r="D1250" s="410"/>
      <c r="E1250" s="410">
        <f>COUNTIF(CFCategoriasBD,TabelaFluxoDeCaixa[[#This Row],[Categoria]])</f>
        <v>1</v>
      </c>
      <c r="F1250" s="389">
        <f ca="1">IFERROR(COUNTIF(INDIRECT("BDNameToFC" &amp; SUBSTITUTE(TabelaFluxoDeCaixa[[#This Row],[Categoria]], " ", "_")),TabelaFluxoDeCaixa[[#This Row],[Sub Categoria]]),0)</f>
        <v>1</v>
      </c>
      <c r="G1250" s="429">
        <f>DATE(YEAR(TabelaFluxoDeCaixa[[#This Row],[Data de Efetivação]]),MONTH(TabelaFluxoDeCaixa[[#This Row],[Data de Efetivação]]),1)</f>
        <v>45778</v>
      </c>
      <c r="H1250" s="428">
        <v>45742</v>
      </c>
      <c r="I1250" s="428">
        <v>45784</v>
      </c>
      <c r="J1250" s="411" t="s">
        <v>725</v>
      </c>
      <c r="K1250" s="411" t="s">
        <v>806</v>
      </c>
      <c r="L1250" s="411" t="s">
        <v>49</v>
      </c>
      <c r="M1250" s="412" t="s">
        <v>50</v>
      </c>
      <c r="N1250" s="413" t="s">
        <v>1004</v>
      </c>
      <c r="O1250" s="414">
        <v>19.03</v>
      </c>
      <c r="P1250" s="415" t="s">
        <v>134</v>
      </c>
    </row>
    <row r="1251" spans="3:16" ht="16" x14ac:dyDescent="0.2">
      <c r="C1251" s="410"/>
      <c r="D1251" s="410"/>
      <c r="E1251" s="410">
        <f>COUNTIF(CFCategoriasBD,TabelaFluxoDeCaixa[[#This Row],[Categoria]])</f>
        <v>1</v>
      </c>
      <c r="F1251" s="389">
        <f ca="1">IFERROR(COUNTIF(INDIRECT("BDNameToFC" &amp; SUBSTITUTE(TabelaFluxoDeCaixa[[#This Row],[Categoria]], " ", "_")),TabelaFluxoDeCaixa[[#This Row],[Sub Categoria]]),0)</f>
        <v>1</v>
      </c>
      <c r="G1251" s="429">
        <f>DATE(YEAR(TabelaFluxoDeCaixa[[#This Row],[Data de Efetivação]]),MONTH(TabelaFluxoDeCaixa[[#This Row],[Data de Efetivação]]),1)</f>
        <v>45778</v>
      </c>
      <c r="H1251" s="428">
        <v>45754</v>
      </c>
      <c r="I1251" s="428">
        <v>45784</v>
      </c>
      <c r="J1251" s="411" t="s">
        <v>725</v>
      </c>
      <c r="K1251" s="411" t="s">
        <v>806</v>
      </c>
      <c r="L1251" s="411" t="s">
        <v>803</v>
      </c>
      <c r="M1251" s="412" t="s">
        <v>799</v>
      </c>
      <c r="N1251" s="413" t="s">
        <v>1247</v>
      </c>
      <c r="O1251" s="414">
        <v>19.489999999999998</v>
      </c>
      <c r="P1251" s="415" t="s">
        <v>134</v>
      </c>
    </row>
    <row r="1252" spans="3:16" ht="16" x14ac:dyDescent="0.2">
      <c r="C1252" s="410"/>
      <c r="D1252" s="410"/>
      <c r="E1252" s="410">
        <f>COUNTIF(CFCategoriasBD,TabelaFluxoDeCaixa[[#This Row],[Categoria]])</f>
        <v>1</v>
      </c>
      <c r="F1252" s="389">
        <f ca="1">IFERROR(COUNTIF(INDIRECT("BDNameToFC" &amp; SUBSTITUTE(TabelaFluxoDeCaixa[[#This Row],[Categoria]], " ", "_")),TabelaFluxoDeCaixa[[#This Row],[Sub Categoria]]),0)</f>
        <v>1</v>
      </c>
      <c r="G1252" s="429">
        <f>DATE(YEAR(TabelaFluxoDeCaixa[[#This Row],[Data de Efetivação]]),MONTH(TabelaFluxoDeCaixa[[#This Row],[Data de Efetivação]]),1)</f>
        <v>45778</v>
      </c>
      <c r="H1252" s="428">
        <v>45752</v>
      </c>
      <c r="I1252" s="428">
        <v>45784</v>
      </c>
      <c r="J1252" s="411" t="s">
        <v>725</v>
      </c>
      <c r="K1252" s="411" t="s">
        <v>806</v>
      </c>
      <c r="L1252" s="411" t="s">
        <v>52</v>
      </c>
      <c r="M1252" s="412" t="s">
        <v>800</v>
      </c>
      <c r="N1252" s="413" t="s">
        <v>828</v>
      </c>
      <c r="O1252" s="414">
        <v>19.98</v>
      </c>
      <c r="P1252" s="415" t="s">
        <v>134</v>
      </c>
    </row>
    <row r="1253" spans="3:16" ht="16" x14ac:dyDescent="0.2">
      <c r="C1253" s="410"/>
      <c r="D1253" s="410"/>
      <c r="E1253" s="410">
        <f>COUNTIF(CFCategoriasBD,TabelaFluxoDeCaixa[[#This Row],[Categoria]])</f>
        <v>1</v>
      </c>
      <c r="F1253" s="389">
        <f ca="1">IFERROR(COUNTIF(INDIRECT("BDNameToFC" &amp; SUBSTITUTE(TabelaFluxoDeCaixa[[#This Row],[Categoria]], " ", "_")),TabelaFluxoDeCaixa[[#This Row],[Sub Categoria]]),0)</f>
        <v>1</v>
      </c>
      <c r="G1253" s="429">
        <f>DATE(YEAR(TabelaFluxoDeCaixa[[#This Row],[Data de Efetivação]]),MONTH(TabelaFluxoDeCaixa[[#This Row],[Data de Efetivação]]),1)</f>
        <v>45778</v>
      </c>
      <c r="H1253" s="428">
        <v>45756</v>
      </c>
      <c r="I1253" s="428">
        <v>45784</v>
      </c>
      <c r="J1253" s="411" t="s">
        <v>725</v>
      </c>
      <c r="K1253" s="411" t="s">
        <v>806</v>
      </c>
      <c r="L1253" s="411" t="s">
        <v>55</v>
      </c>
      <c r="M1253" s="412" t="s">
        <v>56</v>
      </c>
      <c r="N1253" s="413" t="s">
        <v>1862</v>
      </c>
      <c r="O1253" s="414">
        <v>20</v>
      </c>
      <c r="P1253" s="415" t="s">
        <v>134</v>
      </c>
    </row>
    <row r="1254" spans="3:16" ht="16" x14ac:dyDescent="0.2">
      <c r="C1254" s="410"/>
      <c r="D1254" s="410"/>
      <c r="E1254" s="410">
        <f>COUNTIF(CFCategoriasBD,TabelaFluxoDeCaixa[[#This Row],[Categoria]])</f>
        <v>1</v>
      </c>
      <c r="F1254" s="389">
        <f ca="1">IFERROR(COUNTIF(INDIRECT("BDNameToFC" &amp; SUBSTITUTE(TabelaFluxoDeCaixa[[#This Row],[Categoria]], " ", "_")),TabelaFluxoDeCaixa[[#This Row],[Sub Categoria]]),0)</f>
        <v>1</v>
      </c>
      <c r="G1254" s="429">
        <f>DATE(YEAR(TabelaFluxoDeCaixa[[#This Row],[Data de Efetivação]]),MONTH(TabelaFluxoDeCaixa[[#This Row],[Data de Efetivação]]),1)</f>
        <v>45778</v>
      </c>
      <c r="H1254" s="428">
        <v>45690</v>
      </c>
      <c r="I1254" s="428">
        <v>45784</v>
      </c>
      <c r="J1254" s="411" t="s">
        <v>725</v>
      </c>
      <c r="K1254" s="411" t="s">
        <v>806</v>
      </c>
      <c r="L1254" s="411" t="s">
        <v>58</v>
      </c>
      <c r="M1254" s="412" t="s">
        <v>1469</v>
      </c>
      <c r="N1254" s="413" t="s">
        <v>1894</v>
      </c>
      <c r="O1254" s="414">
        <v>20</v>
      </c>
      <c r="P1254" s="415" t="s">
        <v>134</v>
      </c>
    </row>
    <row r="1255" spans="3:16" ht="16" x14ac:dyDescent="0.2">
      <c r="C1255" s="410"/>
      <c r="D1255" s="410"/>
      <c r="E1255" s="410">
        <f>COUNTIF(CFCategoriasBD,TabelaFluxoDeCaixa[[#This Row],[Categoria]])</f>
        <v>1</v>
      </c>
      <c r="F1255" s="389">
        <f ca="1">IFERROR(COUNTIF(INDIRECT("BDNameToFC" &amp; SUBSTITUTE(TabelaFluxoDeCaixa[[#This Row],[Categoria]], " ", "_")),TabelaFluxoDeCaixa[[#This Row],[Sub Categoria]]),0)</f>
        <v>1</v>
      </c>
      <c r="G1255" s="429">
        <f>DATE(YEAR(TabelaFluxoDeCaixa[[#This Row],[Data de Efetivação]]),MONTH(TabelaFluxoDeCaixa[[#This Row],[Data de Efetivação]]),1)</f>
        <v>45778</v>
      </c>
      <c r="H1255" s="428">
        <v>45757</v>
      </c>
      <c r="I1255" s="428">
        <v>45784</v>
      </c>
      <c r="J1255" s="411" t="s">
        <v>725</v>
      </c>
      <c r="K1255" s="411" t="s">
        <v>806</v>
      </c>
      <c r="L1255" s="411" t="s">
        <v>49</v>
      </c>
      <c r="M1255" s="412" t="s">
        <v>50</v>
      </c>
      <c r="N1255" s="413" t="s">
        <v>1005</v>
      </c>
      <c r="O1255" s="414">
        <v>20.51</v>
      </c>
      <c r="P1255" s="415" t="s">
        <v>134</v>
      </c>
    </row>
    <row r="1256" spans="3:16" ht="16" x14ac:dyDescent="0.2">
      <c r="C1256" s="410"/>
      <c r="D1256" s="410"/>
      <c r="E1256" s="410">
        <f>COUNTIF(CFCategoriasBD,TabelaFluxoDeCaixa[[#This Row],[Categoria]])</f>
        <v>1</v>
      </c>
      <c r="F1256" s="389">
        <f ca="1">IFERROR(COUNTIF(INDIRECT("BDNameToFC" &amp; SUBSTITUTE(TabelaFluxoDeCaixa[[#This Row],[Categoria]], " ", "_")),TabelaFluxoDeCaixa[[#This Row],[Sub Categoria]]),0)</f>
        <v>1</v>
      </c>
      <c r="G1256" s="429">
        <f>DATE(YEAR(TabelaFluxoDeCaixa[[#This Row],[Data de Efetivação]]),MONTH(TabelaFluxoDeCaixa[[#This Row],[Data de Efetivação]]),1)</f>
        <v>45778</v>
      </c>
      <c r="H1256" s="428">
        <v>45574</v>
      </c>
      <c r="I1256" s="428">
        <v>45784</v>
      </c>
      <c r="J1256" s="411" t="s">
        <v>725</v>
      </c>
      <c r="K1256" s="411" t="s">
        <v>806</v>
      </c>
      <c r="L1256" s="411" t="s">
        <v>899</v>
      </c>
      <c r="M1256" s="412" t="s">
        <v>902</v>
      </c>
      <c r="N1256" s="413" t="s">
        <v>1888</v>
      </c>
      <c r="O1256" s="414">
        <v>22.2</v>
      </c>
      <c r="P1256" s="415" t="s">
        <v>134</v>
      </c>
    </row>
    <row r="1257" spans="3:16" ht="16" x14ac:dyDescent="0.2">
      <c r="C1257" s="410"/>
      <c r="D1257" s="410"/>
      <c r="E1257" s="410">
        <f>COUNTIF(CFCategoriasBD,TabelaFluxoDeCaixa[[#This Row],[Categoria]])</f>
        <v>1</v>
      </c>
      <c r="F1257" s="389">
        <f ca="1">IFERROR(COUNTIF(INDIRECT("BDNameToFC" &amp; SUBSTITUTE(TabelaFluxoDeCaixa[[#This Row],[Categoria]], " ", "_")),TabelaFluxoDeCaixa[[#This Row],[Sub Categoria]]),0)</f>
        <v>1</v>
      </c>
      <c r="G1257" s="429">
        <f>DATE(YEAR(TabelaFluxoDeCaixa[[#This Row],[Data de Efetivação]]),MONTH(TabelaFluxoDeCaixa[[#This Row],[Data de Efetivação]]),1)</f>
        <v>45778</v>
      </c>
      <c r="H1257" s="428">
        <v>45717</v>
      </c>
      <c r="I1257" s="428">
        <v>45784</v>
      </c>
      <c r="J1257" s="411" t="s">
        <v>725</v>
      </c>
      <c r="K1257" s="411" t="s">
        <v>806</v>
      </c>
      <c r="L1257" s="411" t="s">
        <v>1029</v>
      </c>
      <c r="M1257" s="412" t="s">
        <v>1030</v>
      </c>
      <c r="N1257" s="413" t="s">
        <v>1893</v>
      </c>
      <c r="O1257" s="414">
        <v>24.16</v>
      </c>
      <c r="P1257" s="415" t="s">
        <v>134</v>
      </c>
    </row>
    <row r="1258" spans="3:16" ht="16" x14ac:dyDescent="0.2">
      <c r="C1258" s="410"/>
      <c r="D1258" s="410"/>
      <c r="E1258" s="410">
        <f>COUNTIF(CFCategoriasBD,TabelaFluxoDeCaixa[[#This Row],[Categoria]])</f>
        <v>1</v>
      </c>
      <c r="F1258" s="389">
        <f ca="1">IFERROR(COUNTIF(INDIRECT("BDNameToFC" &amp; SUBSTITUTE(TabelaFluxoDeCaixa[[#This Row],[Categoria]], " ", "_")),TabelaFluxoDeCaixa[[#This Row],[Sub Categoria]]),0)</f>
        <v>1</v>
      </c>
      <c r="G1258" s="429">
        <f>DATE(YEAR(TabelaFluxoDeCaixa[[#This Row],[Data de Efetivação]]),MONTH(TabelaFluxoDeCaixa[[#This Row],[Data de Efetivação]]),1)</f>
        <v>45778</v>
      </c>
      <c r="H1258" s="428">
        <v>45750</v>
      </c>
      <c r="I1258" s="428">
        <v>45784</v>
      </c>
      <c r="J1258" s="411" t="s">
        <v>725</v>
      </c>
      <c r="K1258" s="411" t="s">
        <v>806</v>
      </c>
      <c r="L1258" s="411" t="s">
        <v>55</v>
      </c>
      <c r="M1258" s="412" t="s">
        <v>56</v>
      </c>
      <c r="N1258" s="413" t="s">
        <v>1884</v>
      </c>
      <c r="O1258" s="414">
        <v>25.8</v>
      </c>
      <c r="P1258" s="415" t="s">
        <v>134</v>
      </c>
    </row>
    <row r="1259" spans="3:16" ht="16" x14ac:dyDescent="0.2">
      <c r="C1259" s="410"/>
      <c r="D1259" s="410"/>
      <c r="E1259" s="410">
        <f>COUNTIF(CFCategoriasBD,TabelaFluxoDeCaixa[[#This Row],[Categoria]])</f>
        <v>1</v>
      </c>
      <c r="F1259" s="389">
        <f ca="1">IFERROR(COUNTIF(INDIRECT("BDNameToFC" &amp; SUBSTITUTE(TabelaFluxoDeCaixa[[#This Row],[Categoria]], " ", "_")),TabelaFluxoDeCaixa[[#This Row],[Sub Categoria]]),0)</f>
        <v>1</v>
      </c>
      <c r="G1259" s="429">
        <f>DATE(YEAR(TabelaFluxoDeCaixa[[#This Row],[Data de Efetivação]]),MONTH(TabelaFluxoDeCaixa[[#This Row],[Data de Efetivação]]),1)</f>
        <v>45778</v>
      </c>
      <c r="H1259" s="428">
        <v>45752</v>
      </c>
      <c r="I1259" s="428">
        <v>45784</v>
      </c>
      <c r="J1259" s="411" t="s">
        <v>725</v>
      </c>
      <c r="K1259" s="411" t="s">
        <v>806</v>
      </c>
      <c r="L1259" s="411" t="s">
        <v>899</v>
      </c>
      <c r="M1259" s="412" t="s">
        <v>902</v>
      </c>
      <c r="N1259" s="413" t="s">
        <v>1861</v>
      </c>
      <c r="O1259" s="414">
        <v>26</v>
      </c>
      <c r="P1259" s="415" t="s">
        <v>134</v>
      </c>
    </row>
    <row r="1260" spans="3:16" ht="16" x14ac:dyDescent="0.2">
      <c r="C1260" s="410"/>
      <c r="D1260" s="410"/>
      <c r="E1260" s="410">
        <f>COUNTIF(CFCategoriasBD,TabelaFluxoDeCaixa[[#This Row],[Categoria]])</f>
        <v>1</v>
      </c>
      <c r="F1260" s="389">
        <f ca="1">IFERROR(COUNTIF(INDIRECT("BDNameToFC" &amp; SUBSTITUTE(TabelaFluxoDeCaixa[[#This Row],[Categoria]], " ", "_")),TabelaFluxoDeCaixa[[#This Row],[Sub Categoria]]),0)</f>
        <v>1</v>
      </c>
      <c r="G1260" s="429">
        <f>DATE(YEAR(TabelaFluxoDeCaixa[[#This Row],[Data de Efetivação]]),MONTH(TabelaFluxoDeCaixa[[#This Row],[Data de Efetivação]]),1)</f>
        <v>45778</v>
      </c>
      <c r="H1260" s="428">
        <v>45743</v>
      </c>
      <c r="I1260" s="428">
        <v>45784</v>
      </c>
      <c r="J1260" s="411"/>
      <c r="K1260" s="411" t="s">
        <v>806</v>
      </c>
      <c r="L1260" s="411" t="s">
        <v>49</v>
      </c>
      <c r="M1260" s="412" t="s">
        <v>50</v>
      </c>
      <c r="N1260" s="413" t="s">
        <v>1758</v>
      </c>
      <c r="O1260" s="414">
        <v>26.37</v>
      </c>
      <c r="P1260" s="415" t="s">
        <v>134</v>
      </c>
    </row>
    <row r="1261" spans="3:16" ht="16" x14ac:dyDescent="0.2">
      <c r="C1261" s="410"/>
      <c r="D1261" s="410"/>
      <c r="E1261" s="410">
        <f>COUNTIF(CFCategoriasBD,TabelaFluxoDeCaixa[[#This Row],[Categoria]])</f>
        <v>1</v>
      </c>
      <c r="F1261" s="389">
        <f ca="1">IFERROR(COUNTIF(INDIRECT("BDNameToFC" &amp; SUBSTITUTE(TabelaFluxoDeCaixa[[#This Row],[Categoria]], " ", "_")),TabelaFluxoDeCaixa[[#This Row],[Sub Categoria]]),0)</f>
        <v>1</v>
      </c>
      <c r="G1261" s="429">
        <f>DATE(YEAR(TabelaFluxoDeCaixa[[#This Row],[Data de Efetivação]]),MONTH(TabelaFluxoDeCaixa[[#This Row],[Data de Efetivação]]),1)</f>
        <v>45778</v>
      </c>
      <c r="H1261" s="428">
        <v>45743</v>
      </c>
      <c r="I1261" s="428">
        <v>45784</v>
      </c>
      <c r="J1261" s="411" t="s">
        <v>725</v>
      </c>
      <c r="K1261" s="411" t="s">
        <v>806</v>
      </c>
      <c r="L1261" s="411" t="s">
        <v>49</v>
      </c>
      <c r="M1261" s="412" t="s">
        <v>50</v>
      </c>
      <c r="N1261" s="413" t="s">
        <v>1004</v>
      </c>
      <c r="O1261" s="414">
        <v>26.37</v>
      </c>
      <c r="P1261" s="415" t="s">
        <v>134</v>
      </c>
    </row>
    <row r="1262" spans="3:16" ht="16" x14ac:dyDescent="0.2">
      <c r="C1262" s="410"/>
      <c r="D1262" s="410"/>
      <c r="E1262" s="410">
        <f>COUNTIF(CFCategoriasBD,TabelaFluxoDeCaixa[[#This Row],[Categoria]])</f>
        <v>1</v>
      </c>
      <c r="F1262" s="389">
        <f ca="1">IFERROR(COUNTIF(INDIRECT("BDNameToFC" &amp; SUBSTITUTE(TabelaFluxoDeCaixa[[#This Row],[Categoria]], " ", "_")),TabelaFluxoDeCaixa[[#This Row],[Sub Categoria]]),0)</f>
        <v>1</v>
      </c>
      <c r="G1262" s="429">
        <f>DATE(YEAR(TabelaFluxoDeCaixa[[#This Row],[Data de Efetivação]]),MONTH(TabelaFluxoDeCaixa[[#This Row],[Data de Efetivação]]),1)</f>
        <v>45778</v>
      </c>
      <c r="H1262" s="428">
        <v>45756</v>
      </c>
      <c r="I1262" s="428">
        <v>45784</v>
      </c>
      <c r="J1262" s="411" t="s">
        <v>725</v>
      </c>
      <c r="K1262" s="411" t="s">
        <v>806</v>
      </c>
      <c r="L1262" s="411" t="s">
        <v>803</v>
      </c>
      <c r="M1262" s="412" t="s">
        <v>799</v>
      </c>
      <c r="N1262" s="413" t="s">
        <v>1864</v>
      </c>
      <c r="O1262" s="414">
        <v>27.51</v>
      </c>
      <c r="P1262" s="415" t="s">
        <v>134</v>
      </c>
    </row>
    <row r="1263" spans="3:16" ht="16" x14ac:dyDescent="0.2">
      <c r="C1263" s="410"/>
      <c r="D1263" s="410"/>
      <c r="E1263" s="410">
        <f>COUNTIF(CFCategoriasBD,TabelaFluxoDeCaixa[[#This Row],[Categoria]])</f>
        <v>1</v>
      </c>
      <c r="F1263" s="389">
        <f ca="1">IFERROR(COUNTIF(INDIRECT("BDNameToFC" &amp; SUBSTITUTE(TabelaFluxoDeCaixa[[#This Row],[Categoria]], " ", "_")),TabelaFluxoDeCaixa[[#This Row],[Sub Categoria]]),0)</f>
        <v>1</v>
      </c>
      <c r="G1263" s="429">
        <f>DATE(YEAR(TabelaFluxoDeCaixa[[#This Row],[Data de Efetivação]]),MONTH(TabelaFluxoDeCaixa[[#This Row],[Data de Efetivação]]),1)</f>
        <v>45778</v>
      </c>
      <c r="H1263" s="428">
        <v>45762</v>
      </c>
      <c r="I1263" s="428">
        <v>45784</v>
      </c>
      <c r="J1263" s="411" t="s">
        <v>725</v>
      </c>
      <c r="K1263" s="411" t="s">
        <v>806</v>
      </c>
      <c r="L1263" s="411" t="s">
        <v>803</v>
      </c>
      <c r="M1263" s="412" t="s">
        <v>799</v>
      </c>
      <c r="N1263" s="413" t="s">
        <v>969</v>
      </c>
      <c r="O1263" s="414">
        <v>27.76</v>
      </c>
      <c r="P1263" s="415" t="s">
        <v>134</v>
      </c>
    </row>
    <row r="1264" spans="3:16" ht="16" x14ac:dyDescent="0.2">
      <c r="C1264" s="410"/>
      <c r="D1264" s="410"/>
      <c r="E1264" s="410">
        <f>COUNTIF(CFCategoriasBD,TabelaFluxoDeCaixa[[#This Row],[Categoria]])</f>
        <v>1</v>
      </c>
      <c r="F1264" s="389">
        <f ca="1">IFERROR(COUNTIF(INDIRECT("BDNameToFC" &amp; SUBSTITUTE(TabelaFluxoDeCaixa[[#This Row],[Categoria]], " ", "_")),TabelaFluxoDeCaixa[[#This Row],[Sub Categoria]]),0)</f>
        <v>1</v>
      </c>
      <c r="G1264" s="429">
        <f>DATE(YEAR(TabelaFluxoDeCaixa[[#This Row],[Data de Efetivação]]),MONTH(TabelaFluxoDeCaixa[[#This Row],[Data de Efetivação]]),1)</f>
        <v>45778</v>
      </c>
      <c r="H1264" s="428">
        <v>45756</v>
      </c>
      <c r="I1264" s="428">
        <v>45784</v>
      </c>
      <c r="J1264" s="411" t="s">
        <v>725</v>
      </c>
      <c r="K1264" s="411" t="s">
        <v>806</v>
      </c>
      <c r="L1264" s="411" t="s">
        <v>55</v>
      </c>
      <c r="M1264" s="412" t="s">
        <v>810</v>
      </c>
      <c r="N1264" s="413" t="s">
        <v>1881</v>
      </c>
      <c r="O1264" s="414">
        <v>28</v>
      </c>
      <c r="P1264" s="415" t="s">
        <v>134</v>
      </c>
    </row>
    <row r="1265" spans="3:16" ht="16" x14ac:dyDescent="0.2">
      <c r="C1265" s="410"/>
      <c r="D1265" s="410"/>
      <c r="E1265" s="410">
        <f>COUNTIF(CFCategoriasBD,TabelaFluxoDeCaixa[[#This Row],[Categoria]])</f>
        <v>1</v>
      </c>
      <c r="F1265" s="389">
        <f ca="1">IFERROR(COUNTIF(INDIRECT("BDNameToFC" &amp; SUBSTITUTE(TabelaFluxoDeCaixa[[#This Row],[Categoria]], " ", "_")),TabelaFluxoDeCaixa[[#This Row],[Sub Categoria]]),0)</f>
        <v>1</v>
      </c>
      <c r="G1265" s="429">
        <f>DATE(YEAR(TabelaFluxoDeCaixa[[#This Row],[Data de Efetivação]]),MONTH(TabelaFluxoDeCaixa[[#This Row],[Data de Efetivação]]),1)</f>
        <v>45778</v>
      </c>
      <c r="H1265" s="428">
        <v>45748</v>
      </c>
      <c r="I1265" s="428">
        <v>45784</v>
      </c>
      <c r="J1265" s="411"/>
      <c r="K1265" s="411" t="s">
        <v>806</v>
      </c>
      <c r="L1265" s="411" t="s">
        <v>803</v>
      </c>
      <c r="M1265" s="412" t="s">
        <v>799</v>
      </c>
      <c r="N1265" s="413" t="s">
        <v>1099</v>
      </c>
      <c r="O1265" s="414">
        <v>29.16</v>
      </c>
      <c r="P1265" s="415" t="s">
        <v>134</v>
      </c>
    </row>
    <row r="1266" spans="3:16" ht="16" x14ac:dyDescent="0.2">
      <c r="C1266" s="410"/>
      <c r="D1266" s="410"/>
      <c r="E1266" s="410">
        <f>COUNTIF(CFCategoriasBD,TabelaFluxoDeCaixa[[#This Row],[Categoria]])</f>
        <v>1</v>
      </c>
      <c r="F1266" s="389">
        <f ca="1">IFERROR(COUNTIF(INDIRECT("BDNameToFC" &amp; SUBSTITUTE(TabelaFluxoDeCaixa[[#This Row],[Categoria]], " ", "_")),TabelaFluxoDeCaixa[[#This Row],[Sub Categoria]]),0)</f>
        <v>1</v>
      </c>
      <c r="G1266" s="429">
        <f>DATE(YEAR(TabelaFluxoDeCaixa[[#This Row],[Data de Efetivação]]),MONTH(TabelaFluxoDeCaixa[[#This Row],[Data de Efetivação]]),1)</f>
        <v>45778</v>
      </c>
      <c r="H1266" s="428">
        <v>45748</v>
      </c>
      <c r="I1266" s="428">
        <v>45784</v>
      </c>
      <c r="J1266" s="411" t="s">
        <v>725</v>
      </c>
      <c r="K1266" s="411" t="s">
        <v>806</v>
      </c>
      <c r="L1266" s="411" t="s">
        <v>803</v>
      </c>
      <c r="M1266" s="412" t="s">
        <v>799</v>
      </c>
      <c r="N1266" s="413" t="s">
        <v>871</v>
      </c>
      <c r="O1266" s="414">
        <v>29.16</v>
      </c>
      <c r="P1266" s="415" t="s">
        <v>134</v>
      </c>
    </row>
    <row r="1267" spans="3:16" ht="16" x14ac:dyDescent="0.2">
      <c r="C1267" s="410"/>
      <c r="D1267" s="410"/>
      <c r="E1267" s="410">
        <f>COUNTIF(CFCategoriasBD,TabelaFluxoDeCaixa[[#This Row],[Categoria]])</f>
        <v>1</v>
      </c>
      <c r="F1267" s="389">
        <f ca="1">IFERROR(COUNTIF(INDIRECT("BDNameToFC" &amp; SUBSTITUTE(TabelaFluxoDeCaixa[[#This Row],[Categoria]], " ", "_")),TabelaFluxoDeCaixa[[#This Row],[Sub Categoria]]),0)</f>
        <v>1</v>
      </c>
      <c r="G1267" s="429">
        <f>DATE(YEAR(TabelaFluxoDeCaixa[[#This Row],[Data de Efetivação]]),MONTH(TabelaFluxoDeCaixa[[#This Row],[Data de Efetivação]]),1)</f>
        <v>45778</v>
      </c>
      <c r="H1267" s="428">
        <v>45525</v>
      </c>
      <c r="I1267" s="428">
        <v>45784</v>
      </c>
      <c r="J1267" s="411" t="s">
        <v>725</v>
      </c>
      <c r="K1267" s="411" t="s">
        <v>806</v>
      </c>
      <c r="L1267" s="411" t="s">
        <v>55</v>
      </c>
      <c r="M1267" s="412" t="s">
        <v>913</v>
      </c>
      <c r="N1267" s="413" t="s">
        <v>1900</v>
      </c>
      <c r="O1267" s="414">
        <v>29.49</v>
      </c>
      <c r="P1267" s="415" t="s">
        <v>134</v>
      </c>
    </row>
    <row r="1268" spans="3:16" ht="16" x14ac:dyDescent="0.2">
      <c r="C1268" s="410"/>
      <c r="D1268" s="410"/>
      <c r="E1268" s="410">
        <f>COUNTIF(CFCategoriasBD,TabelaFluxoDeCaixa[[#This Row],[Categoria]])</f>
        <v>1</v>
      </c>
      <c r="F1268" s="389">
        <f ca="1">IFERROR(COUNTIF(INDIRECT("BDNameToFC" &amp; SUBSTITUTE(TabelaFluxoDeCaixa[[#This Row],[Categoria]], " ", "_")),TabelaFluxoDeCaixa[[#This Row],[Sub Categoria]]),0)</f>
        <v>1</v>
      </c>
      <c r="G1268" s="429">
        <f>DATE(YEAR(TabelaFluxoDeCaixa[[#This Row],[Data de Efetivação]]),MONTH(TabelaFluxoDeCaixa[[#This Row],[Data de Efetivação]]),1)</f>
        <v>45778</v>
      </c>
      <c r="H1268" s="428">
        <v>45759</v>
      </c>
      <c r="I1268" s="428">
        <v>45784</v>
      </c>
      <c r="J1268" s="411" t="s">
        <v>725</v>
      </c>
      <c r="K1268" s="411" t="s">
        <v>806</v>
      </c>
      <c r="L1268" s="411" t="s">
        <v>55</v>
      </c>
      <c r="M1268" s="412" t="s">
        <v>56</v>
      </c>
      <c r="N1268" s="413" t="s">
        <v>1867</v>
      </c>
      <c r="O1268" s="414">
        <v>30</v>
      </c>
      <c r="P1268" s="415" t="s">
        <v>134</v>
      </c>
    </row>
    <row r="1269" spans="3:16" ht="16" x14ac:dyDescent="0.2">
      <c r="C1269" s="410"/>
      <c r="D1269" s="410"/>
      <c r="E1269" s="410">
        <f>COUNTIF(CFCategoriasBD,TabelaFluxoDeCaixa[[#This Row],[Categoria]])</f>
        <v>1</v>
      </c>
      <c r="F1269" s="389">
        <f ca="1">IFERROR(COUNTIF(INDIRECT("BDNameToFC" &amp; SUBSTITUTE(TabelaFluxoDeCaixa[[#This Row],[Categoria]], " ", "_")),TabelaFluxoDeCaixa[[#This Row],[Sub Categoria]]),0)</f>
        <v>1</v>
      </c>
      <c r="G1269" s="429">
        <f>DATE(YEAR(TabelaFluxoDeCaixa[[#This Row],[Data de Efetivação]]),MONTH(TabelaFluxoDeCaixa[[#This Row],[Data de Efetivação]]),1)</f>
        <v>45778</v>
      </c>
      <c r="H1269" s="428">
        <v>45670</v>
      </c>
      <c r="I1269" s="428">
        <v>45784</v>
      </c>
      <c r="J1269" s="411" t="s">
        <v>725</v>
      </c>
      <c r="K1269" s="411" t="s">
        <v>806</v>
      </c>
      <c r="L1269" s="411" t="s">
        <v>55</v>
      </c>
      <c r="M1269" s="412" t="s">
        <v>56</v>
      </c>
      <c r="N1269" s="413" t="s">
        <v>1889</v>
      </c>
      <c r="O1269" s="414">
        <v>30.72</v>
      </c>
      <c r="P1269" s="415" t="s">
        <v>134</v>
      </c>
    </row>
    <row r="1270" spans="3:16" ht="16" x14ac:dyDescent="0.2">
      <c r="C1270" s="410"/>
      <c r="D1270" s="410"/>
      <c r="E1270" s="410">
        <f>COUNTIF(CFCategoriasBD,TabelaFluxoDeCaixa[[#This Row],[Categoria]])</f>
        <v>1</v>
      </c>
      <c r="F1270" s="389">
        <f ca="1">IFERROR(COUNTIF(INDIRECT("BDNameToFC" &amp; SUBSTITUTE(TabelaFluxoDeCaixa[[#This Row],[Categoria]], " ", "_")),TabelaFluxoDeCaixa[[#This Row],[Sub Categoria]]),0)</f>
        <v>1</v>
      </c>
      <c r="G1270" s="429">
        <f>DATE(YEAR(TabelaFluxoDeCaixa[[#This Row],[Data de Efetivação]]),MONTH(TabelaFluxoDeCaixa[[#This Row],[Data de Efetivação]]),1)</f>
        <v>45778</v>
      </c>
      <c r="H1270" s="428">
        <v>45755</v>
      </c>
      <c r="I1270" s="428">
        <v>45784</v>
      </c>
      <c r="J1270" s="411" t="s">
        <v>725</v>
      </c>
      <c r="K1270" s="411" t="s">
        <v>806</v>
      </c>
      <c r="L1270" s="411" t="s">
        <v>55</v>
      </c>
      <c r="M1270" s="412" t="s">
        <v>810</v>
      </c>
      <c r="N1270" s="413" t="s">
        <v>1239</v>
      </c>
      <c r="O1270" s="414">
        <v>30.8</v>
      </c>
      <c r="P1270" s="415" t="s">
        <v>134</v>
      </c>
    </row>
    <row r="1271" spans="3:16" ht="16" x14ac:dyDescent="0.2">
      <c r="C1271" s="410"/>
      <c r="D1271" s="410"/>
      <c r="E1271" s="410">
        <f>COUNTIF(CFCategoriasBD,TabelaFluxoDeCaixa[[#This Row],[Categoria]])</f>
        <v>1</v>
      </c>
      <c r="F1271" s="389">
        <f ca="1">IFERROR(COUNTIF(INDIRECT("BDNameToFC" &amp; SUBSTITUTE(TabelaFluxoDeCaixa[[#This Row],[Categoria]], " ", "_")),TabelaFluxoDeCaixa[[#This Row],[Sub Categoria]]),0)</f>
        <v>1</v>
      </c>
      <c r="G1271" s="429">
        <f>DATE(YEAR(TabelaFluxoDeCaixa[[#This Row],[Data de Efetivação]]),MONTH(TabelaFluxoDeCaixa[[#This Row],[Data de Efetivação]]),1)</f>
        <v>45778</v>
      </c>
      <c r="H1271" s="428">
        <v>45700</v>
      </c>
      <c r="I1271" s="428">
        <v>45784</v>
      </c>
      <c r="J1271" s="411" t="s">
        <v>725</v>
      </c>
      <c r="K1271" s="411" t="s">
        <v>806</v>
      </c>
      <c r="L1271" s="411" t="s">
        <v>55</v>
      </c>
      <c r="M1271" s="412" t="s">
        <v>56</v>
      </c>
      <c r="N1271" s="413" t="s">
        <v>1876</v>
      </c>
      <c r="O1271" s="414">
        <v>31.66</v>
      </c>
      <c r="P1271" s="415" t="s">
        <v>134</v>
      </c>
    </row>
    <row r="1272" spans="3:16" ht="16" x14ac:dyDescent="0.2">
      <c r="C1272" s="410"/>
      <c r="D1272" s="410"/>
      <c r="E1272" s="410">
        <f>COUNTIF(CFCategoriasBD,TabelaFluxoDeCaixa[[#This Row],[Categoria]])</f>
        <v>1</v>
      </c>
      <c r="F1272" s="389">
        <f ca="1">IFERROR(COUNTIF(INDIRECT("BDNameToFC" &amp; SUBSTITUTE(TabelaFluxoDeCaixa[[#This Row],[Categoria]], " ", "_")),TabelaFluxoDeCaixa[[#This Row],[Sub Categoria]]),0)</f>
        <v>1</v>
      </c>
      <c r="G1272" s="429">
        <f>DATE(YEAR(TabelaFluxoDeCaixa[[#This Row],[Data de Efetivação]]),MONTH(TabelaFluxoDeCaixa[[#This Row],[Data de Efetivação]]),1)</f>
        <v>45778</v>
      </c>
      <c r="H1272" s="428">
        <v>45668</v>
      </c>
      <c r="I1272" s="428">
        <v>45784</v>
      </c>
      <c r="J1272" s="411" t="s">
        <v>725</v>
      </c>
      <c r="K1272" s="411" t="s">
        <v>806</v>
      </c>
      <c r="L1272" s="411" t="s">
        <v>55</v>
      </c>
      <c r="M1272" s="412" t="s">
        <v>56</v>
      </c>
      <c r="N1272" s="413" t="s">
        <v>1875</v>
      </c>
      <c r="O1272" s="414">
        <v>31.88</v>
      </c>
      <c r="P1272" s="415" t="s">
        <v>134</v>
      </c>
    </row>
    <row r="1273" spans="3:16" ht="16" x14ac:dyDescent="0.2">
      <c r="C1273" s="410"/>
      <c r="D1273" s="410"/>
      <c r="E1273" s="410">
        <f>COUNTIF(CFCategoriasBD,TabelaFluxoDeCaixa[[#This Row],[Categoria]])</f>
        <v>1</v>
      </c>
      <c r="F1273" s="389">
        <f ca="1">IFERROR(COUNTIF(INDIRECT("BDNameToFC" &amp; SUBSTITUTE(TabelaFluxoDeCaixa[[#This Row],[Categoria]], " ", "_")),TabelaFluxoDeCaixa[[#This Row],[Sub Categoria]]),0)</f>
        <v>1</v>
      </c>
      <c r="G1273" s="429">
        <f>DATE(YEAR(TabelaFluxoDeCaixa[[#This Row],[Data de Efetivação]]),MONTH(TabelaFluxoDeCaixa[[#This Row],[Data de Efetivação]]),1)</f>
        <v>45778</v>
      </c>
      <c r="H1273" s="428">
        <v>45755</v>
      </c>
      <c r="I1273" s="428">
        <v>45784</v>
      </c>
      <c r="J1273" s="411" t="s">
        <v>725</v>
      </c>
      <c r="K1273" s="411" t="s">
        <v>806</v>
      </c>
      <c r="L1273" s="411" t="s">
        <v>49</v>
      </c>
      <c r="M1273" s="412" t="s">
        <v>50</v>
      </c>
      <c r="N1273" s="413" t="s">
        <v>1005</v>
      </c>
      <c r="O1273" s="414">
        <v>32.549999999999997</v>
      </c>
      <c r="P1273" s="415" t="s">
        <v>134</v>
      </c>
    </row>
    <row r="1274" spans="3:16" ht="16" x14ac:dyDescent="0.2">
      <c r="C1274" s="410"/>
      <c r="D1274" s="410"/>
      <c r="E1274" s="410">
        <f>COUNTIF(CFCategoriasBD,TabelaFluxoDeCaixa[[#This Row],[Categoria]])</f>
        <v>1</v>
      </c>
      <c r="F1274" s="389">
        <f ca="1">IFERROR(COUNTIF(INDIRECT("BDNameToFC" &amp; SUBSTITUTE(TabelaFluxoDeCaixa[[#This Row],[Categoria]], " ", "_")),TabelaFluxoDeCaixa[[#This Row],[Sub Categoria]]),0)</f>
        <v>1</v>
      </c>
      <c r="G1274" s="429">
        <f>DATE(YEAR(TabelaFluxoDeCaixa[[#This Row],[Data de Efetivação]]),MONTH(TabelaFluxoDeCaixa[[#This Row],[Data de Efetivação]]),1)</f>
        <v>45778</v>
      </c>
      <c r="H1274" s="428">
        <v>45752</v>
      </c>
      <c r="I1274" s="428">
        <v>45784</v>
      </c>
      <c r="J1274" s="411" t="s">
        <v>725</v>
      </c>
      <c r="K1274" s="411" t="s">
        <v>806</v>
      </c>
      <c r="L1274" s="411" t="s">
        <v>803</v>
      </c>
      <c r="M1274" s="412" t="s">
        <v>48</v>
      </c>
      <c r="N1274" s="413" t="s">
        <v>831</v>
      </c>
      <c r="O1274" s="414">
        <v>33.29</v>
      </c>
      <c r="P1274" s="415" t="s">
        <v>134</v>
      </c>
    </row>
    <row r="1275" spans="3:16" ht="16" x14ac:dyDescent="0.2">
      <c r="C1275" s="410"/>
      <c r="D1275" s="410"/>
      <c r="E1275" s="410">
        <f>COUNTIF(CFCategoriasBD,TabelaFluxoDeCaixa[[#This Row],[Categoria]])</f>
        <v>1</v>
      </c>
      <c r="F1275" s="389">
        <f ca="1">IFERROR(COUNTIF(INDIRECT("BDNameToFC" &amp; SUBSTITUTE(TabelaFluxoDeCaixa[[#This Row],[Categoria]], " ", "_")),TabelaFluxoDeCaixa[[#This Row],[Sub Categoria]]),0)</f>
        <v>1</v>
      </c>
      <c r="G1275" s="429">
        <f>DATE(YEAR(TabelaFluxoDeCaixa[[#This Row],[Data de Efetivação]]),MONTH(TabelaFluxoDeCaixa[[#This Row],[Data de Efetivação]]),1)</f>
        <v>45778</v>
      </c>
      <c r="H1275" s="428">
        <v>45759</v>
      </c>
      <c r="I1275" s="428">
        <v>45784</v>
      </c>
      <c r="J1275" s="411" t="s">
        <v>725</v>
      </c>
      <c r="K1275" s="411" t="s">
        <v>806</v>
      </c>
      <c r="L1275" s="411" t="s">
        <v>58</v>
      </c>
      <c r="M1275" s="412" t="s">
        <v>801</v>
      </c>
      <c r="N1275" s="413" t="s">
        <v>1895</v>
      </c>
      <c r="O1275" s="414">
        <v>33.340000000000003</v>
      </c>
      <c r="P1275" s="415" t="s">
        <v>134</v>
      </c>
    </row>
    <row r="1276" spans="3:16" ht="16" x14ac:dyDescent="0.2">
      <c r="C1276" s="410"/>
      <c r="D1276" s="410"/>
      <c r="E1276" s="410">
        <f>COUNTIF(CFCategoriasBD,TabelaFluxoDeCaixa[[#This Row],[Categoria]])</f>
        <v>1</v>
      </c>
      <c r="F1276" s="389">
        <f ca="1">IFERROR(COUNTIF(INDIRECT("BDNameToFC" &amp; SUBSTITUTE(TabelaFluxoDeCaixa[[#This Row],[Categoria]], " ", "_")),TabelaFluxoDeCaixa[[#This Row],[Sub Categoria]]),0)</f>
        <v>1</v>
      </c>
      <c r="G1276" s="429">
        <f>DATE(YEAR(TabelaFluxoDeCaixa[[#This Row],[Data de Efetivação]]),MONTH(TabelaFluxoDeCaixa[[#This Row],[Data de Efetivação]]),1)</f>
        <v>45778</v>
      </c>
      <c r="H1276" s="428">
        <v>45743</v>
      </c>
      <c r="I1276" s="428">
        <v>45784</v>
      </c>
      <c r="J1276" s="411"/>
      <c r="K1276" s="411" t="s">
        <v>806</v>
      </c>
      <c r="L1276" s="411" t="s">
        <v>55</v>
      </c>
      <c r="M1276" s="412" t="s">
        <v>57</v>
      </c>
      <c r="N1276" s="413" t="s">
        <v>1760</v>
      </c>
      <c r="O1276" s="414">
        <v>37.5</v>
      </c>
      <c r="P1276" s="415" t="s">
        <v>134</v>
      </c>
    </row>
    <row r="1277" spans="3:16" ht="16" x14ac:dyDescent="0.2">
      <c r="C1277" s="410"/>
      <c r="D1277" s="410"/>
      <c r="E1277" s="410">
        <f>COUNTIF(CFCategoriasBD,TabelaFluxoDeCaixa[[#This Row],[Categoria]])</f>
        <v>1</v>
      </c>
      <c r="F1277" s="389">
        <f ca="1">IFERROR(COUNTIF(INDIRECT("BDNameToFC" &amp; SUBSTITUTE(TabelaFluxoDeCaixa[[#This Row],[Categoria]], " ", "_")),TabelaFluxoDeCaixa[[#This Row],[Sub Categoria]]),0)</f>
        <v>1</v>
      </c>
      <c r="G1277" s="429">
        <f>DATE(YEAR(TabelaFluxoDeCaixa[[#This Row],[Data de Efetivação]]),MONTH(TabelaFluxoDeCaixa[[#This Row],[Data de Efetivação]]),1)</f>
        <v>45778</v>
      </c>
      <c r="H1277" s="428">
        <v>45743</v>
      </c>
      <c r="I1277" s="428">
        <v>45784</v>
      </c>
      <c r="J1277" s="411" t="s">
        <v>725</v>
      </c>
      <c r="K1277" s="411" t="s">
        <v>806</v>
      </c>
      <c r="L1277" s="411" t="s">
        <v>55</v>
      </c>
      <c r="M1277" s="412" t="s">
        <v>810</v>
      </c>
      <c r="N1277" s="413" t="s">
        <v>1878</v>
      </c>
      <c r="O1277" s="414">
        <v>37.5</v>
      </c>
      <c r="P1277" s="415" t="s">
        <v>134</v>
      </c>
    </row>
    <row r="1278" spans="3:16" ht="16" x14ac:dyDescent="0.2">
      <c r="C1278" s="410"/>
      <c r="D1278" s="410"/>
      <c r="E1278" s="410">
        <f>COUNTIF(CFCategoriasBD,TabelaFluxoDeCaixa[[#This Row],[Categoria]])</f>
        <v>1</v>
      </c>
      <c r="F1278" s="389">
        <f ca="1">IFERROR(COUNTIF(INDIRECT("BDNameToFC" &amp; SUBSTITUTE(TabelaFluxoDeCaixa[[#This Row],[Categoria]], " ", "_")),TabelaFluxoDeCaixa[[#This Row],[Sub Categoria]]),0)</f>
        <v>1</v>
      </c>
      <c r="G1278" s="429">
        <f>DATE(YEAR(TabelaFluxoDeCaixa[[#This Row],[Data de Efetivação]]),MONTH(TabelaFluxoDeCaixa[[#This Row],[Data de Efetivação]]),1)</f>
        <v>45778</v>
      </c>
      <c r="H1278" s="428">
        <v>45757</v>
      </c>
      <c r="I1278" s="428">
        <v>45784</v>
      </c>
      <c r="J1278" s="411" t="s">
        <v>725</v>
      </c>
      <c r="K1278" s="411" t="s">
        <v>806</v>
      </c>
      <c r="L1278" s="411" t="s">
        <v>55</v>
      </c>
      <c r="M1278" s="412" t="s">
        <v>810</v>
      </c>
      <c r="N1278" s="413" t="s">
        <v>1239</v>
      </c>
      <c r="O1278" s="414">
        <v>39.5</v>
      </c>
      <c r="P1278" s="415" t="s">
        <v>134</v>
      </c>
    </row>
    <row r="1279" spans="3:16" ht="16" x14ac:dyDescent="0.2">
      <c r="C1279" s="410"/>
      <c r="D1279" s="410"/>
      <c r="E1279" s="410">
        <f>COUNTIF(CFCategoriasBD,TabelaFluxoDeCaixa[[#This Row],[Categoria]])</f>
        <v>1</v>
      </c>
      <c r="F1279" s="389">
        <f ca="1">IFERROR(COUNTIF(INDIRECT("BDNameToFC" &amp; SUBSTITUTE(TabelaFluxoDeCaixa[[#This Row],[Categoria]], " ", "_")),TabelaFluxoDeCaixa[[#This Row],[Sub Categoria]]),0)</f>
        <v>1</v>
      </c>
      <c r="G1279" s="429">
        <f>DATE(YEAR(TabelaFluxoDeCaixa[[#This Row],[Data de Efetivação]]),MONTH(TabelaFluxoDeCaixa[[#This Row],[Data de Efetivação]]),1)</f>
        <v>45778</v>
      </c>
      <c r="H1279" s="428">
        <v>45756</v>
      </c>
      <c r="I1279" s="428">
        <v>45784</v>
      </c>
      <c r="J1279" s="411" t="s">
        <v>725</v>
      </c>
      <c r="K1279" s="411" t="s">
        <v>806</v>
      </c>
      <c r="L1279" s="411" t="s">
        <v>49</v>
      </c>
      <c r="M1279" s="412" t="s">
        <v>50</v>
      </c>
      <c r="N1279" s="413" t="s">
        <v>1004</v>
      </c>
      <c r="O1279" s="414">
        <v>41.49</v>
      </c>
      <c r="P1279" s="415" t="s">
        <v>134</v>
      </c>
    </row>
    <row r="1280" spans="3:16" ht="16" x14ac:dyDescent="0.2">
      <c r="C1280" s="410"/>
      <c r="D1280" s="410"/>
      <c r="E1280" s="410">
        <f>COUNTIF(CFCategoriasBD,TabelaFluxoDeCaixa[[#This Row],[Categoria]])</f>
        <v>1</v>
      </c>
      <c r="F1280" s="389">
        <f ca="1">IFERROR(COUNTIF(INDIRECT("BDNameToFC" &amp; SUBSTITUTE(TabelaFluxoDeCaixa[[#This Row],[Categoria]], " ", "_")),TabelaFluxoDeCaixa[[#This Row],[Sub Categoria]]),0)</f>
        <v>1</v>
      </c>
      <c r="G1280" s="429">
        <f>DATE(YEAR(TabelaFluxoDeCaixa[[#This Row],[Data de Efetivação]]),MONTH(TabelaFluxoDeCaixa[[#This Row],[Data de Efetivação]]),1)</f>
        <v>45778</v>
      </c>
      <c r="H1280" s="428">
        <v>45756</v>
      </c>
      <c r="I1280" s="428">
        <v>45784</v>
      </c>
      <c r="J1280" s="411" t="s">
        <v>725</v>
      </c>
      <c r="K1280" s="411" t="s">
        <v>806</v>
      </c>
      <c r="L1280" s="411" t="s">
        <v>803</v>
      </c>
      <c r="M1280" s="412" t="s">
        <v>898</v>
      </c>
      <c r="N1280" s="413" t="s">
        <v>1865</v>
      </c>
      <c r="O1280" s="414">
        <v>42.43</v>
      </c>
      <c r="P1280" s="415" t="s">
        <v>134</v>
      </c>
    </row>
    <row r="1281" spans="3:16" ht="16" x14ac:dyDescent="0.2">
      <c r="C1281" s="410"/>
      <c r="D1281" s="410"/>
      <c r="E1281" s="410">
        <f>COUNTIF(CFCategoriasBD,TabelaFluxoDeCaixa[[#This Row],[Categoria]])</f>
        <v>1</v>
      </c>
      <c r="F1281" s="389">
        <f ca="1">IFERROR(COUNTIF(INDIRECT("BDNameToFC" &amp; SUBSTITUTE(TabelaFluxoDeCaixa[[#This Row],[Categoria]], " ", "_")),TabelaFluxoDeCaixa[[#This Row],[Sub Categoria]]),0)</f>
        <v>1</v>
      </c>
      <c r="G1281" s="429">
        <f>DATE(YEAR(TabelaFluxoDeCaixa[[#This Row],[Data de Efetivação]]),MONTH(TabelaFluxoDeCaixa[[#This Row],[Data de Efetivação]]),1)</f>
        <v>45778</v>
      </c>
      <c r="H1281" s="428">
        <v>45749</v>
      </c>
      <c r="I1281" s="428">
        <v>45784</v>
      </c>
      <c r="J1281" s="411"/>
      <c r="K1281" s="411" t="s">
        <v>806</v>
      </c>
      <c r="L1281" s="411" t="s">
        <v>55</v>
      </c>
      <c r="M1281" s="412" t="s">
        <v>56</v>
      </c>
      <c r="N1281" s="413" t="s">
        <v>1357</v>
      </c>
      <c r="O1281" s="414">
        <v>42.5</v>
      </c>
      <c r="P1281" s="415" t="s">
        <v>134</v>
      </c>
    </row>
    <row r="1282" spans="3:16" ht="16" x14ac:dyDescent="0.2">
      <c r="C1282" s="410"/>
      <c r="D1282" s="410"/>
      <c r="E1282" s="410">
        <f>COUNTIF(CFCategoriasBD,TabelaFluxoDeCaixa[[#This Row],[Categoria]])</f>
        <v>1</v>
      </c>
      <c r="F1282" s="389">
        <f ca="1">IFERROR(COUNTIF(INDIRECT("BDNameToFC" &amp; SUBSTITUTE(TabelaFluxoDeCaixa[[#This Row],[Categoria]], " ", "_")),TabelaFluxoDeCaixa[[#This Row],[Sub Categoria]]),0)</f>
        <v>1</v>
      </c>
      <c r="G1282" s="429">
        <f>DATE(YEAR(TabelaFluxoDeCaixa[[#This Row],[Data de Efetivação]]),MONTH(TabelaFluxoDeCaixa[[#This Row],[Data de Efetivação]]),1)</f>
        <v>45778</v>
      </c>
      <c r="H1282" s="428">
        <v>45759</v>
      </c>
      <c r="I1282" s="428">
        <v>45784</v>
      </c>
      <c r="J1282" s="411" t="s">
        <v>725</v>
      </c>
      <c r="K1282" s="411" t="s">
        <v>806</v>
      </c>
      <c r="L1282" s="411" t="s">
        <v>55</v>
      </c>
      <c r="M1282" s="412" t="s">
        <v>810</v>
      </c>
      <c r="N1282" s="413" t="s">
        <v>1858</v>
      </c>
      <c r="O1282" s="414">
        <v>44</v>
      </c>
      <c r="P1282" s="415" t="s">
        <v>134</v>
      </c>
    </row>
    <row r="1283" spans="3:16" ht="16" x14ac:dyDescent="0.2">
      <c r="C1283" s="410"/>
      <c r="D1283" s="410"/>
      <c r="E1283" s="410">
        <f>COUNTIF(CFCategoriasBD,TabelaFluxoDeCaixa[[#This Row],[Categoria]])</f>
        <v>1</v>
      </c>
      <c r="F1283" s="389">
        <f ca="1">IFERROR(COUNTIF(INDIRECT("BDNameToFC" &amp; SUBSTITUTE(TabelaFluxoDeCaixa[[#This Row],[Categoria]], " ", "_")),TabelaFluxoDeCaixa[[#This Row],[Sub Categoria]]),0)</f>
        <v>1</v>
      </c>
      <c r="G1283" s="429">
        <f>DATE(YEAR(TabelaFluxoDeCaixa[[#This Row],[Data de Efetivação]]),MONTH(TabelaFluxoDeCaixa[[#This Row],[Data de Efetivação]]),1)</f>
        <v>45778</v>
      </c>
      <c r="H1283" s="428">
        <v>45760</v>
      </c>
      <c r="I1283" s="428">
        <v>45784</v>
      </c>
      <c r="J1283" s="411" t="s">
        <v>725</v>
      </c>
      <c r="K1283" s="411" t="s">
        <v>806</v>
      </c>
      <c r="L1283" s="411" t="s">
        <v>55</v>
      </c>
      <c r="M1283" s="412" t="s">
        <v>810</v>
      </c>
      <c r="N1283" s="413" t="s">
        <v>1732</v>
      </c>
      <c r="O1283" s="414">
        <v>45</v>
      </c>
      <c r="P1283" s="415" t="s">
        <v>134</v>
      </c>
    </row>
    <row r="1284" spans="3:16" ht="16" x14ac:dyDescent="0.2">
      <c r="C1284" s="410"/>
      <c r="D1284" s="410"/>
      <c r="E1284" s="410">
        <f>COUNTIF(CFCategoriasBD,TabelaFluxoDeCaixa[[#This Row],[Categoria]])</f>
        <v>1</v>
      </c>
      <c r="F1284" s="389">
        <f ca="1">IFERROR(COUNTIF(INDIRECT("BDNameToFC" &amp; SUBSTITUTE(TabelaFluxoDeCaixa[[#This Row],[Categoria]], " ", "_")),TabelaFluxoDeCaixa[[#This Row],[Sub Categoria]]),0)</f>
        <v>1</v>
      </c>
      <c r="G1284" s="429">
        <f>DATE(YEAR(TabelaFluxoDeCaixa[[#This Row],[Data de Efetivação]]),MONTH(TabelaFluxoDeCaixa[[#This Row],[Data de Efetivação]]),1)</f>
        <v>45778</v>
      </c>
      <c r="H1284" s="428">
        <v>45742</v>
      </c>
      <c r="I1284" s="428">
        <v>45784</v>
      </c>
      <c r="J1284" s="411"/>
      <c r="K1284" s="411" t="s">
        <v>806</v>
      </c>
      <c r="L1284" s="411" t="s">
        <v>55</v>
      </c>
      <c r="M1284" s="412" t="s">
        <v>57</v>
      </c>
      <c r="N1284" s="413" t="s">
        <v>1757</v>
      </c>
      <c r="O1284" s="414">
        <v>45.98</v>
      </c>
      <c r="P1284" s="415" t="s">
        <v>134</v>
      </c>
    </row>
    <row r="1285" spans="3:16" ht="16" x14ac:dyDescent="0.2">
      <c r="C1285" s="410"/>
      <c r="D1285" s="410"/>
      <c r="E1285" s="410">
        <f>COUNTIF(CFCategoriasBD,TabelaFluxoDeCaixa[[#This Row],[Categoria]])</f>
        <v>1</v>
      </c>
      <c r="F1285" s="389">
        <f ca="1">IFERROR(COUNTIF(INDIRECT("BDNameToFC" &amp; SUBSTITUTE(TabelaFluxoDeCaixa[[#This Row],[Categoria]], " ", "_")),TabelaFluxoDeCaixa[[#This Row],[Sub Categoria]]),0)</f>
        <v>1</v>
      </c>
      <c r="G1285" s="429">
        <f>DATE(YEAR(TabelaFluxoDeCaixa[[#This Row],[Data de Efetivação]]),MONTH(TabelaFluxoDeCaixa[[#This Row],[Data de Efetivação]]),1)</f>
        <v>45778</v>
      </c>
      <c r="H1285" s="428">
        <v>45743</v>
      </c>
      <c r="I1285" s="428">
        <v>45784</v>
      </c>
      <c r="J1285" s="411"/>
      <c r="K1285" s="411" t="s">
        <v>806</v>
      </c>
      <c r="L1285" s="411" t="s">
        <v>55</v>
      </c>
      <c r="M1285" s="412" t="s">
        <v>57</v>
      </c>
      <c r="N1285" s="413" t="s">
        <v>1756</v>
      </c>
      <c r="O1285" s="414">
        <v>46.4</v>
      </c>
      <c r="P1285" s="415" t="s">
        <v>134</v>
      </c>
    </row>
    <row r="1286" spans="3:16" ht="16" x14ac:dyDescent="0.2">
      <c r="C1286" s="410"/>
      <c r="D1286" s="410"/>
      <c r="E1286" s="410">
        <f>COUNTIF(CFCategoriasBD,TabelaFluxoDeCaixa[[#This Row],[Categoria]])</f>
        <v>1</v>
      </c>
      <c r="F1286" s="389">
        <f ca="1">IFERROR(COUNTIF(INDIRECT("BDNameToFC" &amp; SUBSTITUTE(TabelaFluxoDeCaixa[[#This Row],[Categoria]], " ", "_")),TabelaFluxoDeCaixa[[#This Row],[Sub Categoria]]),0)</f>
        <v>1</v>
      </c>
      <c r="G1286" s="429">
        <f>DATE(YEAR(TabelaFluxoDeCaixa[[#This Row],[Data de Efetivação]]),MONTH(TabelaFluxoDeCaixa[[#This Row],[Data de Efetivação]]),1)</f>
        <v>45778</v>
      </c>
      <c r="H1286" s="428">
        <v>45742</v>
      </c>
      <c r="I1286" s="428">
        <v>45784</v>
      </c>
      <c r="J1286" s="411"/>
      <c r="K1286" s="411" t="s">
        <v>806</v>
      </c>
      <c r="L1286" s="411" t="s">
        <v>55</v>
      </c>
      <c r="M1286" s="412" t="s">
        <v>57</v>
      </c>
      <c r="N1286" s="413" t="s">
        <v>1756</v>
      </c>
      <c r="O1286" s="414">
        <v>47.4</v>
      </c>
      <c r="P1286" s="415" t="s">
        <v>134</v>
      </c>
    </row>
    <row r="1287" spans="3:16" ht="16" x14ac:dyDescent="0.2">
      <c r="C1287" s="410"/>
      <c r="D1287" s="410"/>
      <c r="E1287" s="410">
        <f>COUNTIF(CFCategoriasBD,TabelaFluxoDeCaixa[[#This Row],[Categoria]])</f>
        <v>1</v>
      </c>
      <c r="F1287" s="389">
        <f ca="1">IFERROR(COUNTIF(INDIRECT("BDNameToFC" &amp; SUBSTITUTE(TabelaFluxoDeCaixa[[#This Row],[Categoria]], " ", "_")),TabelaFluxoDeCaixa[[#This Row],[Sub Categoria]]),0)</f>
        <v>1</v>
      </c>
      <c r="G1287" s="429">
        <f>DATE(YEAR(TabelaFluxoDeCaixa[[#This Row],[Data de Efetivação]]),MONTH(TabelaFluxoDeCaixa[[#This Row],[Data de Efetivação]]),1)</f>
        <v>45778</v>
      </c>
      <c r="H1287" s="428">
        <v>45742</v>
      </c>
      <c r="I1287" s="428">
        <v>45784</v>
      </c>
      <c r="J1287" s="411" t="s">
        <v>725</v>
      </c>
      <c r="K1287" s="411" t="s">
        <v>806</v>
      </c>
      <c r="L1287" s="411" t="s">
        <v>899</v>
      </c>
      <c r="M1287" s="412" t="s">
        <v>902</v>
      </c>
      <c r="N1287" s="413" t="s">
        <v>1859</v>
      </c>
      <c r="O1287" s="414">
        <v>48</v>
      </c>
      <c r="P1287" s="415" t="s">
        <v>134</v>
      </c>
    </row>
    <row r="1288" spans="3:16" ht="16" x14ac:dyDescent="0.2">
      <c r="C1288" s="410"/>
      <c r="D1288" s="410"/>
      <c r="E1288" s="410">
        <f>COUNTIF(CFCategoriasBD,TabelaFluxoDeCaixa[[#This Row],[Categoria]])</f>
        <v>1</v>
      </c>
      <c r="F1288" s="389">
        <f ca="1">IFERROR(COUNTIF(INDIRECT("BDNameToFC" &amp; SUBSTITUTE(TabelaFluxoDeCaixa[[#This Row],[Categoria]], " ", "_")),TabelaFluxoDeCaixa[[#This Row],[Sub Categoria]]),0)</f>
        <v>1</v>
      </c>
      <c r="G1288" s="429">
        <f>DATE(YEAR(TabelaFluxoDeCaixa[[#This Row],[Data de Efetivação]]),MONTH(TabelaFluxoDeCaixa[[#This Row],[Data de Efetivação]]),1)</f>
        <v>45778</v>
      </c>
      <c r="H1288" s="428">
        <v>45754</v>
      </c>
      <c r="I1288" s="428">
        <v>45784</v>
      </c>
      <c r="J1288" s="411" t="s">
        <v>725</v>
      </c>
      <c r="K1288" s="411" t="s">
        <v>806</v>
      </c>
      <c r="L1288" s="411" t="s">
        <v>1029</v>
      </c>
      <c r="M1288" s="412" t="s">
        <v>1030</v>
      </c>
      <c r="N1288" s="413" t="s">
        <v>1008</v>
      </c>
      <c r="O1288" s="414">
        <v>49.99</v>
      </c>
      <c r="P1288" s="415" t="s">
        <v>134</v>
      </c>
    </row>
    <row r="1289" spans="3:16" ht="16" x14ac:dyDescent="0.2">
      <c r="C1289" s="410"/>
      <c r="D1289" s="410"/>
      <c r="E1289" s="410">
        <f>COUNTIF(CFCategoriasBD,TabelaFluxoDeCaixa[[#This Row],[Categoria]])</f>
        <v>1</v>
      </c>
      <c r="F1289" s="389">
        <f ca="1">IFERROR(COUNTIF(INDIRECT("BDNameToFC" &amp; SUBSTITUTE(TabelaFluxoDeCaixa[[#This Row],[Categoria]], " ", "_")),TabelaFluxoDeCaixa[[#This Row],[Sub Categoria]]),0)</f>
        <v>1</v>
      </c>
      <c r="G1289" s="429">
        <f>DATE(YEAR(TabelaFluxoDeCaixa[[#This Row],[Data de Efetivação]]),MONTH(TabelaFluxoDeCaixa[[#This Row],[Data de Efetivação]]),1)</f>
        <v>45778</v>
      </c>
      <c r="H1289" s="428">
        <v>45749</v>
      </c>
      <c r="I1289" s="428">
        <v>45784</v>
      </c>
      <c r="J1289" s="411" t="s">
        <v>725</v>
      </c>
      <c r="K1289" s="411" t="s">
        <v>806</v>
      </c>
      <c r="L1289" s="411" t="s">
        <v>803</v>
      </c>
      <c r="M1289" s="412" t="s">
        <v>48</v>
      </c>
      <c r="N1289" s="413" t="s">
        <v>831</v>
      </c>
      <c r="O1289" s="414">
        <v>50.36</v>
      </c>
      <c r="P1289" s="415" t="s">
        <v>134</v>
      </c>
    </row>
    <row r="1290" spans="3:16" ht="16" x14ac:dyDescent="0.2">
      <c r="C1290" s="410"/>
      <c r="D1290" s="410"/>
      <c r="E1290" s="410">
        <f>COUNTIF(CFCategoriasBD,TabelaFluxoDeCaixa[[#This Row],[Categoria]])</f>
        <v>1</v>
      </c>
      <c r="F1290" s="389">
        <f ca="1">IFERROR(COUNTIF(INDIRECT("BDNameToFC" &amp; SUBSTITUTE(TabelaFluxoDeCaixa[[#This Row],[Categoria]], " ", "_")),TabelaFluxoDeCaixa[[#This Row],[Sub Categoria]]),0)</f>
        <v>1</v>
      </c>
      <c r="G1290" s="429">
        <f>DATE(YEAR(TabelaFluxoDeCaixa[[#This Row],[Data de Efetivação]]),MONTH(TabelaFluxoDeCaixa[[#This Row],[Data de Efetivação]]),1)</f>
        <v>45778</v>
      </c>
      <c r="H1290" s="428">
        <v>45756</v>
      </c>
      <c r="I1290" s="428">
        <v>45784</v>
      </c>
      <c r="J1290" s="411" t="s">
        <v>725</v>
      </c>
      <c r="K1290" s="411" t="s">
        <v>806</v>
      </c>
      <c r="L1290" s="411" t="s">
        <v>49</v>
      </c>
      <c r="M1290" s="412" t="s">
        <v>50</v>
      </c>
      <c r="N1290" s="413" t="s">
        <v>1005</v>
      </c>
      <c r="O1290" s="414">
        <v>52.64</v>
      </c>
      <c r="P1290" s="415" t="s">
        <v>134</v>
      </c>
    </row>
    <row r="1291" spans="3:16" ht="16" x14ac:dyDescent="0.2">
      <c r="C1291" s="410"/>
      <c r="D1291" s="410"/>
      <c r="E1291" s="410">
        <f>COUNTIF(CFCategoriasBD,TabelaFluxoDeCaixa[[#This Row],[Categoria]])</f>
        <v>1</v>
      </c>
      <c r="F1291" s="389">
        <f ca="1">IFERROR(COUNTIF(INDIRECT("BDNameToFC" &amp; SUBSTITUTE(TabelaFluxoDeCaixa[[#This Row],[Categoria]], " ", "_")),TabelaFluxoDeCaixa[[#This Row],[Sub Categoria]]),0)</f>
        <v>1</v>
      </c>
      <c r="G1291" s="429">
        <f>DATE(YEAR(TabelaFluxoDeCaixa[[#This Row],[Data de Efetivação]]),MONTH(TabelaFluxoDeCaixa[[#This Row],[Data de Efetivação]]),1)</f>
        <v>45778</v>
      </c>
      <c r="H1291" s="428">
        <v>45745</v>
      </c>
      <c r="I1291" s="428">
        <v>45784</v>
      </c>
      <c r="J1291" s="411" t="s">
        <v>725</v>
      </c>
      <c r="K1291" s="411" t="s">
        <v>806</v>
      </c>
      <c r="L1291" s="411" t="s">
        <v>899</v>
      </c>
      <c r="M1291" s="412" t="s">
        <v>910</v>
      </c>
      <c r="N1291" s="413" t="s">
        <v>1877</v>
      </c>
      <c r="O1291" s="414">
        <v>55.55</v>
      </c>
      <c r="P1291" s="415" t="s">
        <v>134</v>
      </c>
    </row>
    <row r="1292" spans="3:16" ht="16" x14ac:dyDescent="0.2">
      <c r="C1292" s="410"/>
      <c r="D1292" s="410"/>
      <c r="E1292" s="410">
        <f>COUNTIF(CFCategoriasBD,TabelaFluxoDeCaixa[[#This Row],[Categoria]])</f>
        <v>1</v>
      </c>
      <c r="F1292" s="389">
        <f ca="1">IFERROR(COUNTIF(INDIRECT("BDNameToFC" &amp; SUBSTITUTE(TabelaFluxoDeCaixa[[#This Row],[Categoria]], " ", "_")),TabelaFluxoDeCaixa[[#This Row],[Sub Categoria]]),0)</f>
        <v>1</v>
      </c>
      <c r="G1292" s="429">
        <f>DATE(YEAR(TabelaFluxoDeCaixa[[#This Row],[Data de Efetivação]]),MONTH(TabelaFluxoDeCaixa[[#This Row],[Data de Efetivação]]),1)</f>
        <v>45778</v>
      </c>
      <c r="H1292" s="428">
        <v>45745</v>
      </c>
      <c r="I1292" s="428">
        <v>45784</v>
      </c>
      <c r="J1292" s="411"/>
      <c r="K1292" s="411" t="s">
        <v>806</v>
      </c>
      <c r="L1292" s="411" t="s">
        <v>55</v>
      </c>
      <c r="M1292" s="412" t="s">
        <v>913</v>
      </c>
      <c r="N1292" s="413" t="s">
        <v>1755</v>
      </c>
      <c r="O1292" s="414">
        <v>55.92</v>
      </c>
      <c r="P1292" s="415" t="s">
        <v>134</v>
      </c>
    </row>
    <row r="1293" spans="3:16" ht="16" x14ac:dyDescent="0.2">
      <c r="C1293" s="410"/>
      <c r="D1293" s="410"/>
      <c r="E1293" s="410">
        <f>COUNTIF(CFCategoriasBD,TabelaFluxoDeCaixa[[#This Row],[Categoria]])</f>
        <v>1</v>
      </c>
      <c r="F1293" s="389">
        <f ca="1">IFERROR(COUNTIF(INDIRECT("BDNameToFC" &amp; SUBSTITUTE(TabelaFluxoDeCaixa[[#This Row],[Categoria]], " ", "_")),TabelaFluxoDeCaixa[[#This Row],[Sub Categoria]]),0)</f>
        <v>1</v>
      </c>
      <c r="G1293" s="429">
        <f>DATE(YEAR(TabelaFluxoDeCaixa[[#This Row],[Data de Efetivação]]),MONTH(TabelaFluxoDeCaixa[[#This Row],[Data de Efetivação]]),1)</f>
        <v>45778</v>
      </c>
      <c r="H1293" s="428">
        <v>45743</v>
      </c>
      <c r="I1293" s="428">
        <v>45784</v>
      </c>
      <c r="J1293" s="411" t="s">
        <v>725</v>
      </c>
      <c r="K1293" s="411" t="s">
        <v>806</v>
      </c>
      <c r="L1293" s="411" t="s">
        <v>803</v>
      </c>
      <c r="M1293" s="412" t="s">
        <v>898</v>
      </c>
      <c r="N1293" s="413" t="s">
        <v>1220</v>
      </c>
      <c r="O1293" s="414">
        <v>57.27</v>
      </c>
      <c r="P1293" s="415" t="s">
        <v>134</v>
      </c>
    </row>
    <row r="1294" spans="3:16" ht="16" x14ac:dyDescent="0.2">
      <c r="C1294" s="410"/>
      <c r="D1294" s="410"/>
      <c r="E1294" s="410">
        <f>COUNTIF(CFCategoriasBD,TabelaFluxoDeCaixa[[#This Row],[Categoria]])</f>
        <v>1</v>
      </c>
      <c r="F1294" s="389">
        <f ca="1">IFERROR(COUNTIF(INDIRECT("BDNameToFC" &amp; SUBSTITUTE(TabelaFluxoDeCaixa[[#This Row],[Categoria]], " ", "_")),TabelaFluxoDeCaixa[[#This Row],[Sub Categoria]]),0)</f>
        <v>1</v>
      </c>
      <c r="G1294" s="429">
        <f>DATE(YEAR(TabelaFluxoDeCaixa[[#This Row],[Data de Efetivação]]),MONTH(TabelaFluxoDeCaixa[[#This Row],[Data de Efetivação]]),1)</f>
        <v>45778</v>
      </c>
      <c r="H1294" s="428">
        <v>45765</v>
      </c>
      <c r="I1294" s="428">
        <v>45784</v>
      </c>
      <c r="J1294" s="411" t="s">
        <v>725</v>
      </c>
      <c r="K1294" s="411" t="s">
        <v>806</v>
      </c>
      <c r="L1294" s="411" t="s">
        <v>52</v>
      </c>
      <c r="M1294" s="412" t="s">
        <v>800</v>
      </c>
      <c r="N1294" s="413" t="s">
        <v>828</v>
      </c>
      <c r="O1294" s="414">
        <v>58</v>
      </c>
      <c r="P1294" s="415" t="s">
        <v>134</v>
      </c>
    </row>
    <row r="1295" spans="3:16" ht="16" x14ac:dyDescent="0.2">
      <c r="C1295" s="410"/>
      <c r="D1295" s="410"/>
      <c r="E1295" s="410">
        <f>COUNTIF(CFCategoriasBD,TabelaFluxoDeCaixa[[#This Row],[Categoria]])</f>
        <v>1</v>
      </c>
      <c r="F1295" s="389">
        <f ca="1">IFERROR(COUNTIF(INDIRECT("BDNameToFC" &amp; SUBSTITUTE(TabelaFluxoDeCaixa[[#This Row],[Categoria]], " ", "_")),TabelaFluxoDeCaixa[[#This Row],[Sub Categoria]]),0)</f>
        <v>1</v>
      </c>
      <c r="G1295" s="429">
        <f>DATE(YEAR(TabelaFluxoDeCaixa[[#This Row],[Data de Efetivação]]),MONTH(TabelaFluxoDeCaixa[[#This Row],[Data de Efetivação]]),1)</f>
        <v>45778</v>
      </c>
      <c r="H1295" s="428">
        <v>45768</v>
      </c>
      <c r="I1295" s="428">
        <v>45784</v>
      </c>
      <c r="J1295" s="411" t="s">
        <v>725</v>
      </c>
      <c r="K1295" s="411" t="s">
        <v>806</v>
      </c>
      <c r="L1295" s="411" t="s">
        <v>803</v>
      </c>
      <c r="M1295" s="412" t="s">
        <v>48</v>
      </c>
      <c r="N1295" s="413" t="s">
        <v>830</v>
      </c>
      <c r="O1295" s="414">
        <v>62.35</v>
      </c>
      <c r="P1295" s="415" t="s">
        <v>134</v>
      </c>
    </row>
    <row r="1296" spans="3:16" ht="16" x14ac:dyDescent="0.2">
      <c r="C1296" s="410"/>
      <c r="D1296" s="410"/>
      <c r="E1296" s="410">
        <f>COUNTIF(CFCategoriasBD,TabelaFluxoDeCaixa[[#This Row],[Categoria]])</f>
        <v>1</v>
      </c>
      <c r="F1296" s="389">
        <f ca="1">IFERROR(COUNTIF(INDIRECT("BDNameToFC" &amp; SUBSTITUTE(TabelaFluxoDeCaixa[[#This Row],[Categoria]], " ", "_")),TabelaFluxoDeCaixa[[#This Row],[Sub Categoria]]),0)</f>
        <v>1</v>
      </c>
      <c r="G1296" s="429">
        <f>DATE(YEAR(TabelaFluxoDeCaixa[[#This Row],[Data de Efetivação]]),MONTH(TabelaFluxoDeCaixa[[#This Row],[Data de Efetivação]]),1)</f>
        <v>45778</v>
      </c>
      <c r="H1296" s="428">
        <v>45750</v>
      </c>
      <c r="I1296" s="428">
        <v>45784</v>
      </c>
      <c r="J1296" s="411" t="s">
        <v>725</v>
      </c>
      <c r="K1296" s="411" t="s">
        <v>806</v>
      </c>
      <c r="L1296" s="411" t="s">
        <v>55</v>
      </c>
      <c r="M1296" s="412" t="s">
        <v>810</v>
      </c>
      <c r="N1296" s="413" t="s">
        <v>1879</v>
      </c>
      <c r="O1296" s="414">
        <v>63</v>
      </c>
      <c r="P1296" s="415" t="s">
        <v>134</v>
      </c>
    </row>
    <row r="1297" spans="3:16" ht="16" x14ac:dyDescent="0.2">
      <c r="C1297" s="410"/>
      <c r="D1297" s="410"/>
      <c r="E1297" s="410">
        <f>COUNTIF(CFCategoriasBD,TabelaFluxoDeCaixa[[#This Row],[Categoria]])</f>
        <v>1</v>
      </c>
      <c r="F1297" s="389">
        <f ca="1">IFERROR(COUNTIF(INDIRECT("BDNameToFC" &amp; SUBSTITUTE(TabelaFluxoDeCaixa[[#This Row],[Categoria]], " ", "_")),TabelaFluxoDeCaixa[[#This Row],[Sub Categoria]]),0)</f>
        <v>1</v>
      </c>
      <c r="G1297" s="429">
        <f>DATE(YEAR(TabelaFluxoDeCaixa[[#This Row],[Data de Efetivação]]),MONTH(TabelaFluxoDeCaixa[[#This Row],[Data de Efetivação]]),1)</f>
        <v>45778</v>
      </c>
      <c r="H1297" s="428">
        <v>45748</v>
      </c>
      <c r="I1297" s="428">
        <v>45784</v>
      </c>
      <c r="J1297" s="411" t="s">
        <v>725</v>
      </c>
      <c r="K1297" s="411" t="s">
        <v>806</v>
      </c>
      <c r="L1297" s="411" t="s">
        <v>803</v>
      </c>
      <c r="M1297" s="412" t="s">
        <v>898</v>
      </c>
      <c r="N1297" s="413" t="s">
        <v>1220</v>
      </c>
      <c r="O1297" s="414">
        <v>64.17</v>
      </c>
      <c r="P1297" s="415" t="s">
        <v>134</v>
      </c>
    </row>
    <row r="1298" spans="3:16" ht="16" x14ac:dyDescent="0.2">
      <c r="C1298" s="410"/>
      <c r="D1298" s="410"/>
      <c r="E1298" s="410">
        <f>COUNTIF(CFCategoriasBD,TabelaFluxoDeCaixa[[#This Row],[Categoria]])</f>
        <v>1</v>
      </c>
      <c r="F1298" s="389">
        <f ca="1">IFERROR(COUNTIF(INDIRECT("BDNameToFC" &amp; SUBSTITUTE(TabelaFluxoDeCaixa[[#This Row],[Categoria]], " ", "_")),TabelaFluxoDeCaixa[[#This Row],[Sub Categoria]]),0)</f>
        <v>1</v>
      </c>
      <c r="G1298" s="429">
        <f>DATE(YEAR(TabelaFluxoDeCaixa[[#This Row],[Data de Efetivação]]),MONTH(TabelaFluxoDeCaixa[[#This Row],[Data de Efetivação]]),1)</f>
        <v>45778</v>
      </c>
      <c r="H1298" s="428">
        <v>45752</v>
      </c>
      <c r="I1298" s="428">
        <v>45784</v>
      </c>
      <c r="J1298" s="411" t="s">
        <v>725</v>
      </c>
      <c r="K1298" s="411" t="s">
        <v>806</v>
      </c>
      <c r="L1298" s="411" t="s">
        <v>43</v>
      </c>
      <c r="M1298" s="412" t="s">
        <v>817</v>
      </c>
      <c r="N1298" s="413" t="s">
        <v>875</v>
      </c>
      <c r="O1298" s="414">
        <v>65.7</v>
      </c>
      <c r="P1298" s="415" t="s">
        <v>134</v>
      </c>
    </row>
    <row r="1299" spans="3:16" ht="16" x14ac:dyDescent="0.2">
      <c r="C1299" s="410"/>
      <c r="D1299" s="410"/>
      <c r="E1299" s="410">
        <f>COUNTIF(CFCategoriasBD,TabelaFluxoDeCaixa[[#This Row],[Categoria]])</f>
        <v>1</v>
      </c>
      <c r="F1299" s="389">
        <f ca="1">IFERROR(COUNTIF(INDIRECT("BDNameToFC" &amp; SUBSTITUTE(TabelaFluxoDeCaixa[[#This Row],[Categoria]], " ", "_")),TabelaFluxoDeCaixa[[#This Row],[Sub Categoria]]),0)</f>
        <v>1</v>
      </c>
      <c r="G1299" s="429">
        <f>DATE(YEAR(TabelaFluxoDeCaixa[[#This Row],[Data de Efetivação]]),MONTH(TabelaFluxoDeCaixa[[#This Row],[Data de Efetivação]]),1)</f>
        <v>45778</v>
      </c>
      <c r="H1299" s="428">
        <v>45714</v>
      </c>
      <c r="I1299" s="428">
        <v>45784</v>
      </c>
      <c r="J1299" s="411" t="s">
        <v>725</v>
      </c>
      <c r="K1299" s="411" t="s">
        <v>806</v>
      </c>
      <c r="L1299" s="411" t="s">
        <v>49</v>
      </c>
      <c r="M1299" s="412" t="s">
        <v>807</v>
      </c>
      <c r="N1299" s="413" t="s">
        <v>1870</v>
      </c>
      <c r="O1299" s="414">
        <v>66.33</v>
      </c>
      <c r="P1299" s="415" t="s">
        <v>134</v>
      </c>
    </row>
    <row r="1300" spans="3:16" ht="16" x14ac:dyDescent="0.2">
      <c r="C1300" s="410"/>
      <c r="D1300" s="410"/>
      <c r="E1300" s="410">
        <f>COUNTIF(CFCategoriasBD,TabelaFluxoDeCaixa[[#This Row],[Categoria]])</f>
        <v>1</v>
      </c>
      <c r="F1300" s="389">
        <f ca="1">IFERROR(COUNTIF(INDIRECT("BDNameToFC" &amp; SUBSTITUTE(TabelaFluxoDeCaixa[[#This Row],[Categoria]], " ", "_")),TabelaFluxoDeCaixa[[#This Row],[Sub Categoria]]),0)</f>
        <v>1</v>
      </c>
      <c r="G1300" s="429">
        <f>DATE(YEAR(TabelaFluxoDeCaixa[[#This Row],[Data de Efetivação]]),MONTH(TabelaFluxoDeCaixa[[#This Row],[Data de Efetivação]]),1)</f>
        <v>45778</v>
      </c>
      <c r="H1300" s="428">
        <v>45753</v>
      </c>
      <c r="I1300" s="428">
        <v>45784</v>
      </c>
      <c r="J1300" s="411" t="s">
        <v>725</v>
      </c>
      <c r="K1300" s="411" t="s">
        <v>806</v>
      </c>
      <c r="L1300" s="411" t="s">
        <v>803</v>
      </c>
      <c r="M1300" s="412" t="s">
        <v>48</v>
      </c>
      <c r="N1300" s="413" t="s">
        <v>830</v>
      </c>
      <c r="O1300" s="414">
        <v>68.260000000000005</v>
      </c>
      <c r="P1300" s="415" t="s">
        <v>134</v>
      </c>
    </row>
    <row r="1301" spans="3:16" ht="16" x14ac:dyDescent="0.2">
      <c r="C1301" s="410"/>
      <c r="D1301" s="410"/>
      <c r="E1301" s="410">
        <f>COUNTIF(CFCategoriasBD,TabelaFluxoDeCaixa[[#This Row],[Categoria]])</f>
        <v>1</v>
      </c>
      <c r="F1301" s="389">
        <f ca="1">IFERROR(COUNTIF(INDIRECT("BDNameToFC" &amp; SUBSTITUTE(TabelaFluxoDeCaixa[[#This Row],[Categoria]], " ", "_")),TabelaFluxoDeCaixa[[#This Row],[Sub Categoria]]),0)</f>
        <v>1</v>
      </c>
      <c r="G1301" s="429">
        <f>DATE(YEAR(TabelaFluxoDeCaixa[[#This Row],[Data de Efetivação]]),MONTH(TabelaFluxoDeCaixa[[#This Row],[Data de Efetivação]]),1)</f>
        <v>45778</v>
      </c>
      <c r="H1301" s="428">
        <v>45752</v>
      </c>
      <c r="I1301" s="428">
        <v>45784</v>
      </c>
      <c r="J1301" s="411" t="s">
        <v>725</v>
      </c>
      <c r="K1301" s="411" t="s">
        <v>806</v>
      </c>
      <c r="L1301" s="411" t="s">
        <v>803</v>
      </c>
      <c r="M1301" s="412" t="s">
        <v>48</v>
      </c>
      <c r="N1301" s="413" t="s">
        <v>831</v>
      </c>
      <c r="O1301" s="414">
        <v>71.040000000000006</v>
      </c>
      <c r="P1301" s="415" t="s">
        <v>134</v>
      </c>
    </row>
    <row r="1302" spans="3:16" ht="16" x14ac:dyDescent="0.2">
      <c r="C1302" s="410"/>
      <c r="D1302" s="410"/>
      <c r="E1302" s="410">
        <f>COUNTIF(CFCategoriasBD,TabelaFluxoDeCaixa[[#This Row],[Categoria]])</f>
        <v>1</v>
      </c>
      <c r="F1302" s="389">
        <f ca="1">IFERROR(COUNTIF(INDIRECT("BDNameToFC" &amp; SUBSTITUTE(TabelaFluxoDeCaixa[[#This Row],[Categoria]], " ", "_")),TabelaFluxoDeCaixa[[#This Row],[Sub Categoria]]),0)</f>
        <v>1</v>
      </c>
      <c r="G1302" s="429">
        <f>DATE(YEAR(TabelaFluxoDeCaixa[[#This Row],[Data de Efetivação]]),MONTH(TabelaFluxoDeCaixa[[#This Row],[Data de Efetivação]]),1)</f>
        <v>45778</v>
      </c>
      <c r="H1302" s="428">
        <v>45761</v>
      </c>
      <c r="I1302" s="428">
        <v>45784</v>
      </c>
      <c r="J1302" s="411" t="s">
        <v>725</v>
      </c>
      <c r="K1302" s="411" t="s">
        <v>806</v>
      </c>
      <c r="L1302" s="411" t="s">
        <v>52</v>
      </c>
      <c r="M1302" s="412" t="s">
        <v>800</v>
      </c>
      <c r="N1302" s="413" t="s">
        <v>1898</v>
      </c>
      <c r="O1302" s="414">
        <v>71.97</v>
      </c>
      <c r="P1302" s="415" t="s">
        <v>134</v>
      </c>
    </row>
    <row r="1303" spans="3:16" ht="16" x14ac:dyDescent="0.2">
      <c r="C1303" s="410"/>
      <c r="D1303" s="410"/>
      <c r="E1303" s="410">
        <f>COUNTIF(CFCategoriasBD,TabelaFluxoDeCaixa[[#This Row],[Categoria]])</f>
        <v>1</v>
      </c>
      <c r="F1303" s="389">
        <f ca="1">IFERROR(COUNTIF(INDIRECT("BDNameToFC" &amp; SUBSTITUTE(TabelaFluxoDeCaixa[[#This Row],[Categoria]], " ", "_")),TabelaFluxoDeCaixa[[#This Row],[Sub Categoria]]),0)</f>
        <v>1</v>
      </c>
      <c r="G1303" s="429">
        <f>DATE(YEAR(TabelaFluxoDeCaixa[[#This Row],[Data de Efetivação]]),MONTH(TabelaFluxoDeCaixa[[#This Row],[Data de Efetivação]]),1)</f>
        <v>45778</v>
      </c>
      <c r="H1303" s="428">
        <v>45745</v>
      </c>
      <c r="I1303" s="428">
        <v>45784</v>
      </c>
      <c r="J1303" s="411" t="s">
        <v>725</v>
      </c>
      <c r="K1303" s="411" t="s">
        <v>806</v>
      </c>
      <c r="L1303" s="411" t="s">
        <v>55</v>
      </c>
      <c r="M1303" s="412" t="s">
        <v>56</v>
      </c>
      <c r="N1303" s="413" t="s">
        <v>1860</v>
      </c>
      <c r="O1303" s="414">
        <v>73.27</v>
      </c>
      <c r="P1303" s="415" t="s">
        <v>134</v>
      </c>
    </row>
    <row r="1304" spans="3:16" ht="16" x14ac:dyDescent="0.2">
      <c r="C1304" s="410"/>
      <c r="D1304" s="410"/>
      <c r="E1304" s="410">
        <f>COUNTIF(CFCategoriasBD,TabelaFluxoDeCaixa[[#This Row],[Categoria]])</f>
        <v>1</v>
      </c>
      <c r="F1304" s="389">
        <f ca="1">IFERROR(COUNTIF(INDIRECT("BDNameToFC" &amp; SUBSTITUTE(TabelaFluxoDeCaixa[[#This Row],[Categoria]], " ", "_")),TabelaFluxoDeCaixa[[#This Row],[Sub Categoria]]),0)</f>
        <v>1</v>
      </c>
      <c r="G1304" s="429">
        <f>DATE(YEAR(TabelaFluxoDeCaixa[[#This Row],[Data de Efetivação]]),MONTH(TabelaFluxoDeCaixa[[#This Row],[Data de Efetivação]]),1)</f>
        <v>45778</v>
      </c>
      <c r="H1304" s="428">
        <v>45656</v>
      </c>
      <c r="I1304" s="428">
        <v>45784</v>
      </c>
      <c r="J1304" s="411" t="s">
        <v>725</v>
      </c>
      <c r="K1304" s="411" t="s">
        <v>806</v>
      </c>
      <c r="L1304" s="411" t="s">
        <v>899</v>
      </c>
      <c r="M1304" s="412" t="s">
        <v>902</v>
      </c>
      <c r="N1304" s="413" t="s">
        <v>1871</v>
      </c>
      <c r="O1304" s="414">
        <v>73.989999999999995</v>
      </c>
      <c r="P1304" s="415" t="s">
        <v>134</v>
      </c>
    </row>
    <row r="1305" spans="3:16" ht="16" x14ac:dyDescent="0.2">
      <c r="C1305" s="410"/>
      <c r="D1305" s="410"/>
      <c r="E1305" s="410">
        <f>COUNTIF(CFCategoriasBD,TabelaFluxoDeCaixa[[#This Row],[Categoria]])</f>
        <v>1</v>
      </c>
      <c r="F1305" s="389">
        <f ca="1">IFERROR(COUNTIF(INDIRECT("BDNameToFC" &amp; SUBSTITUTE(TabelaFluxoDeCaixa[[#This Row],[Categoria]], " ", "_")),TabelaFluxoDeCaixa[[#This Row],[Sub Categoria]]),0)</f>
        <v>1</v>
      </c>
      <c r="G1305" s="429">
        <f>DATE(YEAR(TabelaFluxoDeCaixa[[#This Row],[Data de Efetivação]]),MONTH(TabelaFluxoDeCaixa[[#This Row],[Data de Efetivação]]),1)</f>
        <v>45778</v>
      </c>
      <c r="H1305" s="428">
        <v>45761</v>
      </c>
      <c r="I1305" s="428">
        <v>45784</v>
      </c>
      <c r="J1305" s="411" t="s">
        <v>725</v>
      </c>
      <c r="K1305" s="411" t="s">
        <v>806</v>
      </c>
      <c r="L1305" s="411" t="s">
        <v>52</v>
      </c>
      <c r="M1305" s="412" t="s">
        <v>800</v>
      </c>
      <c r="N1305" s="413" t="s">
        <v>855</v>
      </c>
      <c r="O1305" s="414">
        <v>74.78</v>
      </c>
      <c r="P1305" s="415" t="s">
        <v>134</v>
      </c>
    </row>
    <row r="1306" spans="3:16" ht="16" x14ac:dyDescent="0.2">
      <c r="C1306" s="410"/>
      <c r="D1306" s="410"/>
      <c r="E1306" s="410">
        <f>COUNTIF(CFCategoriasBD,TabelaFluxoDeCaixa[[#This Row],[Categoria]])</f>
        <v>1</v>
      </c>
      <c r="F1306" s="389">
        <f ca="1">IFERROR(COUNTIF(INDIRECT("BDNameToFC" &amp; SUBSTITUTE(TabelaFluxoDeCaixa[[#This Row],[Categoria]], " ", "_")),TabelaFluxoDeCaixa[[#This Row],[Sub Categoria]]),0)</f>
        <v>1</v>
      </c>
      <c r="G1306" s="429">
        <f>DATE(YEAR(TabelaFluxoDeCaixa[[#This Row],[Data de Efetivação]]),MONTH(TabelaFluxoDeCaixa[[#This Row],[Data de Efetivação]]),1)</f>
        <v>45778</v>
      </c>
      <c r="H1306" s="428">
        <v>45743</v>
      </c>
      <c r="I1306" s="428">
        <v>45784</v>
      </c>
      <c r="J1306" s="411" t="s">
        <v>725</v>
      </c>
      <c r="K1306" s="411" t="s">
        <v>806</v>
      </c>
      <c r="L1306" s="411" t="s">
        <v>49</v>
      </c>
      <c r="M1306" s="412" t="s">
        <v>50</v>
      </c>
      <c r="N1306" s="413" t="s">
        <v>1005</v>
      </c>
      <c r="O1306" s="414">
        <v>79.69</v>
      </c>
      <c r="P1306" s="415" t="s">
        <v>134</v>
      </c>
    </row>
    <row r="1307" spans="3:16" ht="16" x14ac:dyDescent="0.2">
      <c r="C1307" s="410"/>
      <c r="D1307" s="410"/>
      <c r="E1307" s="410">
        <f>COUNTIF(CFCategoriasBD,TabelaFluxoDeCaixa[[#This Row],[Categoria]])</f>
        <v>1</v>
      </c>
      <c r="F1307" s="389">
        <f ca="1">IFERROR(COUNTIF(INDIRECT("BDNameToFC" &amp; SUBSTITUTE(TabelaFluxoDeCaixa[[#This Row],[Categoria]], " ", "_")),TabelaFluxoDeCaixa[[#This Row],[Sub Categoria]]),0)</f>
        <v>1</v>
      </c>
      <c r="G1307" s="429">
        <f>DATE(YEAR(TabelaFluxoDeCaixa[[#This Row],[Data de Efetivação]]),MONTH(TabelaFluxoDeCaixa[[#This Row],[Data de Efetivação]]),1)</f>
        <v>45778</v>
      </c>
      <c r="H1307" s="428">
        <v>45761</v>
      </c>
      <c r="I1307" s="428">
        <v>45784</v>
      </c>
      <c r="J1307" s="411" t="s">
        <v>725</v>
      </c>
      <c r="K1307" s="411" t="s">
        <v>806</v>
      </c>
      <c r="L1307" s="411" t="s">
        <v>52</v>
      </c>
      <c r="M1307" s="412" t="s">
        <v>800</v>
      </c>
      <c r="N1307" s="413" t="s">
        <v>855</v>
      </c>
      <c r="O1307" s="414">
        <v>80.12</v>
      </c>
      <c r="P1307" s="415" t="s">
        <v>134</v>
      </c>
    </row>
    <row r="1308" spans="3:16" ht="16" x14ac:dyDescent="0.2">
      <c r="C1308" s="410"/>
      <c r="D1308" s="410"/>
      <c r="E1308" s="410">
        <f>COUNTIF(CFCategoriasBD,TabelaFluxoDeCaixa[[#This Row],[Categoria]])</f>
        <v>1</v>
      </c>
      <c r="F1308" s="389">
        <f ca="1">IFERROR(COUNTIF(INDIRECT("BDNameToFC" &amp; SUBSTITUTE(TabelaFluxoDeCaixa[[#This Row],[Categoria]], " ", "_")),TabelaFluxoDeCaixa[[#This Row],[Sub Categoria]]),0)</f>
        <v>1</v>
      </c>
      <c r="G1308" s="429">
        <f>DATE(YEAR(TabelaFluxoDeCaixa[[#This Row],[Data de Efetivação]]),MONTH(TabelaFluxoDeCaixa[[#This Row],[Data de Efetivação]]),1)</f>
        <v>45778</v>
      </c>
      <c r="H1308" s="428">
        <v>45749</v>
      </c>
      <c r="I1308" s="428">
        <v>45784</v>
      </c>
      <c r="J1308" s="411" t="s">
        <v>725</v>
      </c>
      <c r="K1308" s="411" t="s">
        <v>806</v>
      </c>
      <c r="L1308" s="411" t="s">
        <v>803</v>
      </c>
      <c r="M1308" s="412" t="s">
        <v>48</v>
      </c>
      <c r="N1308" s="413" t="s">
        <v>831</v>
      </c>
      <c r="O1308" s="414">
        <v>80.150000000000006</v>
      </c>
      <c r="P1308" s="415" t="s">
        <v>134</v>
      </c>
    </row>
    <row r="1309" spans="3:16" ht="16" x14ac:dyDescent="0.2">
      <c r="C1309" s="410"/>
      <c r="D1309" s="410"/>
      <c r="E1309" s="410">
        <f>COUNTIF(CFCategoriasBD,TabelaFluxoDeCaixa[[#This Row],[Categoria]])</f>
        <v>1</v>
      </c>
      <c r="F1309" s="389">
        <f ca="1">IFERROR(COUNTIF(INDIRECT("BDNameToFC" &amp; SUBSTITUTE(TabelaFluxoDeCaixa[[#This Row],[Categoria]], " ", "_")),TabelaFluxoDeCaixa[[#This Row],[Sub Categoria]]),0)</f>
        <v>1</v>
      </c>
      <c r="G1309" s="429">
        <f>DATE(YEAR(TabelaFluxoDeCaixa[[#This Row],[Data de Efetivação]]),MONTH(TabelaFluxoDeCaixa[[#This Row],[Data de Efetivação]]),1)</f>
        <v>45778</v>
      </c>
      <c r="H1309" s="428">
        <v>45755</v>
      </c>
      <c r="I1309" s="428">
        <v>45784</v>
      </c>
      <c r="J1309" s="411" t="s">
        <v>725</v>
      </c>
      <c r="K1309" s="411" t="s">
        <v>806</v>
      </c>
      <c r="L1309" s="411" t="s">
        <v>52</v>
      </c>
      <c r="M1309" s="412" t="s">
        <v>800</v>
      </c>
      <c r="N1309" s="413" t="s">
        <v>828</v>
      </c>
      <c r="O1309" s="414">
        <v>81.63</v>
      </c>
      <c r="P1309" s="415" t="s">
        <v>134</v>
      </c>
    </row>
    <row r="1310" spans="3:16" ht="16" x14ac:dyDescent="0.2">
      <c r="C1310" s="410"/>
      <c r="D1310" s="410"/>
      <c r="E1310" s="410">
        <f>COUNTIF(CFCategoriasBD,TabelaFluxoDeCaixa[[#This Row],[Categoria]])</f>
        <v>1</v>
      </c>
      <c r="F1310" s="389">
        <f ca="1">IFERROR(COUNTIF(INDIRECT("BDNameToFC" &amp; SUBSTITUTE(TabelaFluxoDeCaixa[[#This Row],[Categoria]], " ", "_")),TabelaFluxoDeCaixa[[#This Row],[Sub Categoria]]),0)</f>
        <v>1</v>
      </c>
      <c r="G1310" s="429">
        <f>DATE(YEAR(TabelaFluxoDeCaixa[[#This Row],[Data de Efetivação]]),MONTH(TabelaFluxoDeCaixa[[#This Row],[Data de Efetivação]]),1)</f>
        <v>45778</v>
      </c>
      <c r="H1310" s="428">
        <v>45756</v>
      </c>
      <c r="I1310" s="428">
        <v>45784</v>
      </c>
      <c r="J1310" s="411" t="s">
        <v>725</v>
      </c>
      <c r="K1310" s="411" t="s">
        <v>806</v>
      </c>
      <c r="L1310" s="411" t="s">
        <v>55</v>
      </c>
      <c r="M1310" s="412" t="s">
        <v>810</v>
      </c>
      <c r="N1310" s="413" t="s">
        <v>1882</v>
      </c>
      <c r="O1310" s="414">
        <v>83.5</v>
      </c>
      <c r="P1310" s="415" t="s">
        <v>134</v>
      </c>
    </row>
    <row r="1311" spans="3:16" ht="16" x14ac:dyDescent="0.2">
      <c r="C1311" s="410"/>
      <c r="D1311" s="410"/>
      <c r="E1311" s="410">
        <f>COUNTIF(CFCategoriasBD,TabelaFluxoDeCaixa[[#This Row],[Categoria]])</f>
        <v>1</v>
      </c>
      <c r="F1311" s="389">
        <f ca="1">IFERROR(COUNTIF(INDIRECT("BDNameToFC" &amp; SUBSTITUTE(TabelaFluxoDeCaixa[[#This Row],[Categoria]], " ", "_")),TabelaFluxoDeCaixa[[#This Row],[Sub Categoria]]),0)</f>
        <v>1</v>
      </c>
      <c r="G1311" s="429">
        <f>DATE(YEAR(TabelaFluxoDeCaixa[[#This Row],[Data de Efetivação]]),MONTH(TabelaFluxoDeCaixa[[#This Row],[Data de Efetivação]]),1)</f>
        <v>45778</v>
      </c>
      <c r="H1311" s="428">
        <v>45717</v>
      </c>
      <c r="I1311" s="428">
        <v>45784</v>
      </c>
      <c r="J1311" s="411" t="s">
        <v>725</v>
      </c>
      <c r="K1311" s="411" t="s">
        <v>806</v>
      </c>
      <c r="L1311" s="411" t="s">
        <v>52</v>
      </c>
      <c r="M1311" s="412" t="s">
        <v>800</v>
      </c>
      <c r="N1311" s="413" t="s">
        <v>983</v>
      </c>
      <c r="O1311" s="414">
        <v>86.24</v>
      </c>
      <c r="P1311" s="415" t="s">
        <v>134</v>
      </c>
    </row>
    <row r="1312" spans="3:16" ht="16" x14ac:dyDescent="0.2">
      <c r="C1312" s="410"/>
      <c r="D1312" s="410"/>
      <c r="E1312" s="410">
        <f>COUNTIF(CFCategoriasBD,TabelaFluxoDeCaixa[[#This Row],[Categoria]])</f>
        <v>1</v>
      </c>
      <c r="F1312" s="389">
        <f ca="1">IFERROR(COUNTIF(INDIRECT("BDNameToFC" &amp; SUBSTITUTE(TabelaFluxoDeCaixa[[#This Row],[Categoria]], " ", "_")),TabelaFluxoDeCaixa[[#This Row],[Sub Categoria]]),0)</f>
        <v>1</v>
      </c>
      <c r="G1312" s="429">
        <f>DATE(YEAR(TabelaFluxoDeCaixa[[#This Row],[Data de Efetivação]]),MONTH(TabelaFluxoDeCaixa[[#This Row],[Data de Efetivação]]),1)</f>
        <v>45778</v>
      </c>
      <c r="H1312" s="428">
        <v>45752</v>
      </c>
      <c r="I1312" s="428">
        <v>45784</v>
      </c>
      <c r="J1312" s="411" t="s">
        <v>725</v>
      </c>
      <c r="K1312" s="411" t="s">
        <v>806</v>
      </c>
      <c r="L1312" s="411" t="s">
        <v>814</v>
      </c>
      <c r="M1312" s="412" t="s">
        <v>257</v>
      </c>
      <c r="N1312" s="413" t="s">
        <v>835</v>
      </c>
      <c r="O1312" s="414">
        <v>100</v>
      </c>
      <c r="P1312" s="415" t="s">
        <v>134</v>
      </c>
    </row>
    <row r="1313" spans="3:16" ht="16" x14ac:dyDescent="0.2">
      <c r="C1313" s="410"/>
      <c r="D1313" s="410"/>
      <c r="E1313" s="410">
        <f>COUNTIF(CFCategoriasBD,TabelaFluxoDeCaixa[[#This Row],[Categoria]])</f>
        <v>1</v>
      </c>
      <c r="F1313" s="389">
        <f ca="1">IFERROR(COUNTIF(INDIRECT("BDNameToFC" &amp; SUBSTITUTE(TabelaFluxoDeCaixa[[#This Row],[Categoria]], " ", "_")),TabelaFluxoDeCaixa[[#This Row],[Sub Categoria]]),0)</f>
        <v>1</v>
      </c>
      <c r="G1313" s="429">
        <f>DATE(YEAR(TabelaFluxoDeCaixa[[#This Row],[Data de Efetivação]]),MONTH(TabelaFluxoDeCaixa[[#This Row],[Data de Efetivação]]),1)</f>
        <v>45778</v>
      </c>
      <c r="H1313" s="428">
        <v>45688</v>
      </c>
      <c r="I1313" s="428">
        <v>45784</v>
      </c>
      <c r="J1313" s="411" t="s">
        <v>725</v>
      </c>
      <c r="K1313" s="411" t="s">
        <v>806</v>
      </c>
      <c r="L1313" s="411" t="s">
        <v>58</v>
      </c>
      <c r="M1313" s="412" t="s">
        <v>802</v>
      </c>
      <c r="N1313" s="413" t="s">
        <v>1872</v>
      </c>
      <c r="O1313" s="414">
        <v>106.61</v>
      </c>
      <c r="P1313" s="415" t="s">
        <v>134</v>
      </c>
    </row>
    <row r="1314" spans="3:16" ht="16" x14ac:dyDescent="0.2">
      <c r="C1314" s="410"/>
      <c r="D1314" s="410"/>
      <c r="E1314" s="410">
        <f>COUNTIF(CFCategoriasBD,TabelaFluxoDeCaixa[[#This Row],[Categoria]])</f>
        <v>1</v>
      </c>
      <c r="F1314" s="389">
        <f ca="1">IFERROR(COUNTIF(INDIRECT("BDNameToFC" &amp; SUBSTITUTE(TabelaFluxoDeCaixa[[#This Row],[Categoria]], " ", "_")),TabelaFluxoDeCaixa[[#This Row],[Sub Categoria]]),0)</f>
        <v>1</v>
      </c>
      <c r="G1314" s="429">
        <f>DATE(YEAR(TabelaFluxoDeCaixa[[#This Row],[Data de Efetivação]]),MONTH(TabelaFluxoDeCaixa[[#This Row],[Data de Efetivação]]),1)</f>
        <v>45778</v>
      </c>
      <c r="H1314" s="428">
        <v>45724</v>
      </c>
      <c r="I1314" s="428">
        <v>45784</v>
      </c>
      <c r="J1314" s="411" t="s">
        <v>725</v>
      </c>
      <c r="K1314" s="411" t="s">
        <v>806</v>
      </c>
      <c r="L1314" s="411" t="s">
        <v>52</v>
      </c>
      <c r="M1314" s="412" t="s">
        <v>800</v>
      </c>
      <c r="N1314" s="413" t="s">
        <v>1873</v>
      </c>
      <c r="O1314" s="414">
        <v>107.81</v>
      </c>
      <c r="P1314" s="415" t="s">
        <v>134</v>
      </c>
    </row>
    <row r="1315" spans="3:16" ht="16" x14ac:dyDescent="0.2">
      <c r="C1315" s="410"/>
      <c r="D1315" s="410"/>
      <c r="E1315" s="410">
        <f>COUNTIF(CFCategoriasBD,TabelaFluxoDeCaixa[[#This Row],[Categoria]])</f>
        <v>1</v>
      </c>
      <c r="F1315" s="389">
        <f ca="1">IFERROR(COUNTIF(INDIRECT("BDNameToFC" &amp; SUBSTITUTE(TabelaFluxoDeCaixa[[#This Row],[Categoria]], " ", "_")),TabelaFluxoDeCaixa[[#This Row],[Sub Categoria]]),0)</f>
        <v>1</v>
      </c>
      <c r="G1315" s="429">
        <f>DATE(YEAR(TabelaFluxoDeCaixa[[#This Row],[Data de Efetivação]]),MONTH(TabelaFluxoDeCaixa[[#This Row],[Data de Efetivação]]),1)</f>
        <v>45778</v>
      </c>
      <c r="H1315" s="428">
        <v>45756</v>
      </c>
      <c r="I1315" s="428">
        <v>45784</v>
      </c>
      <c r="J1315" s="411" t="s">
        <v>725</v>
      </c>
      <c r="K1315" s="411" t="s">
        <v>806</v>
      </c>
      <c r="L1315" s="411" t="s">
        <v>55</v>
      </c>
      <c r="M1315" s="412" t="s">
        <v>810</v>
      </c>
      <c r="N1315" s="413" t="s">
        <v>1880</v>
      </c>
      <c r="O1315" s="414">
        <v>110.77</v>
      </c>
      <c r="P1315" s="415" t="s">
        <v>134</v>
      </c>
    </row>
    <row r="1316" spans="3:16" ht="16" x14ac:dyDescent="0.2">
      <c r="C1316" s="410"/>
      <c r="D1316" s="410"/>
      <c r="E1316" s="410">
        <f>COUNTIF(CFCategoriasBD,TabelaFluxoDeCaixa[[#This Row],[Categoria]])</f>
        <v>1</v>
      </c>
      <c r="F1316" s="389">
        <f ca="1">IFERROR(COUNTIF(INDIRECT("BDNameToFC" &amp; SUBSTITUTE(TabelaFluxoDeCaixa[[#This Row],[Categoria]], " ", "_")),TabelaFluxoDeCaixa[[#This Row],[Sub Categoria]]),0)</f>
        <v>1</v>
      </c>
      <c r="G1316" s="429">
        <f>DATE(YEAR(TabelaFluxoDeCaixa[[#This Row],[Data de Efetivação]]),MONTH(TabelaFluxoDeCaixa[[#This Row],[Data de Efetivação]]),1)</f>
        <v>45778</v>
      </c>
      <c r="H1316" s="428">
        <v>45743</v>
      </c>
      <c r="I1316" s="428">
        <v>45784</v>
      </c>
      <c r="J1316" s="411" t="s">
        <v>725</v>
      </c>
      <c r="K1316" s="411" t="s">
        <v>806</v>
      </c>
      <c r="L1316" s="411" t="s">
        <v>49</v>
      </c>
      <c r="M1316" s="412" t="s">
        <v>905</v>
      </c>
      <c r="N1316" s="413" t="s">
        <v>1738</v>
      </c>
      <c r="O1316" s="414">
        <v>113.2</v>
      </c>
      <c r="P1316" s="415" t="s">
        <v>134</v>
      </c>
    </row>
    <row r="1317" spans="3:16" ht="16" x14ac:dyDescent="0.2">
      <c r="C1317" s="410"/>
      <c r="D1317" s="410"/>
      <c r="E1317" s="410">
        <f>COUNTIF(CFCategoriasBD,TabelaFluxoDeCaixa[[#This Row],[Categoria]])</f>
        <v>1</v>
      </c>
      <c r="F1317" s="389">
        <f ca="1">IFERROR(COUNTIF(INDIRECT("BDNameToFC" &amp; SUBSTITUTE(TabelaFluxoDeCaixa[[#This Row],[Categoria]], " ", "_")),TabelaFluxoDeCaixa[[#This Row],[Sub Categoria]]),0)</f>
        <v>1</v>
      </c>
      <c r="G1317" s="429">
        <f>DATE(YEAR(TabelaFluxoDeCaixa[[#This Row],[Data de Efetivação]]),MONTH(TabelaFluxoDeCaixa[[#This Row],[Data de Efetivação]]),1)</f>
        <v>45778</v>
      </c>
      <c r="H1317" s="428">
        <v>45762</v>
      </c>
      <c r="I1317" s="428">
        <v>45784</v>
      </c>
      <c r="J1317" s="411" t="s">
        <v>725</v>
      </c>
      <c r="K1317" s="411" t="s">
        <v>806</v>
      </c>
      <c r="L1317" s="411" t="s">
        <v>803</v>
      </c>
      <c r="M1317" s="412" t="s">
        <v>48</v>
      </c>
      <c r="N1317" s="413" t="s">
        <v>1868</v>
      </c>
      <c r="O1317" s="414">
        <v>115.85</v>
      </c>
      <c r="P1317" s="415" t="s">
        <v>134</v>
      </c>
    </row>
    <row r="1318" spans="3:16" ht="16" x14ac:dyDescent="0.2">
      <c r="C1318" s="410"/>
      <c r="D1318" s="410"/>
      <c r="E1318" s="410">
        <f>COUNTIF(CFCategoriasBD,TabelaFluxoDeCaixa[[#This Row],[Categoria]])</f>
        <v>1</v>
      </c>
      <c r="F1318" s="389">
        <f ca="1">IFERROR(COUNTIF(INDIRECT("BDNameToFC" &amp; SUBSTITUTE(TabelaFluxoDeCaixa[[#This Row],[Categoria]], " ", "_")),TabelaFluxoDeCaixa[[#This Row],[Sub Categoria]]),0)</f>
        <v>1</v>
      </c>
      <c r="G1318" s="429">
        <f>DATE(YEAR(TabelaFluxoDeCaixa[[#This Row],[Data de Efetivação]]),MONTH(TabelaFluxoDeCaixa[[#This Row],[Data de Efetivação]]),1)</f>
        <v>45778</v>
      </c>
      <c r="H1318" s="428">
        <v>45742</v>
      </c>
      <c r="I1318" s="428">
        <v>45784</v>
      </c>
      <c r="J1318" s="411" t="s">
        <v>725</v>
      </c>
      <c r="K1318" s="411" t="s">
        <v>806</v>
      </c>
      <c r="L1318" s="411" t="s">
        <v>52</v>
      </c>
      <c r="M1318" s="412" t="s">
        <v>800</v>
      </c>
      <c r="N1318" s="413" t="s">
        <v>829</v>
      </c>
      <c r="O1318" s="414">
        <v>119</v>
      </c>
      <c r="P1318" s="415" t="s">
        <v>134</v>
      </c>
    </row>
    <row r="1319" spans="3:16" ht="16" x14ac:dyDescent="0.2">
      <c r="C1319" s="410"/>
      <c r="D1319" s="410"/>
      <c r="E1319" s="410">
        <f>COUNTIF(CFCategoriasBD,TabelaFluxoDeCaixa[[#This Row],[Categoria]])</f>
        <v>1</v>
      </c>
      <c r="F1319" s="389">
        <f ca="1">IFERROR(COUNTIF(INDIRECT("BDNameToFC" &amp; SUBSTITUTE(TabelaFluxoDeCaixa[[#This Row],[Categoria]], " ", "_")),TabelaFluxoDeCaixa[[#This Row],[Sub Categoria]]),0)</f>
        <v>1</v>
      </c>
      <c r="G1319" s="429">
        <f>DATE(YEAR(TabelaFluxoDeCaixa[[#This Row],[Data de Efetivação]]),MONTH(TabelaFluxoDeCaixa[[#This Row],[Data de Efetivação]]),1)</f>
        <v>45778</v>
      </c>
      <c r="H1319" s="428">
        <v>45758</v>
      </c>
      <c r="I1319" s="428">
        <v>45784</v>
      </c>
      <c r="J1319" s="411" t="s">
        <v>725</v>
      </c>
      <c r="K1319" s="411" t="s">
        <v>806</v>
      </c>
      <c r="L1319" s="411" t="s">
        <v>803</v>
      </c>
      <c r="M1319" s="412" t="s">
        <v>48</v>
      </c>
      <c r="N1319" s="413" t="s">
        <v>830</v>
      </c>
      <c r="O1319" s="414">
        <v>119.55</v>
      </c>
      <c r="P1319" s="415" t="s">
        <v>134</v>
      </c>
    </row>
    <row r="1320" spans="3:16" ht="16" x14ac:dyDescent="0.2">
      <c r="C1320" s="410"/>
      <c r="D1320" s="410"/>
      <c r="E1320" s="410">
        <f>COUNTIF(CFCategoriasBD,TabelaFluxoDeCaixa[[#This Row],[Categoria]])</f>
        <v>1</v>
      </c>
      <c r="F1320" s="389">
        <f ca="1">IFERROR(COUNTIF(INDIRECT("BDNameToFC" &amp; SUBSTITUTE(TabelaFluxoDeCaixa[[#This Row],[Categoria]], " ", "_")),TabelaFluxoDeCaixa[[#This Row],[Sub Categoria]]),0)</f>
        <v>1</v>
      </c>
      <c r="G1320" s="429">
        <f>DATE(YEAR(TabelaFluxoDeCaixa[[#This Row],[Data de Efetivação]]),MONTH(TabelaFluxoDeCaixa[[#This Row],[Data de Efetivação]]),1)</f>
        <v>45778</v>
      </c>
      <c r="H1320" s="428">
        <v>45697</v>
      </c>
      <c r="I1320" s="428">
        <v>45784</v>
      </c>
      <c r="J1320" s="411" t="s">
        <v>725</v>
      </c>
      <c r="K1320" s="411" t="s">
        <v>806</v>
      </c>
      <c r="L1320" s="411" t="s">
        <v>899</v>
      </c>
      <c r="M1320" s="412" t="s">
        <v>910</v>
      </c>
      <c r="N1320" s="413" t="s">
        <v>1874</v>
      </c>
      <c r="O1320" s="414">
        <v>120</v>
      </c>
      <c r="P1320" s="415" t="s">
        <v>134</v>
      </c>
    </row>
    <row r="1321" spans="3:16" ht="16" x14ac:dyDescent="0.2">
      <c r="C1321" s="410"/>
      <c r="D1321" s="410"/>
      <c r="E1321" s="410">
        <f>COUNTIF(CFCategoriasBD,TabelaFluxoDeCaixa[[#This Row],[Categoria]])</f>
        <v>1</v>
      </c>
      <c r="F1321" s="389">
        <f ca="1">IFERROR(COUNTIF(INDIRECT("BDNameToFC" &amp; SUBSTITUTE(TabelaFluxoDeCaixa[[#This Row],[Categoria]], " ", "_")),TabelaFluxoDeCaixa[[#This Row],[Sub Categoria]]),0)</f>
        <v>1</v>
      </c>
      <c r="G1321" s="429">
        <f>DATE(YEAR(TabelaFluxoDeCaixa[[#This Row],[Data de Efetivação]]),MONTH(TabelaFluxoDeCaixa[[#This Row],[Data de Efetivação]]),1)</f>
        <v>45778</v>
      </c>
      <c r="H1321" s="428">
        <v>45763</v>
      </c>
      <c r="I1321" s="428">
        <v>45784</v>
      </c>
      <c r="J1321" s="411" t="s">
        <v>725</v>
      </c>
      <c r="K1321" s="411" t="s">
        <v>806</v>
      </c>
      <c r="L1321" s="411" t="s">
        <v>803</v>
      </c>
      <c r="M1321" s="412" t="s">
        <v>48</v>
      </c>
      <c r="N1321" s="413" t="s">
        <v>830</v>
      </c>
      <c r="O1321" s="414">
        <v>125</v>
      </c>
      <c r="P1321" s="415" t="s">
        <v>134</v>
      </c>
    </row>
    <row r="1322" spans="3:16" ht="16" x14ac:dyDescent="0.2">
      <c r="C1322" s="410"/>
      <c r="D1322" s="410"/>
      <c r="E1322" s="410">
        <f>COUNTIF(CFCategoriasBD,TabelaFluxoDeCaixa[[#This Row],[Categoria]])</f>
        <v>1</v>
      </c>
      <c r="F1322" s="389">
        <f ca="1">IFERROR(COUNTIF(INDIRECT("BDNameToFC" &amp; SUBSTITUTE(TabelaFluxoDeCaixa[[#This Row],[Categoria]], " ", "_")),TabelaFluxoDeCaixa[[#This Row],[Sub Categoria]]),0)</f>
        <v>1</v>
      </c>
      <c r="G1322" s="429">
        <f>DATE(YEAR(TabelaFluxoDeCaixa[[#This Row],[Data de Efetivação]]),MONTH(TabelaFluxoDeCaixa[[#This Row],[Data de Efetivação]]),1)</f>
        <v>45778</v>
      </c>
      <c r="H1322" s="428">
        <v>45674</v>
      </c>
      <c r="I1322" s="428">
        <v>45784</v>
      </c>
      <c r="J1322" s="411" t="s">
        <v>725</v>
      </c>
      <c r="K1322" s="411" t="s">
        <v>806</v>
      </c>
      <c r="L1322" s="411" t="s">
        <v>58</v>
      </c>
      <c r="M1322" s="412" t="s">
        <v>802</v>
      </c>
      <c r="N1322" s="413" t="s">
        <v>1899</v>
      </c>
      <c r="O1322" s="414">
        <v>133.16</v>
      </c>
      <c r="P1322" s="415" t="s">
        <v>134</v>
      </c>
    </row>
    <row r="1323" spans="3:16" ht="16" x14ac:dyDescent="0.2">
      <c r="C1323" s="410"/>
      <c r="D1323" s="410"/>
      <c r="E1323" s="410">
        <f>COUNTIF(CFCategoriasBD,TabelaFluxoDeCaixa[[#This Row],[Categoria]])</f>
        <v>1</v>
      </c>
      <c r="F1323" s="389">
        <f ca="1">IFERROR(COUNTIF(INDIRECT("BDNameToFC" &amp; SUBSTITUTE(TabelaFluxoDeCaixa[[#This Row],[Categoria]], " ", "_")),TabelaFluxoDeCaixa[[#This Row],[Sub Categoria]]),0)</f>
        <v>1</v>
      </c>
      <c r="G1323" s="429">
        <f>DATE(YEAR(TabelaFluxoDeCaixa[[#This Row],[Data de Efetivação]]),MONTH(TabelaFluxoDeCaixa[[#This Row],[Data de Efetivação]]),1)</f>
        <v>45778</v>
      </c>
      <c r="H1323" s="428">
        <v>45744</v>
      </c>
      <c r="I1323" s="428">
        <v>45784</v>
      </c>
      <c r="J1323" s="411" t="s">
        <v>725</v>
      </c>
      <c r="K1323" s="411" t="s">
        <v>806</v>
      </c>
      <c r="L1323" s="411" t="s">
        <v>49</v>
      </c>
      <c r="M1323" s="412" t="s">
        <v>50</v>
      </c>
      <c r="N1323" s="413" t="s">
        <v>1005</v>
      </c>
      <c r="O1323" s="414">
        <v>138.66</v>
      </c>
      <c r="P1323" s="415" t="s">
        <v>134</v>
      </c>
    </row>
    <row r="1324" spans="3:16" ht="16" x14ac:dyDescent="0.2">
      <c r="C1324" s="410"/>
      <c r="D1324" s="410"/>
      <c r="E1324" s="410">
        <f>COUNTIF(CFCategoriasBD,TabelaFluxoDeCaixa[[#This Row],[Categoria]])</f>
        <v>1</v>
      </c>
      <c r="F1324" s="389">
        <f ca="1">IFERROR(COUNTIF(INDIRECT("BDNameToFC" &amp; SUBSTITUTE(TabelaFluxoDeCaixa[[#This Row],[Categoria]], " ", "_")),TabelaFluxoDeCaixa[[#This Row],[Sub Categoria]]),0)</f>
        <v>1</v>
      </c>
      <c r="G1324" s="429">
        <f>DATE(YEAR(TabelaFluxoDeCaixa[[#This Row],[Data de Efetivação]]),MONTH(TabelaFluxoDeCaixa[[#This Row],[Data de Efetivação]]),1)</f>
        <v>45778</v>
      </c>
      <c r="H1324" s="428">
        <v>45753</v>
      </c>
      <c r="I1324" s="428">
        <v>45784</v>
      </c>
      <c r="J1324" s="411" t="s">
        <v>725</v>
      </c>
      <c r="K1324" s="411" t="s">
        <v>806</v>
      </c>
      <c r="L1324" s="411" t="s">
        <v>55</v>
      </c>
      <c r="M1324" s="412" t="s">
        <v>56</v>
      </c>
      <c r="N1324" s="413" t="s">
        <v>810</v>
      </c>
      <c r="O1324" s="414">
        <v>139</v>
      </c>
      <c r="P1324" s="415" t="s">
        <v>134</v>
      </c>
    </row>
    <row r="1325" spans="3:16" ht="16" x14ac:dyDescent="0.2">
      <c r="C1325" s="410"/>
      <c r="D1325" s="410"/>
      <c r="E1325" s="410">
        <f>COUNTIF(CFCategoriasBD,TabelaFluxoDeCaixa[[#This Row],[Categoria]])</f>
        <v>1</v>
      </c>
      <c r="F1325" s="389">
        <f ca="1">IFERROR(COUNTIF(INDIRECT("BDNameToFC" &amp; SUBSTITUTE(TabelaFluxoDeCaixa[[#This Row],[Categoria]], " ", "_")),TabelaFluxoDeCaixa[[#This Row],[Sub Categoria]]),0)</f>
        <v>1</v>
      </c>
      <c r="G1325" s="429">
        <f>DATE(YEAR(TabelaFluxoDeCaixa[[#This Row],[Data de Efetivação]]),MONTH(TabelaFluxoDeCaixa[[#This Row],[Data de Efetivação]]),1)</f>
        <v>45778</v>
      </c>
      <c r="H1325" s="428">
        <v>45670</v>
      </c>
      <c r="I1325" s="428">
        <v>45784</v>
      </c>
      <c r="J1325" s="411" t="s">
        <v>725</v>
      </c>
      <c r="K1325" s="411" t="s">
        <v>806</v>
      </c>
      <c r="L1325" s="411" t="s">
        <v>58</v>
      </c>
      <c r="M1325" s="412" t="s">
        <v>906</v>
      </c>
      <c r="N1325" s="413" t="s">
        <v>1897</v>
      </c>
      <c r="O1325" s="414">
        <v>146.05000000000001</v>
      </c>
      <c r="P1325" s="415" t="s">
        <v>134</v>
      </c>
    </row>
    <row r="1326" spans="3:16" ht="16" x14ac:dyDescent="0.2">
      <c r="C1326" s="410"/>
      <c r="D1326" s="410"/>
      <c r="E1326" s="410">
        <f>COUNTIF(CFCategoriasBD,TabelaFluxoDeCaixa[[#This Row],[Categoria]])</f>
        <v>1</v>
      </c>
      <c r="F1326" s="389">
        <f ca="1">IFERROR(COUNTIF(INDIRECT("BDNameToFC" &amp; SUBSTITUTE(TabelaFluxoDeCaixa[[#This Row],[Categoria]], " ", "_")),TabelaFluxoDeCaixa[[#This Row],[Sub Categoria]]),0)</f>
        <v>1</v>
      </c>
      <c r="G1326" s="429">
        <f>DATE(YEAR(TabelaFluxoDeCaixa[[#This Row],[Data de Efetivação]]),MONTH(TabelaFluxoDeCaixa[[#This Row],[Data de Efetivação]]),1)</f>
        <v>45778</v>
      </c>
      <c r="H1326" s="428">
        <v>45714</v>
      </c>
      <c r="I1326" s="428">
        <v>45784</v>
      </c>
      <c r="J1326" s="411" t="s">
        <v>725</v>
      </c>
      <c r="K1326" s="411" t="s">
        <v>806</v>
      </c>
      <c r="L1326" s="411" t="s">
        <v>49</v>
      </c>
      <c r="M1326" s="412" t="s">
        <v>904</v>
      </c>
      <c r="N1326" s="413" t="s">
        <v>1891</v>
      </c>
      <c r="O1326" s="414">
        <v>157.02000000000001</v>
      </c>
      <c r="P1326" s="415" t="s">
        <v>134</v>
      </c>
    </row>
    <row r="1327" spans="3:16" ht="32" x14ac:dyDescent="0.2">
      <c r="C1327" s="410"/>
      <c r="D1327" s="410"/>
      <c r="E1327" s="410">
        <f>COUNTIF(CFCategoriasBD,TabelaFluxoDeCaixa[[#This Row],[Categoria]])</f>
        <v>1</v>
      </c>
      <c r="F1327" s="389">
        <f ca="1">IFERROR(COUNTIF(INDIRECT("BDNameToFC" &amp; SUBSTITUTE(TabelaFluxoDeCaixa[[#This Row],[Categoria]], " ", "_")),TabelaFluxoDeCaixa[[#This Row],[Sub Categoria]]),0)</f>
        <v>1</v>
      </c>
      <c r="G1327" s="429">
        <f>DATE(YEAR(TabelaFluxoDeCaixa[[#This Row],[Data de Efetivação]]),MONTH(TabelaFluxoDeCaixa[[#This Row],[Data de Efetivação]]),1)</f>
        <v>45778</v>
      </c>
      <c r="H1327" s="428">
        <v>45784</v>
      </c>
      <c r="I1327" s="428">
        <v>45784</v>
      </c>
      <c r="J1327" s="411"/>
      <c r="K1327" s="411"/>
      <c r="L1327" s="411" t="s">
        <v>808</v>
      </c>
      <c r="M1327" s="412" t="s">
        <v>257</v>
      </c>
      <c r="N1327" s="413" t="s">
        <v>745</v>
      </c>
      <c r="O1327" s="414">
        <v>166.98</v>
      </c>
      <c r="P1327" s="415" t="s">
        <v>134</v>
      </c>
    </row>
    <row r="1328" spans="3:16" ht="16" x14ac:dyDescent="0.2">
      <c r="C1328" s="410"/>
      <c r="D1328" s="410"/>
      <c r="E1328" s="410">
        <f>COUNTIF(CFCategoriasBD,TabelaFluxoDeCaixa[[#This Row],[Categoria]])</f>
        <v>1</v>
      </c>
      <c r="F1328" s="389">
        <f ca="1">IFERROR(COUNTIF(INDIRECT("BDNameToFC" &amp; SUBSTITUTE(TabelaFluxoDeCaixa[[#This Row],[Categoria]], " ", "_")),TabelaFluxoDeCaixa[[#This Row],[Sub Categoria]]),0)</f>
        <v>1</v>
      </c>
      <c r="G1328" s="429">
        <f>DATE(YEAR(TabelaFluxoDeCaixa[[#This Row],[Data de Efetivação]]),MONTH(TabelaFluxoDeCaixa[[#This Row],[Data de Efetivação]]),1)</f>
        <v>45778</v>
      </c>
      <c r="H1328" s="428">
        <v>45745</v>
      </c>
      <c r="I1328" s="428">
        <v>45784</v>
      </c>
      <c r="J1328" s="411" t="s">
        <v>725</v>
      </c>
      <c r="K1328" s="411" t="s">
        <v>806</v>
      </c>
      <c r="L1328" s="411" t="s">
        <v>803</v>
      </c>
      <c r="M1328" s="412" t="s">
        <v>48</v>
      </c>
      <c r="N1328" s="413" t="s">
        <v>831</v>
      </c>
      <c r="O1328" s="414">
        <v>220.54</v>
      </c>
      <c r="P1328" s="415" t="s">
        <v>134</v>
      </c>
    </row>
    <row r="1329" spans="3:16" ht="16" x14ac:dyDescent="0.2">
      <c r="C1329" s="410"/>
      <c r="D1329" s="410"/>
      <c r="E1329" s="410">
        <f>COUNTIF(CFCategoriasBD,TabelaFluxoDeCaixa[[#This Row],[Categoria]])</f>
        <v>1</v>
      </c>
      <c r="F1329" s="389">
        <f ca="1">IFERROR(COUNTIF(INDIRECT("BDNameToFC" &amp; SUBSTITUTE(TabelaFluxoDeCaixa[[#This Row],[Categoria]], " ", "_")),TabelaFluxoDeCaixa[[#This Row],[Sub Categoria]]),0)</f>
        <v>1</v>
      </c>
      <c r="G1329" s="429">
        <f>DATE(YEAR(TabelaFluxoDeCaixa[[#This Row],[Data de Efetivação]]),MONTH(TabelaFluxoDeCaixa[[#This Row],[Data de Efetivação]]),1)</f>
        <v>45778</v>
      </c>
      <c r="H1329" s="428">
        <v>45755</v>
      </c>
      <c r="I1329" s="428">
        <v>45784</v>
      </c>
      <c r="J1329" s="411" t="s">
        <v>725</v>
      </c>
      <c r="K1329" s="411" t="s">
        <v>806</v>
      </c>
      <c r="L1329" s="411" t="s">
        <v>43</v>
      </c>
      <c r="M1329" s="412" t="s">
        <v>1032</v>
      </c>
      <c r="N1329" s="413" t="s">
        <v>1885</v>
      </c>
      <c r="O1329" s="414">
        <v>230</v>
      </c>
      <c r="P1329" s="415" t="s">
        <v>134</v>
      </c>
    </row>
    <row r="1330" spans="3:16" ht="16" x14ac:dyDescent="0.2">
      <c r="C1330" s="410"/>
      <c r="D1330" s="410"/>
      <c r="E1330" s="410">
        <f>COUNTIF(CFCategoriasBD,TabelaFluxoDeCaixa[[#This Row],[Categoria]])</f>
        <v>1</v>
      </c>
      <c r="F1330" s="389">
        <f ca="1">IFERROR(COUNTIF(INDIRECT("BDNameToFC" &amp; SUBSTITUTE(TabelaFluxoDeCaixa[[#This Row],[Categoria]], " ", "_")),TabelaFluxoDeCaixa[[#This Row],[Sub Categoria]]),0)</f>
        <v>1</v>
      </c>
      <c r="G1330" s="429">
        <f>DATE(YEAR(TabelaFluxoDeCaixa[[#This Row],[Data de Efetivação]]),MONTH(TabelaFluxoDeCaixa[[#This Row],[Data de Efetivação]]),1)</f>
        <v>45778</v>
      </c>
      <c r="H1330" s="428">
        <v>45756</v>
      </c>
      <c r="I1330" s="428">
        <v>45784</v>
      </c>
      <c r="J1330" s="411" t="s">
        <v>725</v>
      </c>
      <c r="K1330" s="411" t="s">
        <v>806</v>
      </c>
      <c r="L1330" s="411" t="s">
        <v>49</v>
      </c>
      <c r="M1330" s="412" t="s">
        <v>51</v>
      </c>
      <c r="N1330" s="413" t="s">
        <v>1863</v>
      </c>
      <c r="O1330" s="414">
        <v>239.6</v>
      </c>
      <c r="P1330" s="415" t="s">
        <v>134</v>
      </c>
    </row>
    <row r="1331" spans="3:16" ht="16" x14ac:dyDescent="0.2">
      <c r="C1331" s="410"/>
      <c r="D1331" s="410"/>
      <c r="E1331" s="410">
        <f>COUNTIF(CFCategoriasBD,TabelaFluxoDeCaixa[[#This Row],[Categoria]])</f>
        <v>1</v>
      </c>
      <c r="F1331" s="389">
        <f ca="1">IFERROR(COUNTIF(INDIRECT("BDNameToFC" &amp; SUBSTITUTE(TabelaFluxoDeCaixa[[#This Row],[Categoria]], " ", "_")),TabelaFluxoDeCaixa[[#This Row],[Sub Categoria]]),0)</f>
        <v>1</v>
      </c>
      <c r="G1331" s="429">
        <f>DATE(YEAR(TabelaFluxoDeCaixa[[#This Row],[Data de Efetivação]]),MONTH(TabelaFluxoDeCaixa[[#This Row],[Data de Efetivação]]),1)</f>
        <v>45778</v>
      </c>
      <c r="H1331" s="428">
        <v>45745</v>
      </c>
      <c r="I1331" s="428">
        <v>45784</v>
      </c>
      <c r="J1331" s="411"/>
      <c r="K1331" s="411" t="s">
        <v>806</v>
      </c>
      <c r="L1331" s="411" t="s">
        <v>803</v>
      </c>
      <c r="M1331" s="412" t="s">
        <v>48</v>
      </c>
      <c r="N1331" s="413" t="s">
        <v>1055</v>
      </c>
      <c r="O1331" s="414">
        <v>240</v>
      </c>
      <c r="P1331" s="415" t="s">
        <v>134</v>
      </c>
    </row>
    <row r="1332" spans="3:16" ht="16" x14ac:dyDescent="0.2">
      <c r="C1332" s="410"/>
      <c r="D1332" s="410"/>
      <c r="E1332" s="410">
        <f>COUNTIF(CFCategoriasBD,TabelaFluxoDeCaixa[[#This Row],[Categoria]])</f>
        <v>1</v>
      </c>
      <c r="F1332" s="389">
        <f ca="1">IFERROR(COUNTIF(INDIRECT("BDNameToFC" &amp; SUBSTITUTE(TabelaFluxoDeCaixa[[#This Row],[Categoria]], " ", "_")),TabelaFluxoDeCaixa[[#This Row],[Sub Categoria]]),0)</f>
        <v>1</v>
      </c>
      <c r="G1332" s="429">
        <f>DATE(YEAR(TabelaFluxoDeCaixa[[#This Row],[Data de Efetivação]]),MONTH(TabelaFluxoDeCaixa[[#This Row],[Data de Efetivação]]),1)</f>
        <v>45778</v>
      </c>
      <c r="H1332" s="428">
        <v>45745</v>
      </c>
      <c r="I1332" s="428">
        <v>45784</v>
      </c>
      <c r="J1332" s="411" t="s">
        <v>725</v>
      </c>
      <c r="K1332" s="411" t="s">
        <v>806</v>
      </c>
      <c r="L1332" s="411" t="s">
        <v>803</v>
      </c>
      <c r="M1332" s="412" t="s">
        <v>48</v>
      </c>
      <c r="N1332" s="413" t="s">
        <v>830</v>
      </c>
      <c r="O1332" s="414">
        <v>240</v>
      </c>
      <c r="P1332" s="415" t="s">
        <v>134</v>
      </c>
    </row>
    <row r="1333" spans="3:16" ht="16" x14ac:dyDescent="0.2">
      <c r="C1333" s="410"/>
      <c r="D1333" s="410"/>
      <c r="E1333" s="410">
        <f>COUNTIF(CFCategoriasBD,TabelaFluxoDeCaixa[[#This Row],[Categoria]])</f>
        <v>1</v>
      </c>
      <c r="F1333" s="389">
        <f ca="1">IFERROR(COUNTIF(INDIRECT("BDNameToFC" &amp; SUBSTITUTE(TabelaFluxoDeCaixa[[#This Row],[Categoria]], " ", "_")),TabelaFluxoDeCaixa[[#This Row],[Sub Categoria]]),0)</f>
        <v>1</v>
      </c>
      <c r="G1333" s="429">
        <f>DATE(YEAR(TabelaFluxoDeCaixa[[#This Row],[Data de Efetivação]]),MONTH(TabelaFluxoDeCaixa[[#This Row],[Data de Efetivação]]),1)</f>
        <v>45778</v>
      </c>
      <c r="H1333" s="428">
        <v>45765</v>
      </c>
      <c r="I1333" s="428">
        <v>45784</v>
      </c>
      <c r="J1333" s="411" t="s">
        <v>725</v>
      </c>
      <c r="K1333" s="411" t="s">
        <v>806</v>
      </c>
      <c r="L1333" s="411" t="s">
        <v>803</v>
      </c>
      <c r="M1333" s="412" t="s">
        <v>48</v>
      </c>
      <c r="N1333" s="413" t="s">
        <v>830</v>
      </c>
      <c r="O1333" s="414">
        <v>256</v>
      </c>
      <c r="P1333" s="415" t="s">
        <v>134</v>
      </c>
    </row>
    <row r="1334" spans="3:16" ht="16" x14ac:dyDescent="0.2">
      <c r="C1334" s="410"/>
      <c r="D1334" s="410"/>
      <c r="E1334" s="410">
        <f>COUNTIF(CFCategoriasBD,TabelaFluxoDeCaixa[[#This Row],[Categoria]])</f>
        <v>1</v>
      </c>
      <c r="F1334" s="389">
        <f ca="1">IFERROR(COUNTIF(INDIRECT("BDNameToFC" &amp; SUBSTITUTE(TabelaFluxoDeCaixa[[#This Row],[Categoria]], " ", "_")),TabelaFluxoDeCaixa[[#This Row],[Sub Categoria]]),0)</f>
        <v>1</v>
      </c>
      <c r="G1334" s="429">
        <f>DATE(YEAR(TabelaFluxoDeCaixa[[#This Row],[Data de Efetivação]]),MONTH(TabelaFluxoDeCaixa[[#This Row],[Data de Efetivação]]),1)</f>
        <v>45778</v>
      </c>
      <c r="H1334" s="428">
        <v>45762</v>
      </c>
      <c r="I1334" s="428">
        <v>45784</v>
      </c>
      <c r="J1334" s="411" t="s">
        <v>725</v>
      </c>
      <c r="K1334" s="411" t="s">
        <v>806</v>
      </c>
      <c r="L1334" s="411" t="s">
        <v>49</v>
      </c>
      <c r="M1334" s="412" t="s">
        <v>51</v>
      </c>
      <c r="N1334" s="413" t="s">
        <v>834</v>
      </c>
      <c r="O1334" s="414">
        <v>262.16000000000003</v>
      </c>
      <c r="P1334" s="415" t="s">
        <v>134</v>
      </c>
    </row>
    <row r="1335" spans="3:16" ht="16" x14ac:dyDescent="0.2">
      <c r="C1335" s="410"/>
      <c r="D1335" s="410"/>
      <c r="E1335" s="410">
        <f>COUNTIF(CFCategoriasBD,TabelaFluxoDeCaixa[[#This Row],[Categoria]])</f>
        <v>1</v>
      </c>
      <c r="F1335" s="389">
        <f ca="1">IFERROR(COUNTIF(INDIRECT("BDNameToFC" &amp; SUBSTITUTE(TabelaFluxoDeCaixa[[#This Row],[Categoria]], " ", "_")),TabelaFluxoDeCaixa[[#This Row],[Sub Categoria]]),0)</f>
        <v>1</v>
      </c>
      <c r="G1335" s="429">
        <f>DATE(YEAR(TabelaFluxoDeCaixa[[#This Row],[Data de Efetivação]]),MONTH(TabelaFluxoDeCaixa[[#This Row],[Data de Efetivação]]),1)</f>
        <v>45778</v>
      </c>
      <c r="H1335" s="428">
        <v>45745</v>
      </c>
      <c r="I1335" s="428">
        <v>45784</v>
      </c>
      <c r="J1335" s="411" t="s">
        <v>725</v>
      </c>
      <c r="K1335" s="411" t="s">
        <v>806</v>
      </c>
      <c r="L1335" s="411" t="s">
        <v>49</v>
      </c>
      <c r="M1335" s="412" t="s">
        <v>51</v>
      </c>
      <c r="N1335" s="413" t="s">
        <v>1731</v>
      </c>
      <c r="O1335" s="414">
        <v>295.45</v>
      </c>
      <c r="P1335" s="415" t="s">
        <v>134</v>
      </c>
    </row>
    <row r="1336" spans="3:16" ht="32" x14ac:dyDescent="0.2">
      <c r="C1336" s="410"/>
      <c r="D1336" s="410"/>
      <c r="E1336" s="410">
        <f>COUNTIF(CFCategoriasBD,TabelaFluxoDeCaixa[[#This Row],[Categoria]])</f>
        <v>1</v>
      </c>
      <c r="F1336" s="389">
        <f ca="1">IFERROR(COUNTIF(INDIRECT("BDNameToFC" &amp; SUBSTITUTE(TabelaFluxoDeCaixa[[#This Row],[Categoria]], " ", "_")),TabelaFluxoDeCaixa[[#This Row],[Sub Categoria]]),0)</f>
        <v>1</v>
      </c>
      <c r="G1336" s="429">
        <f>DATE(YEAR(TabelaFluxoDeCaixa[[#This Row],[Data de Efetivação]]),MONTH(TabelaFluxoDeCaixa[[#This Row],[Data de Efetivação]]),1)</f>
        <v>45778</v>
      </c>
      <c r="H1336" s="428">
        <v>45784</v>
      </c>
      <c r="I1336" s="428">
        <v>45784</v>
      </c>
      <c r="J1336" s="411"/>
      <c r="K1336" s="411"/>
      <c r="L1336" s="411" t="s">
        <v>58</v>
      </c>
      <c r="M1336" s="412" t="s">
        <v>802</v>
      </c>
      <c r="N1336" s="413" t="s">
        <v>747</v>
      </c>
      <c r="O1336" s="414">
        <v>295.87</v>
      </c>
      <c r="P1336" s="415" t="s">
        <v>134</v>
      </c>
    </row>
    <row r="1337" spans="3:16" ht="32" x14ac:dyDescent="0.2">
      <c r="C1337" s="410"/>
      <c r="D1337" s="410"/>
      <c r="E1337" s="410">
        <f>COUNTIF(CFCategoriasBD,TabelaFluxoDeCaixa[[#This Row],[Categoria]])</f>
        <v>1</v>
      </c>
      <c r="F1337" s="389">
        <f ca="1">IFERROR(COUNTIF(INDIRECT("BDNameToFC" &amp; SUBSTITUTE(TabelaFluxoDeCaixa[[#This Row],[Categoria]], " ", "_")),TabelaFluxoDeCaixa[[#This Row],[Sub Categoria]]),0)</f>
        <v>1</v>
      </c>
      <c r="G1337" s="429">
        <f>DATE(YEAR(TabelaFluxoDeCaixa[[#This Row],[Data de Efetivação]]),MONTH(TabelaFluxoDeCaixa[[#This Row],[Data de Efetivação]]),1)</f>
        <v>45778</v>
      </c>
      <c r="H1337" s="428">
        <v>45784</v>
      </c>
      <c r="I1337" s="428">
        <v>45784</v>
      </c>
      <c r="J1337" s="411"/>
      <c r="K1337" s="411"/>
      <c r="L1337" s="411" t="s">
        <v>58</v>
      </c>
      <c r="M1337" s="412" t="s">
        <v>802</v>
      </c>
      <c r="N1337" s="413" t="s">
        <v>747</v>
      </c>
      <c r="O1337" s="414">
        <v>320.81</v>
      </c>
      <c r="P1337" s="415" t="s">
        <v>134</v>
      </c>
    </row>
    <row r="1338" spans="3:16" ht="16" x14ac:dyDescent="0.2">
      <c r="C1338" s="410"/>
      <c r="D1338" s="410"/>
      <c r="E1338" s="410">
        <f>COUNTIF(CFCategoriasBD,TabelaFluxoDeCaixa[[#This Row],[Categoria]])</f>
        <v>1</v>
      </c>
      <c r="F1338" s="389">
        <f ca="1">IFERROR(COUNTIF(INDIRECT("BDNameToFC" &amp; SUBSTITUTE(TabelaFluxoDeCaixa[[#This Row],[Categoria]], " ", "_")),TabelaFluxoDeCaixa[[#This Row],[Sub Categoria]]),0)</f>
        <v>1</v>
      </c>
      <c r="G1338" s="429">
        <f>DATE(YEAR(TabelaFluxoDeCaixa[[#This Row],[Data de Efetivação]]),MONTH(TabelaFluxoDeCaixa[[#This Row],[Data de Efetivação]]),1)</f>
        <v>45778</v>
      </c>
      <c r="H1338" s="428">
        <v>45753</v>
      </c>
      <c r="I1338" s="428">
        <v>45784</v>
      </c>
      <c r="J1338" s="411" t="s">
        <v>725</v>
      </c>
      <c r="K1338" s="411" t="s">
        <v>806</v>
      </c>
      <c r="L1338" s="411" t="s">
        <v>803</v>
      </c>
      <c r="M1338" s="412" t="s">
        <v>48</v>
      </c>
      <c r="N1338" s="413" t="s">
        <v>831</v>
      </c>
      <c r="O1338" s="414">
        <v>439.66</v>
      </c>
      <c r="P1338" s="415" t="s">
        <v>134</v>
      </c>
    </row>
    <row r="1339" spans="3:16" ht="16" x14ac:dyDescent="0.2">
      <c r="C1339" s="410"/>
      <c r="D1339" s="410"/>
      <c r="E1339" s="410">
        <f>COUNTIF(CFCategoriasBD,TabelaFluxoDeCaixa[[#This Row],[Categoria]])</f>
        <v>1</v>
      </c>
      <c r="F1339" s="389">
        <f ca="1">IFERROR(COUNTIF(INDIRECT("BDNameToFC" &amp; SUBSTITUTE(TabelaFluxoDeCaixa[[#This Row],[Categoria]], " ", "_")),TabelaFluxoDeCaixa[[#This Row],[Sub Categoria]]),0)</f>
        <v>1</v>
      </c>
      <c r="G1339" s="429">
        <f>DATE(YEAR(TabelaFluxoDeCaixa[[#This Row],[Data de Efetivação]]),MONTH(TabelaFluxoDeCaixa[[#This Row],[Data de Efetivação]]),1)</f>
        <v>45778</v>
      </c>
      <c r="H1339" s="428">
        <v>45753</v>
      </c>
      <c r="I1339" s="428">
        <v>45784</v>
      </c>
      <c r="J1339" s="411" t="s">
        <v>725</v>
      </c>
      <c r="K1339" s="411" t="s">
        <v>806</v>
      </c>
      <c r="L1339" s="411" t="s">
        <v>52</v>
      </c>
      <c r="M1339" s="412" t="s">
        <v>800</v>
      </c>
      <c r="N1339" s="413" t="s">
        <v>829</v>
      </c>
      <c r="O1339" s="414">
        <v>632.67999999999995</v>
      </c>
      <c r="P1339" s="415" t="s">
        <v>134</v>
      </c>
    </row>
    <row r="1340" spans="3:16" ht="16" x14ac:dyDescent="0.2">
      <c r="C1340" s="410"/>
      <c r="D1340" s="410"/>
      <c r="E1340" s="410">
        <f>COUNTIF(CFCategoriasBD,TabelaFluxoDeCaixa[[#This Row],[Categoria]])</f>
        <v>1</v>
      </c>
      <c r="F1340" s="389">
        <f ca="1">IFERROR(COUNTIF(INDIRECT("BDNameToFC" &amp; SUBSTITUTE(TabelaFluxoDeCaixa[[#This Row],[Categoria]], " ", "_")),TabelaFluxoDeCaixa[[#This Row],[Sub Categoria]]),0)</f>
        <v>1</v>
      </c>
      <c r="G1340" s="429">
        <f>DATE(YEAR(TabelaFluxoDeCaixa[[#This Row],[Data de Efetivação]]),MONTH(TabelaFluxoDeCaixa[[#This Row],[Data de Efetivação]]),1)</f>
        <v>45778</v>
      </c>
      <c r="H1340" s="428">
        <v>45751</v>
      </c>
      <c r="I1340" s="428">
        <v>45784</v>
      </c>
      <c r="J1340" s="411" t="s">
        <v>725</v>
      </c>
      <c r="K1340" s="411" t="s">
        <v>806</v>
      </c>
      <c r="L1340" s="411" t="s">
        <v>49</v>
      </c>
      <c r="M1340" s="412" t="s">
        <v>1752</v>
      </c>
      <c r="N1340" s="413" t="s">
        <v>1887</v>
      </c>
      <c r="O1340" s="414">
        <v>635.48</v>
      </c>
      <c r="P1340" s="415" t="s">
        <v>134</v>
      </c>
    </row>
    <row r="1341" spans="3:16" ht="16" x14ac:dyDescent="0.2">
      <c r="C1341" s="410"/>
      <c r="D1341" s="410"/>
      <c r="E1341" s="410">
        <f>COUNTIF(CFCategoriasBD,TabelaFluxoDeCaixa[[#This Row],[Categoria]])</f>
        <v>1</v>
      </c>
      <c r="F1341" s="389">
        <f ca="1">IFERROR(COUNTIF(INDIRECT("BDNameToFC" &amp; SUBSTITUTE(TabelaFluxoDeCaixa[[#This Row],[Categoria]], " ", "_")),TabelaFluxoDeCaixa[[#This Row],[Sub Categoria]]),0)</f>
        <v>1</v>
      </c>
      <c r="G1341" s="429">
        <f>DATE(YEAR(TabelaFluxoDeCaixa[[#This Row],[Data de Efetivação]]),MONTH(TabelaFluxoDeCaixa[[#This Row],[Data de Efetivação]]),1)</f>
        <v>45778</v>
      </c>
      <c r="H1341" s="428">
        <v>45743</v>
      </c>
      <c r="I1341" s="428">
        <v>45784</v>
      </c>
      <c r="J1341" s="411"/>
      <c r="K1341" s="411" t="s">
        <v>806</v>
      </c>
      <c r="L1341" s="411" t="s">
        <v>49</v>
      </c>
      <c r="M1341" s="412" t="s">
        <v>809</v>
      </c>
      <c r="N1341" s="413" t="s">
        <v>1761</v>
      </c>
      <c r="O1341" s="414">
        <v>661.98</v>
      </c>
      <c r="P1341" s="415" t="s">
        <v>134</v>
      </c>
    </row>
    <row r="1342" spans="3:16" ht="16" x14ac:dyDescent="0.2">
      <c r="C1342" s="410"/>
      <c r="D1342" s="410"/>
      <c r="E1342" s="410">
        <f>COUNTIF(CFCategoriasBD,TabelaFluxoDeCaixa[[#This Row],[Categoria]])</f>
        <v>1</v>
      </c>
      <c r="F1342" s="389">
        <f ca="1">IFERROR(COUNTIF(INDIRECT("BDNameToFC" &amp; SUBSTITUTE(TabelaFluxoDeCaixa[[#This Row],[Categoria]], " ", "_")),TabelaFluxoDeCaixa[[#This Row],[Sub Categoria]]),0)</f>
        <v>1</v>
      </c>
      <c r="G1342" s="429">
        <f>DATE(YEAR(TabelaFluxoDeCaixa[[#This Row],[Data de Efetivação]]),MONTH(TabelaFluxoDeCaixa[[#This Row],[Data de Efetivação]]),1)</f>
        <v>45778</v>
      </c>
      <c r="H1342" s="428">
        <v>45743</v>
      </c>
      <c r="I1342" s="428">
        <v>45784</v>
      </c>
      <c r="J1342" s="411" t="s">
        <v>725</v>
      </c>
      <c r="K1342" s="411" t="s">
        <v>806</v>
      </c>
      <c r="L1342" s="411" t="s">
        <v>49</v>
      </c>
      <c r="M1342" s="412" t="s">
        <v>809</v>
      </c>
      <c r="N1342" s="413" t="s">
        <v>1883</v>
      </c>
      <c r="O1342" s="414">
        <v>661.98</v>
      </c>
      <c r="P1342" s="415" t="s">
        <v>134</v>
      </c>
    </row>
    <row r="1343" spans="3:16" ht="32" x14ac:dyDescent="0.2">
      <c r="C1343" s="410"/>
      <c r="D1343" s="410"/>
      <c r="E1343" s="410">
        <f>COUNTIF(CFCategoriasBD,TabelaFluxoDeCaixa[[#This Row],[Categoria]])</f>
        <v>1</v>
      </c>
      <c r="F1343" s="389">
        <f ca="1">IFERROR(COUNTIF(INDIRECT("BDNameToFC" &amp; SUBSTITUTE(TabelaFluxoDeCaixa[[#This Row],[Categoria]], " ", "_")),TabelaFluxoDeCaixa[[#This Row],[Sub Categoria]]),0)</f>
        <v>1</v>
      </c>
      <c r="G1343" s="429">
        <f>DATE(YEAR(TabelaFluxoDeCaixa[[#This Row],[Data de Efetivação]]),MONTH(TabelaFluxoDeCaixa[[#This Row],[Data de Efetivação]]),1)</f>
        <v>45778</v>
      </c>
      <c r="H1343" s="428">
        <v>45784</v>
      </c>
      <c r="I1343" s="428">
        <v>45784</v>
      </c>
      <c r="J1343" s="411"/>
      <c r="K1343" s="411"/>
      <c r="L1343" s="411" t="s">
        <v>52</v>
      </c>
      <c r="M1343" s="412" t="s">
        <v>811</v>
      </c>
      <c r="N1343" s="413" t="s">
        <v>1802</v>
      </c>
      <c r="O1343" s="414">
        <v>733</v>
      </c>
      <c r="P1343" s="415" t="s">
        <v>134</v>
      </c>
    </row>
    <row r="1344" spans="3:16" ht="32" x14ac:dyDescent="0.2">
      <c r="C1344" s="410"/>
      <c r="D1344" s="410"/>
      <c r="E1344" s="410">
        <f>COUNTIF(CFCategoriasBD,TabelaFluxoDeCaixa[[#This Row],[Categoria]])</f>
        <v>1</v>
      </c>
      <c r="F1344" s="389">
        <f ca="1">IFERROR(COUNTIF(INDIRECT("BDNameToFC" &amp; SUBSTITUTE(TabelaFluxoDeCaixa[[#This Row],[Categoria]], " ", "_")),TabelaFluxoDeCaixa[[#This Row],[Sub Categoria]]),0)</f>
        <v>1</v>
      </c>
      <c r="G1344" s="429">
        <f>DATE(YEAR(TabelaFluxoDeCaixa[[#This Row],[Data de Efetivação]]),MONTH(TabelaFluxoDeCaixa[[#This Row],[Data de Efetivação]]),1)</f>
        <v>45778</v>
      </c>
      <c r="H1344" s="428">
        <v>45784</v>
      </c>
      <c r="I1344" s="428">
        <v>45784</v>
      </c>
      <c r="J1344" s="411"/>
      <c r="K1344" s="411"/>
      <c r="L1344" s="411" t="s">
        <v>58</v>
      </c>
      <c r="M1344" s="412" t="s">
        <v>802</v>
      </c>
      <c r="N1344" s="413" t="s">
        <v>958</v>
      </c>
      <c r="O1344" s="414">
        <v>935</v>
      </c>
      <c r="P1344" s="415" t="s">
        <v>134</v>
      </c>
    </row>
    <row r="1345" spans="3:16" ht="32" x14ac:dyDescent="0.2">
      <c r="C1345" s="410"/>
      <c r="D1345" s="410"/>
      <c r="E1345" s="410">
        <f>COUNTIF(CFCategoriasBD,TabelaFluxoDeCaixa[[#This Row],[Categoria]])</f>
        <v>1</v>
      </c>
      <c r="F1345" s="389">
        <f ca="1">IFERROR(COUNTIF(INDIRECT("BDNameToFC" &amp; SUBSTITUTE(TabelaFluxoDeCaixa[[#This Row],[Categoria]], " ", "_")),TabelaFluxoDeCaixa[[#This Row],[Sub Categoria]]),0)</f>
        <v>1</v>
      </c>
      <c r="G1345" s="429">
        <f>DATE(YEAR(TabelaFluxoDeCaixa[[#This Row],[Data de Efetivação]]),MONTH(TabelaFluxoDeCaixa[[#This Row],[Data de Efetivação]]),1)</f>
        <v>45778</v>
      </c>
      <c r="H1345" s="428">
        <v>45784</v>
      </c>
      <c r="I1345" s="428">
        <v>45784</v>
      </c>
      <c r="J1345" s="411"/>
      <c r="K1345" s="411"/>
      <c r="L1345" s="411" t="s">
        <v>40</v>
      </c>
      <c r="M1345" s="412" t="s">
        <v>949</v>
      </c>
      <c r="N1345" s="413" t="s">
        <v>1800</v>
      </c>
      <c r="O1345" s="414">
        <v>1000</v>
      </c>
      <c r="P1345" s="415" t="s">
        <v>134</v>
      </c>
    </row>
    <row r="1346" spans="3:16" ht="16" x14ac:dyDescent="0.2">
      <c r="C1346" s="410"/>
      <c r="D1346" s="410"/>
      <c r="E1346" s="410">
        <f>COUNTIF(CFCategoriasBD,TabelaFluxoDeCaixa[[#This Row],[Categoria]])</f>
        <v>1</v>
      </c>
      <c r="F1346" s="389">
        <f ca="1">IFERROR(COUNTIF(INDIRECT("BDNameToFC" &amp; SUBSTITUTE(TabelaFluxoDeCaixa[[#This Row],[Categoria]], " ", "_")),TabelaFluxoDeCaixa[[#This Row],[Sub Categoria]]),0)</f>
        <v>1</v>
      </c>
      <c r="G1346" s="429">
        <f>DATE(YEAR(TabelaFluxoDeCaixa[[#This Row],[Data de Efetivação]]),MONTH(TabelaFluxoDeCaixa[[#This Row],[Data de Efetivação]]),1)</f>
        <v>45778</v>
      </c>
      <c r="H1346" s="428">
        <v>45784</v>
      </c>
      <c r="I1346" s="428">
        <v>45784</v>
      </c>
      <c r="J1346" s="411"/>
      <c r="K1346" s="411"/>
      <c r="L1346" s="411" t="s">
        <v>58</v>
      </c>
      <c r="M1346" s="412" t="s">
        <v>802</v>
      </c>
      <c r="N1346" s="413" t="s">
        <v>1482</v>
      </c>
      <c r="O1346" s="414">
        <v>1630.4</v>
      </c>
      <c r="P1346" s="415" t="s">
        <v>134</v>
      </c>
    </row>
    <row r="1347" spans="3:16" ht="32" x14ac:dyDescent="0.2">
      <c r="C1347" s="410"/>
      <c r="D1347" s="410"/>
      <c r="E1347" s="410">
        <f>COUNTIF(CFCategoriasBD,TabelaFluxoDeCaixa[[#This Row],[Categoria]])</f>
        <v>1</v>
      </c>
      <c r="F1347" s="389">
        <f ca="1">IFERROR(COUNTIF(INDIRECT("BDNameToFC" &amp; SUBSTITUTE(TabelaFluxoDeCaixa[[#This Row],[Categoria]], " ", "_")),TabelaFluxoDeCaixa[[#This Row],[Sub Categoria]]),0)</f>
        <v>1</v>
      </c>
      <c r="G1347" s="429">
        <f>DATE(YEAR(TabelaFluxoDeCaixa[[#This Row],[Data de Efetivação]]),MONTH(TabelaFluxoDeCaixa[[#This Row],[Data de Efetivação]]),1)</f>
        <v>45778</v>
      </c>
      <c r="H1347" s="428">
        <v>45784</v>
      </c>
      <c r="I1347" s="428">
        <v>45784</v>
      </c>
      <c r="J1347" s="411"/>
      <c r="K1347" s="411"/>
      <c r="L1347" s="411" t="s">
        <v>40</v>
      </c>
      <c r="M1347" s="412" t="s">
        <v>949</v>
      </c>
      <c r="N1347" s="413" t="s">
        <v>1799</v>
      </c>
      <c r="O1347" s="414">
        <v>2000</v>
      </c>
      <c r="P1347" s="415" t="s">
        <v>134</v>
      </c>
    </row>
    <row r="1348" spans="3:16" ht="32" x14ac:dyDescent="0.2">
      <c r="C1348" s="410"/>
      <c r="D1348" s="410"/>
      <c r="E1348" s="410">
        <f>COUNTIF(CFCategoriasBD,TabelaFluxoDeCaixa[[#This Row],[Categoria]])</f>
        <v>1</v>
      </c>
      <c r="F1348" s="389">
        <f ca="1">IFERROR(COUNTIF(INDIRECT("BDNameToFC" &amp; SUBSTITUTE(TabelaFluxoDeCaixa[[#This Row],[Categoria]], " ", "_")),TabelaFluxoDeCaixa[[#This Row],[Sub Categoria]]),0)</f>
        <v>1</v>
      </c>
      <c r="G1348" s="429">
        <f>DATE(YEAR(TabelaFluxoDeCaixa[[#This Row],[Data de Efetivação]]),MONTH(TabelaFluxoDeCaixa[[#This Row],[Data de Efetivação]]),1)</f>
        <v>45778</v>
      </c>
      <c r="H1348" s="428">
        <v>45785</v>
      </c>
      <c r="I1348" s="428">
        <v>45785</v>
      </c>
      <c r="J1348" s="411"/>
      <c r="K1348" s="411"/>
      <c r="L1348" s="411" t="s">
        <v>41</v>
      </c>
      <c r="M1348" s="412" t="s">
        <v>798</v>
      </c>
      <c r="N1348" s="413" t="s">
        <v>1803</v>
      </c>
      <c r="O1348" s="414">
        <v>16.600000000000001</v>
      </c>
      <c r="P1348" s="415" t="s">
        <v>134</v>
      </c>
    </row>
    <row r="1349" spans="3:16" ht="16" x14ac:dyDescent="0.2">
      <c r="C1349" s="410"/>
      <c r="D1349" s="410"/>
      <c r="E1349" s="410">
        <f>COUNTIF(CFCategoriasBD,TabelaFluxoDeCaixa[[#This Row],[Categoria]])</f>
        <v>1</v>
      </c>
      <c r="F1349" s="389">
        <f ca="1">IFERROR(COUNTIF(INDIRECT("BDNameToFC" &amp; SUBSTITUTE(TabelaFluxoDeCaixa[[#This Row],[Categoria]], " ", "_")),TabelaFluxoDeCaixa[[#This Row],[Sub Categoria]]),0)</f>
        <v>1</v>
      </c>
      <c r="G1349" s="429">
        <f>DATE(YEAR(TabelaFluxoDeCaixa[[#This Row],[Data de Efetivação]]),MONTH(TabelaFluxoDeCaixa[[#This Row],[Data de Efetivação]]),1)</f>
        <v>45778</v>
      </c>
      <c r="H1349" s="428">
        <v>45785</v>
      </c>
      <c r="I1349" s="428">
        <v>45785</v>
      </c>
      <c r="J1349" s="411"/>
      <c r="K1349" s="411"/>
      <c r="L1349" s="411" t="s">
        <v>58</v>
      </c>
      <c r="M1349" s="412" t="s">
        <v>1794</v>
      </c>
      <c r="N1349" s="413" t="s">
        <v>1805</v>
      </c>
      <c r="O1349" s="414">
        <v>20</v>
      </c>
      <c r="P1349" s="415" t="s">
        <v>134</v>
      </c>
    </row>
    <row r="1350" spans="3:16" ht="32" x14ac:dyDescent="0.2">
      <c r="C1350" s="410"/>
      <c r="D1350" s="410"/>
      <c r="E1350" s="410">
        <f>COUNTIF(CFCategoriasBD,TabelaFluxoDeCaixa[[#This Row],[Categoria]])</f>
        <v>1</v>
      </c>
      <c r="F1350" s="389">
        <f ca="1">IFERROR(COUNTIF(INDIRECT("BDNameToFC" &amp; SUBSTITUTE(TabelaFluxoDeCaixa[[#This Row],[Categoria]], " ", "_")),TabelaFluxoDeCaixa[[#This Row],[Sub Categoria]]),0)</f>
        <v>1</v>
      </c>
      <c r="G1350" s="429">
        <f>DATE(YEAR(TabelaFluxoDeCaixa[[#This Row],[Data de Efetivação]]),MONTH(TabelaFluxoDeCaixa[[#This Row],[Data de Efetivação]]),1)</f>
        <v>45778</v>
      </c>
      <c r="H1350" s="428">
        <v>45785</v>
      </c>
      <c r="I1350" s="428">
        <v>45785</v>
      </c>
      <c r="J1350" s="411"/>
      <c r="K1350" s="411"/>
      <c r="L1350" s="411" t="s">
        <v>41</v>
      </c>
      <c r="M1350" s="412" t="s">
        <v>798</v>
      </c>
      <c r="N1350" s="413" t="s">
        <v>1804</v>
      </c>
      <c r="O1350" s="414">
        <v>54.6</v>
      </c>
      <c r="P1350" s="415" t="s">
        <v>134</v>
      </c>
    </row>
    <row r="1351" spans="3:16" ht="16" x14ac:dyDescent="0.2">
      <c r="C1351" s="410"/>
      <c r="D1351" s="410"/>
      <c r="E1351" s="410">
        <f>COUNTIF(CFCategoriasBD,TabelaFluxoDeCaixa[[#This Row],[Categoria]])</f>
        <v>1</v>
      </c>
      <c r="F1351" s="389">
        <f ca="1">IFERROR(COUNTIF(INDIRECT("BDNameToFC" &amp; SUBSTITUTE(TabelaFluxoDeCaixa[[#This Row],[Categoria]], " ", "_")),TabelaFluxoDeCaixa[[#This Row],[Sub Categoria]]),0)</f>
        <v>1</v>
      </c>
      <c r="G1351" s="429">
        <f>DATE(YEAR(TabelaFluxoDeCaixa[[#This Row],[Data de Efetivação]]),MONTH(TabelaFluxoDeCaixa[[#This Row],[Data de Efetivação]]),1)</f>
        <v>45778</v>
      </c>
      <c r="H1351" s="428">
        <v>45786</v>
      </c>
      <c r="I1351" s="428">
        <v>45786</v>
      </c>
      <c r="J1351" s="411"/>
      <c r="K1351" s="411"/>
      <c r="L1351" s="411" t="s">
        <v>43</v>
      </c>
      <c r="M1351" s="412" t="s">
        <v>817</v>
      </c>
      <c r="N1351" s="413" t="s">
        <v>1806</v>
      </c>
      <c r="O1351" s="414">
        <v>220</v>
      </c>
      <c r="P1351" s="415" t="s">
        <v>134</v>
      </c>
    </row>
    <row r="1352" spans="3:16" ht="16" x14ac:dyDescent="0.2">
      <c r="C1352" s="410"/>
      <c r="D1352" s="410"/>
      <c r="E1352" s="410">
        <f>COUNTIF(CFCategoriasBD,TabelaFluxoDeCaixa[[#This Row],[Categoria]])</f>
        <v>1</v>
      </c>
      <c r="F1352" s="389">
        <f ca="1">IFERROR(COUNTIF(INDIRECT("BDNameToFC" &amp; SUBSTITUTE(TabelaFluxoDeCaixa[[#This Row],[Categoria]], " ", "_")),TabelaFluxoDeCaixa[[#This Row],[Sub Categoria]]),0)</f>
        <v>1</v>
      </c>
      <c r="G1352" s="429">
        <f>DATE(YEAR(TabelaFluxoDeCaixa[[#This Row],[Data de Efetivação]]),MONTH(TabelaFluxoDeCaixa[[#This Row],[Data de Efetivação]]),1)</f>
        <v>45778</v>
      </c>
      <c r="H1352" s="428">
        <v>45789</v>
      </c>
      <c r="I1352" s="428">
        <v>45789</v>
      </c>
      <c r="J1352" s="411"/>
      <c r="K1352" s="411"/>
      <c r="L1352" s="411" t="s">
        <v>808</v>
      </c>
      <c r="M1352" s="412" t="s">
        <v>257</v>
      </c>
      <c r="N1352" s="413" t="s">
        <v>763</v>
      </c>
      <c r="O1352" s="414">
        <v>5.07</v>
      </c>
      <c r="P1352" s="415" t="s">
        <v>134</v>
      </c>
    </row>
    <row r="1353" spans="3:16" ht="16" x14ac:dyDescent="0.2">
      <c r="C1353" s="410"/>
      <c r="D1353" s="410"/>
      <c r="E1353" s="410">
        <f>COUNTIF(CFCategoriasBD,TabelaFluxoDeCaixa[[#This Row],[Categoria]])</f>
        <v>1</v>
      </c>
      <c r="F1353" s="389">
        <f ca="1">IFERROR(COUNTIF(INDIRECT("BDNameToFC" &amp; SUBSTITUTE(TabelaFluxoDeCaixa[[#This Row],[Categoria]], " ", "_")),TabelaFluxoDeCaixa[[#This Row],[Sub Categoria]]),0)</f>
        <v>1</v>
      </c>
      <c r="G1353" s="429">
        <f>DATE(YEAR(TabelaFluxoDeCaixa[[#This Row],[Data de Efetivação]]),MONTH(TabelaFluxoDeCaixa[[#This Row],[Data de Efetivação]]),1)</f>
        <v>45778</v>
      </c>
      <c r="H1353" s="428">
        <v>45789</v>
      </c>
      <c r="I1353" s="428">
        <v>45789</v>
      </c>
      <c r="J1353" s="411"/>
      <c r="K1353" s="411"/>
      <c r="L1353" s="411" t="s">
        <v>49</v>
      </c>
      <c r="M1353" s="412" t="s">
        <v>901</v>
      </c>
      <c r="N1353" s="413" t="s">
        <v>762</v>
      </c>
      <c r="O1353" s="414">
        <v>20.9</v>
      </c>
      <c r="P1353" s="415" t="s">
        <v>134</v>
      </c>
    </row>
    <row r="1354" spans="3:16" ht="16" x14ac:dyDescent="0.2">
      <c r="C1354" s="410"/>
      <c r="D1354" s="410"/>
      <c r="E1354" s="410">
        <f>COUNTIF(CFCategoriasBD,TabelaFluxoDeCaixa[[#This Row],[Categoria]])</f>
        <v>1</v>
      </c>
      <c r="F1354" s="389">
        <f ca="1">IFERROR(COUNTIF(INDIRECT("BDNameToFC" &amp; SUBSTITUTE(TabelaFluxoDeCaixa[[#This Row],[Categoria]], " ", "_")),TabelaFluxoDeCaixa[[#This Row],[Sub Categoria]]),0)</f>
        <v>1</v>
      </c>
      <c r="G1354" s="429">
        <f>DATE(YEAR(TabelaFluxoDeCaixa[[#This Row],[Data de Efetivação]]),MONTH(TabelaFluxoDeCaixa[[#This Row],[Data de Efetivação]]),1)</f>
        <v>45778</v>
      </c>
      <c r="H1354" s="428">
        <v>45789</v>
      </c>
      <c r="I1354" s="428">
        <v>45789</v>
      </c>
      <c r="J1354" s="411"/>
      <c r="K1354" s="411"/>
      <c r="L1354" s="411" t="s">
        <v>814</v>
      </c>
      <c r="M1354" s="412" t="s">
        <v>257</v>
      </c>
      <c r="N1354" s="413" t="s">
        <v>761</v>
      </c>
      <c r="O1354" s="414">
        <v>120</v>
      </c>
      <c r="P1354" s="415" t="s">
        <v>134</v>
      </c>
    </row>
    <row r="1355" spans="3:16" ht="16" x14ac:dyDescent="0.2">
      <c r="C1355" s="410"/>
      <c r="D1355" s="410"/>
      <c r="E1355" s="410">
        <f>COUNTIF(CFCategoriasBD,TabelaFluxoDeCaixa[[#This Row],[Categoria]])</f>
        <v>1</v>
      </c>
      <c r="F1355" s="389">
        <f ca="1">IFERROR(COUNTIF(INDIRECT("BDNameToFC" &amp; SUBSTITUTE(TabelaFluxoDeCaixa[[#This Row],[Categoria]], " ", "_")),TabelaFluxoDeCaixa[[#This Row],[Sub Categoria]]),0)</f>
        <v>1</v>
      </c>
      <c r="G1355" s="429">
        <f>DATE(YEAR(TabelaFluxoDeCaixa[[#This Row],[Data de Efetivação]]),MONTH(TabelaFluxoDeCaixa[[#This Row],[Data de Efetivação]]),1)</f>
        <v>45778</v>
      </c>
      <c r="H1355" s="428">
        <v>45789</v>
      </c>
      <c r="I1355" s="428">
        <v>45789</v>
      </c>
      <c r="J1355" s="411"/>
      <c r="K1355" s="411"/>
      <c r="L1355" s="411" t="s">
        <v>808</v>
      </c>
      <c r="M1355" s="412" t="s">
        <v>257</v>
      </c>
      <c r="N1355" s="413" t="s">
        <v>1808</v>
      </c>
      <c r="O1355" s="414">
        <v>161.36000000000001</v>
      </c>
      <c r="P1355" s="415" t="s">
        <v>134</v>
      </c>
    </row>
    <row r="1356" spans="3:16" ht="16" x14ac:dyDescent="0.2">
      <c r="C1356" s="410"/>
      <c r="D1356" s="410"/>
      <c r="E1356" s="410">
        <f>COUNTIF(CFCategoriasBD,TabelaFluxoDeCaixa[[#This Row],[Categoria]])</f>
        <v>1</v>
      </c>
      <c r="F1356" s="389">
        <f ca="1">IFERROR(COUNTIF(INDIRECT("BDNameToFC" &amp; SUBSTITUTE(TabelaFluxoDeCaixa[[#This Row],[Categoria]], " ", "_")),TabelaFluxoDeCaixa[[#This Row],[Sub Categoria]]),0)</f>
        <v>1</v>
      </c>
      <c r="G1356" s="429">
        <f>DATE(YEAR(TabelaFluxoDeCaixa[[#This Row],[Data de Efetivação]]),MONTH(TabelaFluxoDeCaixa[[#This Row],[Data de Efetivação]]),1)</f>
        <v>45778</v>
      </c>
      <c r="H1356" s="428">
        <v>45789</v>
      </c>
      <c r="I1356" s="428">
        <v>45789</v>
      </c>
      <c r="J1356" s="411"/>
      <c r="K1356" s="411"/>
      <c r="L1356" s="411" t="s">
        <v>43</v>
      </c>
      <c r="M1356" s="412" t="s">
        <v>46</v>
      </c>
      <c r="N1356" s="413" t="s">
        <v>766</v>
      </c>
      <c r="O1356" s="414">
        <v>230.65</v>
      </c>
      <c r="P1356" s="415" t="s">
        <v>134</v>
      </c>
    </row>
    <row r="1357" spans="3:16" ht="16" x14ac:dyDescent="0.2">
      <c r="C1357" s="410"/>
      <c r="D1357" s="410"/>
      <c r="E1357" s="410">
        <f>COUNTIF(CFCategoriasBD,TabelaFluxoDeCaixa[[#This Row],[Categoria]])</f>
        <v>1</v>
      </c>
      <c r="F1357" s="389">
        <f ca="1">IFERROR(COUNTIF(INDIRECT("BDNameToFC" &amp; SUBSTITUTE(TabelaFluxoDeCaixa[[#This Row],[Categoria]], " ", "_")),TabelaFluxoDeCaixa[[#This Row],[Sub Categoria]]),0)</f>
        <v>1</v>
      </c>
      <c r="G1357" s="429">
        <f>DATE(YEAR(TabelaFluxoDeCaixa[[#This Row],[Data de Efetivação]]),MONTH(TabelaFluxoDeCaixa[[#This Row],[Data de Efetivação]]),1)</f>
        <v>45778</v>
      </c>
      <c r="H1357" s="428">
        <v>45789</v>
      </c>
      <c r="I1357" s="428">
        <v>45789</v>
      </c>
      <c r="J1357" s="411"/>
      <c r="K1357" s="411"/>
      <c r="L1357" s="411" t="s">
        <v>58</v>
      </c>
      <c r="M1357" s="412" t="s">
        <v>801</v>
      </c>
      <c r="N1357" s="413" t="s">
        <v>1809</v>
      </c>
      <c r="O1357" s="414">
        <v>240</v>
      </c>
      <c r="P1357" s="415" t="s">
        <v>134</v>
      </c>
    </row>
    <row r="1358" spans="3:16" ht="32" x14ac:dyDescent="0.2">
      <c r="C1358" s="410"/>
      <c r="D1358" s="410"/>
      <c r="E1358" s="410">
        <f>COUNTIF(CFCategoriasBD,TabelaFluxoDeCaixa[[#This Row],[Categoria]])</f>
        <v>1</v>
      </c>
      <c r="F1358" s="389">
        <f ca="1">IFERROR(COUNTIF(INDIRECT("BDNameToFC" &amp; SUBSTITUTE(TabelaFluxoDeCaixa[[#This Row],[Categoria]], " ", "_")),TabelaFluxoDeCaixa[[#This Row],[Sub Categoria]]),0)</f>
        <v>1</v>
      </c>
      <c r="G1358" s="429">
        <f>DATE(YEAR(TabelaFluxoDeCaixa[[#This Row],[Data de Efetivação]]),MONTH(TabelaFluxoDeCaixa[[#This Row],[Data de Efetivação]]),1)</f>
        <v>45778</v>
      </c>
      <c r="H1358" s="428">
        <v>45789</v>
      </c>
      <c r="I1358" s="428">
        <v>45789</v>
      </c>
      <c r="J1358" s="411"/>
      <c r="K1358" s="411"/>
      <c r="L1358" s="411" t="s">
        <v>43</v>
      </c>
      <c r="M1358" s="412" t="s">
        <v>44</v>
      </c>
      <c r="N1358" s="413" t="s">
        <v>760</v>
      </c>
      <c r="O1358" s="414">
        <v>356.36</v>
      </c>
      <c r="P1358" s="415" t="s">
        <v>134</v>
      </c>
    </row>
    <row r="1359" spans="3:16" ht="32" x14ac:dyDescent="0.2">
      <c r="C1359" s="410"/>
      <c r="D1359" s="410"/>
      <c r="E1359" s="410">
        <f>COUNTIF(CFCategoriasBD,TabelaFluxoDeCaixa[[#This Row],[Categoria]])</f>
        <v>1</v>
      </c>
      <c r="F1359" s="389">
        <f ca="1">IFERROR(COUNTIF(INDIRECT("BDNameToFC" &amp; SUBSTITUTE(TabelaFluxoDeCaixa[[#This Row],[Categoria]], " ", "_")),TabelaFluxoDeCaixa[[#This Row],[Sub Categoria]]),0)</f>
        <v>1</v>
      </c>
      <c r="G1359" s="429">
        <f>DATE(YEAR(TabelaFluxoDeCaixa[[#This Row],[Data de Efetivação]]),MONTH(TabelaFluxoDeCaixa[[#This Row],[Data de Efetivação]]),1)</f>
        <v>45778</v>
      </c>
      <c r="H1359" s="428">
        <v>45789</v>
      </c>
      <c r="I1359" s="428">
        <v>45789</v>
      </c>
      <c r="J1359" s="411"/>
      <c r="K1359" s="411"/>
      <c r="L1359" s="411" t="s">
        <v>899</v>
      </c>
      <c r="M1359" s="412" t="s">
        <v>1762</v>
      </c>
      <c r="N1359" s="413" t="s">
        <v>1485</v>
      </c>
      <c r="O1359" s="414">
        <v>360</v>
      </c>
      <c r="P1359" s="415" t="s">
        <v>134</v>
      </c>
    </row>
    <row r="1360" spans="3:16" ht="16" x14ac:dyDescent="0.2">
      <c r="C1360" s="410"/>
      <c r="D1360" s="410"/>
      <c r="E1360" s="410">
        <f>COUNTIF(CFCategoriasBD,TabelaFluxoDeCaixa[[#This Row],[Categoria]])</f>
        <v>1</v>
      </c>
      <c r="F1360" s="389">
        <f ca="1">IFERROR(COUNTIF(INDIRECT("BDNameToFC" &amp; SUBSTITUTE(TabelaFluxoDeCaixa[[#This Row],[Categoria]], " ", "_")),TabelaFluxoDeCaixa[[#This Row],[Sub Categoria]]),0)</f>
        <v>1</v>
      </c>
      <c r="G1360" s="429">
        <f>DATE(YEAR(TabelaFluxoDeCaixa[[#This Row],[Data de Efetivação]]),MONTH(TabelaFluxoDeCaixa[[#This Row],[Data de Efetivação]]),1)</f>
        <v>45778</v>
      </c>
      <c r="H1360" s="428">
        <v>45789</v>
      </c>
      <c r="I1360" s="428">
        <v>45789</v>
      </c>
      <c r="J1360" s="411"/>
      <c r="K1360" s="411"/>
      <c r="L1360" s="411" t="s">
        <v>679</v>
      </c>
      <c r="M1360" s="412" t="s">
        <v>1137</v>
      </c>
      <c r="N1360" s="413" t="s">
        <v>1130</v>
      </c>
      <c r="O1360" s="414">
        <v>499.94</v>
      </c>
      <c r="P1360" s="415" t="s">
        <v>134</v>
      </c>
    </row>
    <row r="1361" spans="3:16" ht="32" x14ac:dyDescent="0.2">
      <c r="C1361" s="410"/>
      <c r="D1361" s="410"/>
      <c r="E1361" s="410">
        <f>COUNTIF(CFCategoriasBD,TabelaFluxoDeCaixa[[#This Row],[Categoria]])</f>
        <v>1</v>
      </c>
      <c r="F1361" s="389">
        <f ca="1">IFERROR(COUNTIF(INDIRECT("BDNameToFC" &amp; SUBSTITUTE(TabelaFluxoDeCaixa[[#This Row],[Categoria]], " ", "_")),TabelaFluxoDeCaixa[[#This Row],[Sub Categoria]]),0)</f>
        <v>1</v>
      </c>
      <c r="G1361" s="429">
        <f>DATE(YEAR(TabelaFluxoDeCaixa[[#This Row],[Data de Efetivação]]),MONTH(TabelaFluxoDeCaixa[[#This Row],[Data de Efetivação]]),1)</f>
        <v>45778</v>
      </c>
      <c r="H1361" s="428">
        <v>45789</v>
      </c>
      <c r="I1361" s="428">
        <v>45789</v>
      </c>
      <c r="J1361" s="411"/>
      <c r="K1361" s="411"/>
      <c r="L1361" s="411" t="s">
        <v>40</v>
      </c>
      <c r="M1361" s="412" t="s">
        <v>949</v>
      </c>
      <c r="N1361" s="413" t="s">
        <v>1807</v>
      </c>
      <c r="O1361" s="414">
        <v>800</v>
      </c>
      <c r="P1361" s="415" t="s">
        <v>134</v>
      </c>
    </row>
    <row r="1362" spans="3:16" ht="16" x14ac:dyDescent="0.2">
      <c r="C1362" s="410"/>
      <c r="D1362" s="410"/>
      <c r="E1362" s="410">
        <f>COUNTIF(CFCategoriasBD,TabelaFluxoDeCaixa[[#This Row],[Categoria]])</f>
        <v>1</v>
      </c>
      <c r="F1362" s="389">
        <f ca="1">IFERROR(COUNTIF(INDIRECT("BDNameToFC" &amp; SUBSTITUTE(TabelaFluxoDeCaixa[[#This Row],[Categoria]], " ", "_")),TabelaFluxoDeCaixa[[#This Row],[Sub Categoria]]),0)</f>
        <v>1</v>
      </c>
      <c r="G1362" s="429">
        <f>DATE(YEAR(TabelaFluxoDeCaixa[[#This Row],[Data de Efetivação]]),MONTH(TabelaFluxoDeCaixa[[#This Row],[Data de Efetivação]]),1)</f>
        <v>45778</v>
      </c>
      <c r="H1362" s="428">
        <v>45789</v>
      </c>
      <c r="I1362" s="428">
        <v>45789</v>
      </c>
      <c r="J1362" s="411"/>
      <c r="K1362" s="411"/>
      <c r="L1362" s="411" t="s">
        <v>808</v>
      </c>
      <c r="M1362" s="412" t="s">
        <v>257</v>
      </c>
      <c r="N1362" s="413" t="s">
        <v>790</v>
      </c>
      <c r="O1362" s="414">
        <v>1000.78</v>
      </c>
      <c r="P1362" s="415" t="s">
        <v>134</v>
      </c>
    </row>
    <row r="1363" spans="3:16" ht="16" x14ac:dyDescent="0.2">
      <c r="C1363" s="410"/>
      <c r="D1363" s="410"/>
      <c r="E1363" s="410">
        <f>COUNTIF(CFCategoriasBD,TabelaFluxoDeCaixa[[#This Row],[Categoria]])</f>
        <v>1</v>
      </c>
      <c r="F1363" s="389">
        <f ca="1">IFERROR(COUNTIF(INDIRECT("BDNameToFC" &amp; SUBSTITUTE(TabelaFluxoDeCaixa[[#This Row],[Categoria]], " ", "_")),TabelaFluxoDeCaixa[[#This Row],[Sub Categoria]]),0)</f>
        <v>1</v>
      </c>
      <c r="G1363" s="429">
        <f>DATE(YEAR(TabelaFluxoDeCaixa[[#This Row],[Data de Efetivação]]),MONTH(TabelaFluxoDeCaixa[[#This Row],[Data de Efetivação]]),1)</f>
        <v>45778</v>
      </c>
      <c r="H1363" s="428">
        <v>45790</v>
      </c>
      <c r="I1363" s="428">
        <v>45790</v>
      </c>
      <c r="J1363" s="411" t="s">
        <v>725</v>
      </c>
      <c r="K1363" s="411"/>
      <c r="L1363" s="411" t="s">
        <v>58</v>
      </c>
      <c r="M1363" s="412" t="s">
        <v>906</v>
      </c>
      <c r="N1363" s="413" t="s">
        <v>1512</v>
      </c>
      <c r="O1363" s="414">
        <v>146.09</v>
      </c>
      <c r="P1363" s="415" t="s">
        <v>134</v>
      </c>
    </row>
    <row r="1364" spans="3:16" ht="16" x14ac:dyDescent="0.2">
      <c r="C1364" s="410"/>
      <c r="D1364" s="410"/>
      <c r="E1364" s="410">
        <f>COUNTIF(CFCategoriasBD,TabelaFluxoDeCaixa[[#This Row],[Categoria]])</f>
        <v>1</v>
      </c>
      <c r="F1364" s="389">
        <f ca="1">IFERROR(COUNTIF(INDIRECT("BDNameToFC" &amp; SUBSTITUTE(TabelaFluxoDeCaixa[[#This Row],[Categoria]], " ", "_")),TabelaFluxoDeCaixa[[#This Row],[Sub Categoria]]),0)</f>
        <v>1</v>
      </c>
      <c r="G1364" s="429">
        <f>DATE(YEAR(TabelaFluxoDeCaixa[[#This Row],[Data de Efetivação]]),MONTH(TabelaFluxoDeCaixa[[#This Row],[Data de Efetivação]]),1)</f>
        <v>45778</v>
      </c>
      <c r="H1364" s="428">
        <v>45790</v>
      </c>
      <c r="I1364" s="428">
        <v>45790</v>
      </c>
      <c r="J1364" s="411"/>
      <c r="K1364" s="411"/>
      <c r="L1364" s="411" t="s">
        <v>52</v>
      </c>
      <c r="M1364" s="412" t="s">
        <v>53</v>
      </c>
      <c r="N1364" s="413" t="s">
        <v>1810</v>
      </c>
      <c r="O1364" s="414">
        <v>456</v>
      </c>
      <c r="P1364" s="415" t="s">
        <v>134</v>
      </c>
    </row>
    <row r="1365" spans="3:16" ht="32" x14ac:dyDescent="0.2">
      <c r="C1365" s="410"/>
      <c r="D1365" s="410"/>
      <c r="E1365" s="410">
        <f>COUNTIF(CFCategoriasBD,TabelaFluxoDeCaixa[[#This Row],[Categoria]])</f>
        <v>1</v>
      </c>
      <c r="F1365" s="389">
        <f ca="1">IFERROR(COUNTIF(INDIRECT("BDNameToFC" &amp; SUBSTITUTE(TabelaFluxoDeCaixa[[#This Row],[Categoria]], " ", "_")),TabelaFluxoDeCaixa[[#This Row],[Sub Categoria]]),0)</f>
        <v>1</v>
      </c>
      <c r="G1365" s="429">
        <f>DATE(YEAR(TabelaFluxoDeCaixa[[#This Row],[Data de Efetivação]]),MONTH(TabelaFluxoDeCaixa[[#This Row],[Data de Efetivação]]),1)</f>
        <v>45778</v>
      </c>
      <c r="H1365" s="428">
        <v>45791</v>
      </c>
      <c r="I1365" s="428">
        <v>45791</v>
      </c>
      <c r="J1365" s="411"/>
      <c r="K1365" s="411"/>
      <c r="L1365" s="411" t="s">
        <v>41</v>
      </c>
      <c r="M1365" s="412" t="s">
        <v>798</v>
      </c>
      <c r="N1365" s="413" t="s">
        <v>1812</v>
      </c>
      <c r="O1365" s="414">
        <v>177.5</v>
      </c>
      <c r="P1365" s="415" t="s">
        <v>134</v>
      </c>
    </row>
    <row r="1366" spans="3:16" ht="32" x14ac:dyDescent="0.2">
      <c r="C1366" s="410"/>
      <c r="D1366" s="410"/>
      <c r="E1366" s="410">
        <f>COUNTIF(CFCategoriasBD,TabelaFluxoDeCaixa[[#This Row],[Categoria]])</f>
        <v>1</v>
      </c>
      <c r="F1366" s="389">
        <f ca="1">IFERROR(COUNTIF(INDIRECT("BDNameToFC" &amp; SUBSTITUTE(TabelaFluxoDeCaixa[[#This Row],[Categoria]], " ", "_")),TabelaFluxoDeCaixa[[#This Row],[Sub Categoria]]),0)</f>
        <v>1</v>
      </c>
      <c r="G1366" s="429">
        <f>DATE(YEAR(TabelaFluxoDeCaixa[[#This Row],[Data de Efetivação]]),MONTH(TabelaFluxoDeCaixa[[#This Row],[Data de Efetivação]]),1)</f>
        <v>45778</v>
      </c>
      <c r="H1366" s="428">
        <v>45791</v>
      </c>
      <c r="I1366" s="428">
        <v>45791</v>
      </c>
      <c r="J1366" s="411"/>
      <c r="K1366" s="411"/>
      <c r="L1366" s="411" t="s">
        <v>41</v>
      </c>
      <c r="M1366" s="412" t="s">
        <v>798</v>
      </c>
      <c r="N1366" s="413" t="s">
        <v>1811</v>
      </c>
      <c r="O1366" s="414">
        <v>183.4</v>
      </c>
      <c r="P1366" s="415" t="s">
        <v>134</v>
      </c>
    </row>
    <row r="1367" spans="3:16" ht="16" x14ac:dyDescent="0.2">
      <c r="C1367" s="410"/>
      <c r="D1367" s="410"/>
      <c r="E1367" s="410">
        <f>COUNTIF(CFCategoriasBD,TabelaFluxoDeCaixa[[#This Row],[Categoria]])</f>
        <v>1</v>
      </c>
      <c r="F1367" s="389">
        <f ca="1">IFERROR(COUNTIF(INDIRECT("BDNameToFC" &amp; SUBSTITUTE(TabelaFluxoDeCaixa[[#This Row],[Categoria]], " ", "_")),TabelaFluxoDeCaixa[[#This Row],[Sub Categoria]]),0)</f>
        <v>1</v>
      </c>
      <c r="G1367" s="429">
        <f>DATE(YEAR(TabelaFluxoDeCaixa[[#This Row],[Data de Efetivação]]),MONTH(TabelaFluxoDeCaixa[[#This Row],[Data de Efetivação]]),1)</f>
        <v>45778</v>
      </c>
      <c r="H1367" s="428">
        <v>45792</v>
      </c>
      <c r="I1367" s="428">
        <v>45792</v>
      </c>
      <c r="J1367" s="411"/>
      <c r="K1367" s="411"/>
      <c r="L1367" s="411" t="s">
        <v>808</v>
      </c>
      <c r="M1367" s="412" t="s">
        <v>257</v>
      </c>
      <c r="N1367" s="413" t="s">
        <v>789</v>
      </c>
      <c r="O1367" s="414">
        <v>0.22</v>
      </c>
      <c r="P1367" s="415" t="s">
        <v>134</v>
      </c>
    </row>
    <row r="1368" spans="3:16" ht="16" x14ac:dyDescent="0.2">
      <c r="C1368" s="410"/>
      <c r="D1368" s="410"/>
      <c r="E1368" s="410">
        <f>COUNTIF(CFCategoriasBD,TabelaFluxoDeCaixa[[#This Row],[Categoria]])</f>
        <v>1</v>
      </c>
      <c r="F1368" s="389">
        <f ca="1">IFERROR(COUNTIF(INDIRECT("BDNameToFC" &amp; SUBSTITUTE(TabelaFluxoDeCaixa[[#This Row],[Categoria]], " ", "_")),TabelaFluxoDeCaixa[[#This Row],[Sub Categoria]]),0)</f>
        <v>1</v>
      </c>
      <c r="G1368" s="429">
        <f>DATE(YEAR(TabelaFluxoDeCaixa[[#This Row],[Data de Efetivação]]),MONTH(TabelaFluxoDeCaixa[[#This Row],[Data de Efetivação]]),1)</f>
        <v>45778</v>
      </c>
      <c r="H1368" s="428">
        <v>45792</v>
      </c>
      <c r="I1368" s="428">
        <v>45792</v>
      </c>
      <c r="J1368" s="411"/>
      <c r="K1368" s="411"/>
      <c r="L1368" s="411" t="s">
        <v>808</v>
      </c>
      <c r="M1368" s="412" t="s">
        <v>257</v>
      </c>
      <c r="N1368" s="413" t="s">
        <v>789</v>
      </c>
      <c r="O1368" s="414">
        <v>0.89</v>
      </c>
      <c r="P1368" s="415" t="s">
        <v>134</v>
      </c>
    </row>
    <row r="1369" spans="3:16" ht="32" x14ac:dyDescent="0.2">
      <c r="C1369" s="410"/>
      <c r="D1369" s="410"/>
      <c r="E1369" s="410">
        <f>COUNTIF(CFCategoriasBD,TabelaFluxoDeCaixa[[#This Row],[Categoria]])</f>
        <v>1</v>
      </c>
      <c r="F1369" s="389">
        <f ca="1">IFERROR(COUNTIF(INDIRECT("BDNameToFC" &amp; SUBSTITUTE(TabelaFluxoDeCaixa[[#This Row],[Categoria]], " ", "_")),TabelaFluxoDeCaixa[[#This Row],[Sub Categoria]]),0)</f>
        <v>1</v>
      </c>
      <c r="G1369" s="429">
        <f>DATE(YEAR(TabelaFluxoDeCaixa[[#This Row],[Data de Efetivação]]),MONTH(TabelaFluxoDeCaixa[[#This Row],[Data de Efetivação]]),1)</f>
        <v>45778</v>
      </c>
      <c r="H1369" s="428">
        <v>45792</v>
      </c>
      <c r="I1369" s="428">
        <v>45792</v>
      </c>
      <c r="J1369" s="411"/>
      <c r="K1369" s="411"/>
      <c r="L1369" s="411" t="s">
        <v>41</v>
      </c>
      <c r="M1369" s="412" t="s">
        <v>798</v>
      </c>
      <c r="N1369" s="413" t="s">
        <v>1817</v>
      </c>
      <c r="O1369" s="414">
        <v>2</v>
      </c>
      <c r="P1369" s="415" t="s">
        <v>134</v>
      </c>
    </row>
    <row r="1370" spans="3:16" ht="32" x14ac:dyDescent="0.2">
      <c r="C1370" s="410"/>
      <c r="D1370" s="410"/>
      <c r="E1370" s="410">
        <f>COUNTIF(CFCategoriasBD,TabelaFluxoDeCaixa[[#This Row],[Categoria]])</f>
        <v>1</v>
      </c>
      <c r="F1370" s="389">
        <f ca="1">IFERROR(COUNTIF(INDIRECT("BDNameToFC" &amp; SUBSTITUTE(TabelaFluxoDeCaixa[[#This Row],[Categoria]], " ", "_")),TabelaFluxoDeCaixa[[#This Row],[Sub Categoria]]),0)</f>
        <v>1</v>
      </c>
      <c r="G1370" s="429">
        <f>DATE(YEAR(TabelaFluxoDeCaixa[[#This Row],[Data de Efetivação]]),MONTH(TabelaFluxoDeCaixa[[#This Row],[Data de Efetivação]]),1)</f>
        <v>45778</v>
      </c>
      <c r="H1370" s="428">
        <v>45792</v>
      </c>
      <c r="I1370" s="428">
        <v>45792</v>
      </c>
      <c r="J1370" s="411"/>
      <c r="K1370" s="411"/>
      <c r="L1370" s="411" t="s">
        <v>41</v>
      </c>
      <c r="M1370" s="412" t="s">
        <v>798</v>
      </c>
      <c r="N1370" s="413" t="s">
        <v>1814</v>
      </c>
      <c r="O1370" s="414">
        <v>2.2000000000000002</v>
      </c>
      <c r="P1370" s="415" t="s">
        <v>134</v>
      </c>
    </row>
    <row r="1371" spans="3:16" ht="32" x14ac:dyDescent="0.2">
      <c r="C1371" s="410"/>
      <c r="D1371" s="410"/>
      <c r="E1371" s="410">
        <f>COUNTIF(CFCategoriasBD,TabelaFluxoDeCaixa[[#This Row],[Categoria]])</f>
        <v>1</v>
      </c>
      <c r="F1371" s="389">
        <f ca="1">IFERROR(COUNTIF(INDIRECT("BDNameToFC" &amp; SUBSTITUTE(TabelaFluxoDeCaixa[[#This Row],[Categoria]], " ", "_")),TabelaFluxoDeCaixa[[#This Row],[Sub Categoria]]),0)</f>
        <v>1</v>
      </c>
      <c r="G1371" s="429">
        <f>DATE(YEAR(TabelaFluxoDeCaixa[[#This Row],[Data de Efetivação]]),MONTH(TabelaFluxoDeCaixa[[#This Row],[Data de Efetivação]]),1)</f>
        <v>45778</v>
      </c>
      <c r="H1371" s="428">
        <v>45792</v>
      </c>
      <c r="I1371" s="428">
        <v>45792</v>
      </c>
      <c r="J1371" s="411"/>
      <c r="K1371" s="411"/>
      <c r="L1371" s="411" t="s">
        <v>41</v>
      </c>
      <c r="M1371" s="412" t="s">
        <v>798</v>
      </c>
      <c r="N1371" s="413" t="s">
        <v>1813</v>
      </c>
      <c r="O1371" s="414">
        <v>2.2999999999999998</v>
      </c>
      <c r="P1371" s="415" t="s">
        <v>134</v>
      </c>
    </row>
    <row r="1372" spans="3:16" ht="32" x14ac:dyDescent="0.2">
      <c r="C1372" s="410"/>
      <c r="D1372" s="410"/>
      <c r="E1372" s="410">
        <f>COUNTIF(CFCategoriasBD,TabelaFluxoDeCaixa[[#This Row],[Categoria]])</f>
        <v>1</v>
      </c>
      <c r="F1372" s="389">
        <f ca="1">IFERROR(COUNTIF(INDIRECT("BDNameToFC" &amp; SUBSTITUTE(TabelaFluxoDeCaixa[[#This Row],[Categoria]], " ", "_")),TabelaFluxoDeCaixa[[#This Row],[Sub Categoria]]),0)</f>
        <v>1</v>
      </c>
      <c r="G1372" s="429">
        <f>DATE(YEAR(TabelaFluxoDeCaixa[[#This Row],[Data de Efetivação]]),MONTH(TabelaFluxoDeCaixa[[#This Row],[Data de Efetivação]]),1)</f>
        <v>45778</v>
      </c>
      <c r="H1372" s="428">
        <v>45792</v>
      </c>
      <c r="I1372" s="428">
        <v>45792</v>
      </c>
      <c r="J1372" s="411"/>
      <c r="K1372" s="411"/>
      <c r="L1372" s="411" t="s">
        <v>41</v>
      </c>
      <c r="M1372" s="412" t="s">
        <v>798</v>
      </c>
      <c r="N1372" s="413" t="s">
        <v>1820</v>
      </c>
      <c r="O1372" s="414">
        <v>2.46</v>
      </c>
      <c r="P1372" s="415" t="s">
        <v>134</v>
      </c>
    </row>
    <row r="1373" spans="3:16" ht="32" x14ac:dyDescent="0.2">
      <c r="C1373" s="410"/>
      <c r="D1373" s="410"/>
      <c r="E1373" s="410">
        <f>COUNTIF(CFCategoriasBD,TabelaFluxoDeCaixa[[#This Row],[Categoria]])</f>
        <v>1</v>
      </c>
      <c r="F1373" s="389">
        <f ca="1">IFERROR(COUNTIF(INDIRECT("BDNameToFC" &amp; SUBSTITUTE(TabelaFluxoDeCaixa[[#This Row],[Categoria]], " ", "_")),TabelaFluxoDeCaixa[[#This Row],[Sub Categoria]]),0)</f>
        <v>1</v>
      </c>
      <c r="G1373" s="429">
        <f>DATE(YEAR(TabelaFluxoDeCaixa[[#This Row],[Data de Efetivação]]),MONTH(TabelaFluxoDeCaixa[[#This Row],[Data de Efetivação]]),1)</f>
        <v>45778</v>
      </c>
      <c r="H1373" s="428">
        <v>45792</v>
      </c>
      <c r="I1373" s="428">
        <v>45792</v>
      </c>
      <c r="J1373" s="411"/>
      <c r="K1373" s="411"/>
      <c r="L1373" s="411" t="s">
        <v>41</v>
      </c>
      <c r="M1373" s="412" t="s">
        <v>798</v>
      </c>
      <c r="N1373" s="413" t="s">
        <v>1815</v>
      </c>
      <c r="O1373" s="414">
        <v>6.8</v>
      </c>
      <c r="P1373" s="415" t="s">
        <v>134</v>
      </c>
    </row>
    <row r="1374" spans="3:16" ht="32" x14ac:dyDescent="0.2">
      <c r="C1374" s="410"/>
      <c r="D1374" s="410"/>
      <c r="E1374" s="410">
        <f>COUNTIF(CFCategoriasBD,TabelaFluxoDeCaixa[[#This Row],[Categoria]])</f>
        <v>1</v>
      </c>
      <c r="F1374" s="389">
        <f ca="1">IFERROR(COUNTIF(INDIRECT("BDNameToFC" &amp; SUBSTITUTE(TabelaFluxoDeCaixa[[#This Row],[Categoria]], " ", "_")),TabelaFluxoDeCaixa[[#This Row],[Sub Categoria]]),0)</f>
        <v>1</v>
      </c>
      <c r="G1374" s="429">
        <f>DATE(YEAR(TabelaFluxoDeCaixa[[#This Row],[Data de Efetivação]]),MONTH(TabelaFluxoDeCaixa[[#This Row],[Data de Efetivação]]),1)</f>
        <v>45778</v>
      </c>
      <c r="H1374" s="428">
        <v>45792</v>
      </c>
      <c r="I1374" s="428">
        <v>45792</v>
      </c>
      <c r="J1374" s="411"/>
      <c r="K1374" s="411"/>
      <c r="L1374" s="411" t="s">
        <v>41</v>
      </c>
      <c r="M1374" s="412" t="s">
        <v>798</v>
      </c>
      <c r="N1374" s="413" t="s">
        <v>1819</v>
      </c>
      <c r="O1374" s="414">
        <v>8.5</v>
      </c>
      <c r="P1374" s="415" t="s">
        <v>134</v>
      </c>
    </row>
    <row r="1375" spans="3:16" ht="32" x14ac:dyDescent="0.2">
      <c r="C1375" s="410"/>
      <c r="D1375" s="410"/>
      <c r="E1375" s="410">
        <f>COUNTIF(CFCategoriasBD,TabelaFluxoDeCaixa[[#This Row],[Categoria]])</f>
        <v>1</v>
      </c>
      <c r="F1375" s="389">
        <f ca="1">IFERROR(COUNTIF(INDIRECT("BDNameToFC" &amp; SUBSTITUTE(TabelaFluxoDeCaixa[[#This Row],[Categoria]], " ", "_")),TabelaFluxoDeCaixa[[#This Row],[Sub Categoria]]),0)</f>
        <v>1</v>
      </c>
      <c r="G1375" s="429">
        <f>DATE(YEAR(TabelaFluxoDeCaixa[[#This Row],[Data de Efetivação]]),MONTH(TabelaFluxoDeCaixa[[#This Row],[Data de Efetivação]]),1)</f>
        <v>45778</v>
      </c>
      <c r="H1375" s="428">
        <v>45792</v>
      </c>
      <c r="I1375" s="428">
        <v>45792</v>
      </c>
      <c r="J1375" s="411"/>
      <c r="K1375" s="411"/>
      <c r="L1375" s="411" t="s">
        <v>41</v>
      </c>
      <c r="M1375" s="412" t="s">
        <v>798</v>
      </c>
      <c r="N1375" s="413" t="s">
        <v>1816</v>
      </c>
      <c r="O1375" s="414">
        <v>22.5</v>
      </c>
      <c r="P1375" s="415" t="s">
        <v>134</v>
      </c>
    </row>
    <row r="1376" spans="3:16" ht="32" x14ac:dyDescent="0.2">
      <c r="C1376" s="410"/>
      <c r="D1376" s="410"/>
      <c r="E1376" s="410">
        <f>COUNTIF(CFCategoriasBD,TabelaFluxoDeCaixa[[#This Row],[Categoria]])</f>
        <v>1</v>
      </c>
      <c r="F1376" s="389">
        <f ca="1">IFERROR(COUNTIF(INDIRECT("BDNameToFC" &amp; SUBSTITUTE(TabelaFluxoDeCaixa[[#This Row],[Categoria]], " ", "_")),TabelaFluxoDeCaixa[[#This Row],[Sub Categoria]]),0)</f>
        <v>1</v>
      </c>
      <c r="G1376" s="429">
        <f>DATE(YEAR(TabelaFluxoDeCaixa[[#This Row],[Data de Efetivação]]),MONTH(TabelaFluxoDeCaixa[[#This Row],[Data de Efetivação]]),1)</f>
        <v>45778</v>
      </c>
      <c r="H1376" s="428">
        <v>45792</v>
      </c>
      <c r="I1376" s="428">
        <v>45792</v>
      </c>
      <c r="J1376" s="411"/>
      <c r="K1376" s="411"/>
      <c r="L1376" s="411" t="s">
        <v>41</v>
      </c>
      <c r="M1376" s="412" t="s">
        <v>798</v>
      </c>
      <c r="N1376" s="413" t="s">
        <v>1818</v>
      </c>
      <c r="O1376" s="414">
        <v>23.2</v>
      </c>
      <c r="P1376" s="415" t="s">
        <v>134</v>
      </c>
    </row>
    <row r="1377" spans="3:16" ht="16" x14ac:dyDescent="0.2">
      <c r="C1377" s="410"/>
      <c r="D1377" s="410"/>
      <c r="E1377" s="410">
        <f>COUNTIF(CFCategoriasBD,TabelaFluxoDeCaixa[[#This Row],[Categoria]])</f>
        <v>1</v>
      </c>
      <c r="F1377" s="389">
        <f ca="1">IFERROR(COUNTIF(INDIRECT("BDNameToFC" &amp; SUBSTITUTE(TabelaFluxoDeCaixa[[#This Row],[Categoria]], " ", "_")),TabelaFluxoDeCaixa[[#This Row],[Sub Categoria]]),0)</f>
        <v>1</v>
      </c>
      <c r="G1377" s="429">
        <f>DATE(YEAR(TabelaFluxoDeCaixa[[#This Row],[Data de Efetivação]]),MONTH(TabelaFluxoDeCaixa[[#This Row],[Data de Efetivação]]),1)</f>
        <v>45778</v>
      </c>
      <c r="H1377" s="428">
        <v>45792</v>
      </c>
      <c r="I1377" s="428">
        <v>45792</v>
      </c>
      <c r="J1377" s="411"/>
      <c r="K1377" s="411"/>
      <c r="L1377" s="411" t="s">
        <v>43</v>
      </c>
      <c r="M1377" s="412" t="s">
        <v>1396</v>
      </c>
      <c r="N1377" s="413" t="s">
        <v>780</v>
      </c>
      <c r="O1377" s="414">
        <v>174.72</v>
      </c>
      <c r="P1377" s="415" t="s">
        <v>134</v>
      </c>
    </row>
    <row r="1378" spans="3:16" ht="16" x14ac:dyDescent="0.2">
      <c r="C1378" s="410"/>
      <c r="D1378" s="410"/>
      <c r="E1378" s="410">
        <f>COUNTIF(CFCategoriasBD,TabelaFluxoDeCaixa[[#This Row],[Categoria]])</f>
        <v>1</v>
      </c>
      <c r="F1378" s="389">
        <f ca="1">IFERROR(COUNTIF(INDIRECT("BDNameToFC" &amp; SUBSTITUTE(TabelaFluxoDeCaixa[[#This Row],[Categoria]], " ", "_")),TabelaFluxoDeCaixa[[#This Row],[Sub Categoria]]),0)</f>
        <v>1</v>
      </c>
      <c r="G1378" s="429">
        <f>DATE(YEAR(TabelaFluxoDeCaixa[[#This Row],[Data de Efetivação]]),MONTH(TabelaFluxoDeCaixa[[#This Row],[Data de Efetivação]]),1)</f>
        <v>45778</v>
      </c>
      <c r="H1378" s="428">
        <v>45792</v>
      </c>
      <c r="I1378" s="428">
        <v>45792</v>
      </c>
      <c r="J1378" s="411"/>
      <c r="K1378" s="411"/>
      <c r="L1378" s="411" t="s">
        <v>52</v>
      </c>
      <c r="M1378" s="412" t="s">
        <v>53</v>
      </c>
      <c r="N1378" s="413" t="s">
        <v>1822</v>
      </c>
      <c r="O1378" s="414">
        <v>210</v>
      </c>
      <c r="P1378" s="415" t="s">
        <v>134</v>
      </c>
    </row>
    <row r="1379" spans="3:16" ht="16" x14ac:dyDescent="0.2">
      <c r="C1379" s="410"/>
      <c r="D1379" s="410"/>
      <c r="E1379" s="410">
        <f>COUNTIF(CFCategoriasBD,TabelaFluxoDeCaixa[[#This Row],[Categoria]])</f>
        <v>1</v>
      </c>
      <c r="F1379" s="389">
        <f ca="1">IFERROR(COUNTIF(INDIRECT("BDNameToFC" &amp; SUBSTITUTE(TabelaFluxoDeCaixa[[#This Row],[Categoria]], " ", "_")),TabelaFluxoDeCaixa[[#This Row],[Sub Categoria]]),0)</f>
        <v>1</v>
      </c>
      <c r="G1379" s="429">
        <f>DATE(YEAR(TabelaFluxoDeCaixa[[#This Row],[Data de Efetivação]]),MONTH(TabelaFluxoDeCaixa[[#This Row],[Data de Efetivação]]),1)</f>
        <v>45778</v>
      </c>
      <c r="H1379" s="428">
        <v>45792</v>
      </c>
      <c r="I1379" s="428">
        <v>45792</v>
      </c>
      <c r="J1379" s="411"/>
      <c r="K1379" s="411"/>
      <c r="L1379" s="411" t="s">
        <v>49</v>
      </c>
      <c r="M1379" s="412" t="s">
        <v>905</v>
      </c>
      <c r="N1379" s="413" t="s">
        <v>1823</v>
      </c>
      <c r="O1379" s="414">
        <v>1000</v>
      </c>
      <c r="P1379" s="415" t="s">
        <v>134</v>
      </c>
    </row>
    <row r="1380" spans="3:16" ht="16" x14ac:dyDescent="0.2">
      <c r="C1380" s="410"/>
      <c r="D1380" s="410"/>
      <c r="E1380" s="410">
        <f>COUNTIF(CFCategoriasBD,TabelaFluxoDeCaixa[[#This Row],[Categoria]])</f>
        <v>1</v>
      </c>
      <c r="F1380" s="389">
        <f ca="1">IFERROR(COUNTIF(INDIRECT("BDNameToFC" &amp; SUBSTITUTE(TabelaFluxoDeCaixa[[#This Row],[Categoria]], " ", "_")),TabelaFluxoDeCaixa[[#This Row],[Sub Categoria]]),0)</f>
        <v>1</v>
      </c>
      <c r="G1380" s="429">
        <f>DATE(YEAR(TabelaFluxoDeCaixa[[#This Row],[Data de Efetivação]]),MONTH(TabelaFluxoDeCaixa[[#This Row],[Data de Efetivação]]),1)</f>
        <v>45778</v>
      </c>
      <c r="H1380" s="428">
        <v>45792</v>
      </c>
      <c r="I1380" s="428">
        <v>45792</v>
      </c>
      <c r="J1380" s="411"/>
      <c r="K1380" s="411"/>
      <c r="L1380" s="411" t="s">
        <v>52</v>
      </c>
      <c r="M1380" s="412" t="s">
        <v>54</v>
      </c>
      <c r="N1380" s="413" t="s">
        <v>1821</v>
      </c>
      <c r="O1380" s="414">
        <v>2198.8000000000002</v>
      </c>
      <c r="P1380" s="415" t="s">
        <v>134</v>
      </c>
    </row>
    <row r="1381" spans="3:16" ht="16" x14ac:dyDescent="0.2">
      <c r="C1381" s="410"/>
      <c r="D1381" s="410"/>
      <c r="E1381" s="410">
        <f>COUNTIF(CFCategoriasBD,TabelaFluxoDeCaixa[[#This Row],[Categoria]])</f>
        <v>1</v>
      </c>
      <c r="F1381" s="389">
        <f ca="1">IFERROR(COUNTIF(INDIRECT("BDNameToFC" &amp; SUBSTITUTE(TabelaFluxoDeCaixa[[#This Row],[Categoria]], " ", "_")),TabelaFluxoDeCaixa[[#This Row],[Sub Categoria]]),0)</f>
        <v>1</v>
      </c>
      <c r="G1381" s="429">
        <f>DATE(YEAR(TabelaFluxoDeCaixa[[#This Row],[Data de Efetivação]]),MONTH(TabelaFluxoDeCaixa[[#This Row],[Data de Efetivação]]),1)</f>
        <v>45778</v>
      </c>
      <c r="H1381" s="428">
        <v>45792</v>
      </c>
      <c r="I1381" s="428">
        <v>45792</v>
      </c>
      <c r="J1381" s="411"/>
      <c r="K1381" s="411"/>
      <c r="L1381" s="411" t="s">
        <v>825</v>
      </c>
      <c r="M1381" s="412" t="s">
        <v>257</v>
      </c>
      <c r="N1381" s="413" t="s">
        <v>788</v>
      </c>
      <c r="O1381" s="414">
        <v>3571.78</v>
      </c>
      <c r="P1381" s="415" t="s">
        <v>134</v>
      </c>
    </row>
    <row r="1382" spans="3:16" ht="16" x14ac:dyDescent="0.2">
      <c r="C1382" s="410"/>
      <c r="D1382" s="410"/>
      <c r="E1382" s="410">
        <f>COUNTIF(CFCategoriasBD,TabelaFluxoDeCaixa[[#This Row],[Categoria]])</f>
        <v>1</v>
      </c>
      <c r="F1382" s="389">
        <f ca="1">IFERROR(COUNTIF(INDIRECT("BDNameToFC" &amp; SUBSTITUTE(TabelaFluxoDeCaixa[[#This Row],[Categoria]], " ", "_")),TabelaFluxoDeCaixa[[#This Row],[Sub Categoria]]),0)</f>
        <v>1</v>
      </c>
      <c r="G1382" s="429">
        <f>DATE(YEAR(TabelaFluxoDeCaixa[[#This Row],[Data de Efetivação]]),MONTH(TabelaFluxoDeCaixa[[#This Row],[Data de Efetivação]]),1)</f>
        <v>45778</v>
      </c>
      <c r="H1382" s="428">
        <v>45796</v>
      </c>
      <c r="I1382" s="428">
        <v>45796</v>
      </c>
      <c r="J1382" s="411"/>
      <c r="K1382" s="411"/>
      <c r="L1382" s="411" t="s">
        <v>809</v>
      </c>
      <c r="M1382" s="412" t="s">
        <v>823</v>
      </c>
      <c r="N1382" s="413" t="s">
        <v>786</v>
      </c>
      <c r="O1382" s="414">
        <v>103.04</v>
      </c>
      <c r="P1382" s="415" t="s">
        <v>134</v>
      </c>
    </row>
    <row r="1383" spans="3:16" ht="16" x14ac:dyDescent="0.2">
      <c r="C1383" s="410"/>
      <c r="D1383" s="410"/>
      <c r="E1383" s="410">
        <f>COUNTIF(CFCategoriasBD,TabelaFluxoDeCaixa[[#This Row],[Categoria]])</f>
        <v>1</v>
      </c>
      <c r="F1383" s="389">
        <f ca="1">IFERROR(COUNTIF(INDIRECT("BDNameToFC" &amp; SUBSTITUTE(TabelaFluxoDeCaixa[[#This Row],[Categoria]], " ", "_")),TabelaFluxoDeCaixa[[#This Row],[Sub Categoria]]),0)</f>
        <v>1</v>
      </c>
      <c r="G1383" s="429">
        <f>DATE(YEAR(TabelaFluxoDeCaixa[[#This Row],[Data de Efetivação]]),MONTH(TabelaFluxoDeCaixa[[#This Row],[Data de Efetivação]]),1)</f>
        <v>45778</v>
      </c>
      <c r="H1383" s="428">
        <v>45796</v>
      </c>
      <c r="I1383" s="428">
        <v>45796</v>
      </c>
      <c r="J1383" s="411"/>
      <c r="K1383" s="411"/>
      <c r="L1383" s="411" t="s">
        <v>809</v>
      </c>
      <c r="M1383" s="412" t="s">
        <v>823</v>
      </c>
      <c r="N1383" s="413" t="s">
        <v>786</v>
      </c>
      <c r="O1383" s="414">
        <v>159.55000000000001</v>
      </c>
      <c r="P1383" s="415" t="s">
        <v>134</v>
      </c>
    </row>
    <row r="1384" spans="3:16" ht="16" x14ac:dyDescent="0.2">
      <c r="C1384" s="410"/>
      <c r="D1384" s="410"/>
      <c r="E1384" s="410">
        <f>COUNTIF(CFCategoriasBD,TabelaFluxoDeCaixa[[#This Row],[Categoria]])</f>
        <v>1</v>
      </c>
      <c r="F1384" s="389">
        <f ca="1">IFERROR(COUNTIF(INDIRECT("BDNameToFC" &amp; SUBSTITUTE(TabelaFluxoDeCaixa[[#This Row],[Categoria]], " ", "_")),TabelaFluxoDeCaixa[[#This Row],[Sub Categoria]]),0)</f>
        <v>1</v>
      </c>
      <c r="G1384" s="429">
        <f>DATE(YEAR(TabelaFluxoDeCaixa[[#This Row],[Data de Efetivação]]),MONTH(TabelaFluxoDeCaixa[[#This Row],[Data de Efetivação]]),1)</f>
        <v>45778</v>
      </c>
      <c r="H1384" s="428">
        <v>45796</v>
      </c>
      <c r="I1384" s="428">
        <v>45796</v>
      </c>
      <c r="J1384" s="411"/>
      <c r="K1384" s="411"/>
      <c r="L1384" s="411" t="s">
        <v>809</v>
      </c>
      <c r="M1384" s="412" t="s">
        <v>823</v>
      </c>
      <c r="N1384" s="413" t="s">
        <v>786</v>
      </c>
      <c r="O1384" s="414">
        <v>234.84</v>
      </c>
      <c r="P1384" s="415" t="s">
        <v>134</v>
      </c>
    </row>
    <row r="1385" spans="3:16" ht="16" x14ac:dyDescent="0.2">
      <c r="C1385" s="410"/>
      <c r="D1385" s="410"/>
      <c r="E1385" s="410">
        <f>COUNTIF(CFCategoriasBD,TabelaFluxoDeCaixa[[#This Row],[Categoria]])</f>
        <v>1</v>
      </c>
      <c r="F1385" s="389">
        <f ca="1">IFERROR(COUNTIF(INDIRECT("BDNameToFC" &amp; SUBSTITUTE(TabelaFluxoDeCaixa[[#This Row],[Categoria]], " ", "_")),TabelaFluxoDeCaixa[[#This Row],[Sub Categoria]]),0)</f>
        <v>1</v>
      </c>
      <c r="G1385" s="429">
        <f>DATE(YEAR(TabelaFluxoDeCaixa[[#This Row],[Data de Efetivação]]),MONTH(TabelaFluxoDeCaixa[[#This Row],[Data de Efetivação]]),1)</f>
        <v>45778</v>
      </c>
      <c r="H1385" s="428">
        <v>45796</v>
      </c>
      <c r="I1385" s="428">
        <v>45796</v>
      </c>
      <c r="J1385" s="411"/>
      <c r="K1385" s="411"/>
      <c r="L1385" s="411" t="s">
        <v>809</v>
      </c>
      <c r="M1385" s="412" t="s">
        <v>823</v>
      </c>
      <c r="N1385" s="413" t="s">
        <v>786</v>
      </c>
      <c r="O1385" s="414">
        <v>237.15</v>
      </c>
      <c r="P1385" s="415" t="s">
        <v>134</v>
      </c>
    </row>
    <row r="1386" spans="3:16" ht="16" x14ac:dyDescent="0.2">
      <c r="C1386" s="410"/>
      <c r="D1386" s="410"/>
      <c r="E1386" s="410">
        <f>COUNTIF(CFCategoriasBD,TabelaFluxoDeCaixa[[#This Row],[Categoria]])</f>
        <v>1</v>
      </c>
      <c r="F1386" s="389">
        <f ca="1">IFERROR(COUNTIF(INDIRECT("BDNameToFC" &amp; SUBSTITUTE(TabelaFluxoDeCaixa[[#This Row],[Categoria]], " ", "_")),TabelaFluxoDeCaixa[[#This Row],[Sub Categoria]]),0)</f>
        <v>1</v>
      </c>
      <c r="G1386" s="429">
        <f>DATE(YEAR(TabelaFluxoDeCaixa[[#This Row],[Data de Efetivação]]),MONTH(TabelaFluxoDeCaixa[[#This Row],[Data de Efetivação]]),1)</f>
        <v>45778</v>
      </c>
      <c r="H1386" s="428">
        <v>45796</v>
      </c>
      <c r="I1386" s="428">
        <v>45796</v>
      </c>
      <c r="J1386" s="411"/>
      <c r="K1386" s="411"/>
      <c r="L1386" s="411" t="s">
        <v>49</v>
      </c>
      <c r="M1386" s="412" t="s">
        <v>905</v>
      </c>
      <c r="N1386" s="413" t="s">
        <v>1825</v>
      </c>
      <c r="O1386" s="414">
        <v>320</v>
      </c>
      <c r="P1386" s="415" t="s">
        <v>134</v>
      </c>
    </row>
    <row r="1387" spans="3:16" ht="16" x14ac:dyDescent="0.2">
      <c r="C1387" s="410"/>
      <c r="D1387" s="410"/>
      <c r="E1387" s="410">
        <f>COUNTIF(CFCategoriasBD,TabelaFluxoDeCaixa[[#This Row],[Categoria]])</f>
        <v>1</v>
      </c>
      <c r="F1387" s="389">
        <f ca="1">IFERROR(COUNTIF(INDIRECT("BDNameToFC" &amp; SUBSTITUTE(TabelaFluxoDeCaixa[[#This Row],[Categoria]], " ", "_")),TabelaFluxoDeCaixa[[#This Row],[Sub Categoria]]),0)</f>
        <v>1</v>
      </c>
      <c r="G1387" s="429">
        <f>DATE(YEAR(TabelaFluxoDeCaixa[[#This Row],[Data de Efetivação]]),MONTH(TabelaFluxoDeCaixa[[#This Row],[Data de Efetivação]]),1)</f>
        <v>45778</v>
      </c>
      <c r="H1387" s="428">
        <v>45796</v>
      </c>
      <c r="I1387" s="428">
        <v>45796</v>
      </c>
      <c r="J1387" s="411"/>
      <c r="K1387" s="411"/>
      <c r="L1387" s="411" t="s">
        <v>809</v>
      </c>
      <c r="M1387" s="412" t="s">
        <v>823</v>
      </c>
      <c r="N1387" s="413" t="s">
        <v>786</v>
      </c>
      <c r="O1387" s="414">
        <v>320.72000000000003</v>
      </c>
      <c r="P1387" s="415" t="s">
        <v>134</v>
      </c>
    </row>
    <row r="1388" spans="3:16" ht="32" x14ac:dyDescent="0.2">
      <c r="C1388" s="410"/>
      <c r="D1388" s="410"/>
      <c r="E1388" s="410">
        <f>COUNTIF(CFCategoriasBD,TabelaFluxoDeCaixa[[#This Row],[Categoria]])</f>
        <v>1</v>
      </c>
      <c r="F1388" s="389">
        <f ca="1">IFERROR(COUNTIF(INDIRECT("BDNameToFC" &amp; SUBSTITUTE(TabelaFluxoDeCaixa[[#This Row],[Categoria]], " ", "_")),TabelaFluxoDeCaixa[[#This Row],[Sub Categoria]]),0)</f>
        <v>1</v>
      </c>
      <c r="G1388" s="429">
        <f>DATE(YEAR(TabelaFluxoDeCaixa[[#This Row],[Data de Efetivação]]),MONTH(TabelaFluxoDeCaixa[[#This Row],[Data de Efetivação]]),1)</f>
        <v>45778</v>
      </c>
      <c r="H1388" s="428">
        <v>45796</v>
      </c>
      <c r="I1388" s="428">
        <v>45796</v>
      </c>
      <c r="J1388" s="411"/>
      <c r="K1388" s="411"/>
      <c r="L1388" s="411" t="s">
        <v>40</v>
      </c>
      <c r="M1388" s="412" t="s">
        <v>949</v>
      </c>
      <c r="N1388" s="413" t="s">
        <v>1824</v>
      </c>
      <c r="O1388" s="414">
        <v>530</v>
      </c>
      <c r="P1388" s="415" t="s">
        <v>134</v>
      </c>
    </row>
    <row r="1389" spans="3:16" ht="16" x14ac:dyDescent="0.2">
      <c r="C1389" s="410"/>
      <c r="D1389" s="410"/>
      <c r="E1389" s="410">
        <f>COUNTIF(CFCategoriasBD,TabelaFluxoDeCaixa[[#This Row],[Categoria]])</f>
        <v>1</v>
      </c>
      <c r="F1389" s="389">
        <f ca="1">IFERROR(COUNTIF(INDIRECT("BDNameToFC" &amp; SUBSTITUTE(TabelaFluxoDeCaixa[[#This Row],[Categoria]], " ", "_")),TabelaFluxoDeCaixa[[#This Row],[Sub Categoria]]),0)</f>
        <v>1</v>
      </c>
      <c r="G1389" s="429">
        <f>DATE(YEAR(TabelaFluxoDeCaixa[[#This Row],[Data de Efetivação]]),MONTH(TabelaFluxoDeCaixa[[#This Row],[Data de Efetivação]]),1)</f>
        <v>45778</v>
      </c>
      <c r="H1389" s="428">
        <v>45797</v>
      </c>
      <c r="I1389" s="428">
        <v>45797</v>
      </c>
      <c r="J1389" s="411"/>
      <c r="K1389" s="411"/>
      <c r="L1389" s="411" t="s">
        <v>55</v>
      </c>
      <c r="M1389" s="412" t="s">
        <v>56</v>
      </c>
      <c r="N1389" s="413" t="s">
        <v>1827</v>
      </c>
      <c r="O1389" s="414">
        <v>5</v>
      </c>
      <c r="P1389" s="415" t="s">
        <v>134</v>
      </c>
    </row>
    <row r="1390" spans="3:16" ht="32" x14ac:dyDescent="0.2">
      <c r="C1390" s="410"/>
      <c r="D1390" s="410"/>
      <c r="E1390" s="410">
        <f>COUNTIF(CFCategoriasBD,TabelaFluxoDeCaixa[[#This Row],[Categoria]])</f>
        <v>1</v>
      </c>
      <c r="F1390" s="389">
        <f ca="1">IFERROR(COUNTIF(INDIRECT("BDNameToFC" &amp; SUBSTITUTE(TabelaFluxoDeCaixa[[#This Row],[Categoria]], " ", "_")),TabelaFluxoDeCaixa[[#This Row],[Sub Categoria]]),0)</f>
        <v>1</v>
      </c>
      <c r="G1390" s="429">
        <f>DATE(YEAR(TabelaFluxoDeCaixa[[#This Row],[Data de Efetivação]]),MONTH(TabelaFluxoDeCaixa[[#This Row],[Data de Efetivação]]),1)</f>
        <v>45778</v>
      </c>
      <c r="H1390" s="428">
        <v>45797</v>
      </c>
      <c r="I1390" s="428">
        <v>45797</v>
      </c>
      <c r="J1390" s="411"/>
      <c r="K1390" s="411"/>
      <c r="L1390" s="411" t="s">
        <v>41</v>
      </c>
      <c r="M1390" s="412" t="s">
        <v>798</v>
      </c>
      <c r="N1390" s="413" t="s">
        <v>1826</v>
      </c>
      <c r="O1390" s="414">
        <v>39.549999999999997</v>
      </c>
      <c r="P1390" s="415" t="s">
        <v>134</v>
      </c>
    </row>
    <row r="1391" spans="3:16" ht="16" x14ac:dyDescent="0.2">
      <c r="C1391" s="410"/>
      <c r="D1391" s="410"/>
      <c r="E1391" s="410">
        <f>COUNTIF(CFCategoriasBD,TabelaFluxoDeCaixa[[#This Row],[Categoria]])</f>
        <v>1</v>
      </c>
      <c r="F1391" s="389">
        <f ca="1">IFERROR(COUNTIF(INDIRECT("BDNameToFC" &amp; SUBSTITUTE(TabelaFluxoDeCaixa[[#This Row],[Categoria]], " ", "_")),TabelaFluxoDeCaixa[[#This Row],[Sub Categoria]]),0)</f>
        <v>1</v>
      </c>
      <c r="G1391" s="429">
        <f>DATE(YEAR(TabelaFluxoDeCaixa[[#This Row],[Data de Efetivação]]),MONTH(TabelaFluxoDeCaixa[[#This Row],[Data de Efetivação]]),1)</f>
        <v>45778</v>
      </c>
      <c r="H1391" s="428">
        <v>45797</v>
      </c>
      <c r="I1391" s="428">
        <v>45797</v>
      </c>
      <c r="J1391" s="411"/>
      <c r="K1391" s="411"/>
      <c r="L1391" s="411" t="s">
        <v>814</v>
      </c>
      <c r="M1391" s="412" t="s">
        <v>257</v>
      </c>
      <c r="N1391" s="413" t="s">
        <v>787</v>
      </c>
      <c r="O1391" s="414">
        <v>366.98</v>
      </c>
      <c r="P1391" s="415" t="s">
        <v>134</v>
      </c>
    </row>
    <row r="1392" spans="3:16" ht="32" x14ac:dyDescent="0.2">
      <c r="C1392" s="410"/>
      <c r="D1392" s="410"/>
      <c r="E1392" s="410">
        <f>COUNTIF(CFCategoriasBD,TabelaFluxoDeCaixa[[#This Row],[Categoria]])</f>
        <v>1</v>
      </c>
      <c r="F1392" s="389">
        <f ca="1">IFERROR(COUNTIF(INDIRECT("BDNameToFC" &amp; SUBSTITUTE(TabelaFluxoDeCaixa[[#This Row],[Categoria]], " ", "_")),TabelaFluxoDeCaixa[[#This Row],[Sub Categoria]]),0)</f>
        <v>1</v>
      </c>
      <c r="G1392" s="429">
        <f>DATE(YEAR(TabelaFluxoDeCaixa[[#This Row],[Data de Efetivação]]),MONTH(TabelaFluxoDeCaixa[[#This Row],[Data de Efetivação]]),1)</f>
        <v>45778</v>
      </c>
      <c r="H1392" s="428">
        <v>45798</v>
      </c>
      <c r="I1392" s="428">
        <v>45798</v>
      </c>
      <c r="J1392" s="411"/>
      <c r="K1392" s="411"/>
      <c r="L1392" s="411" t="s">
        <v>55</v>
      </c>
      <c r="M1392" s="412" t="s">
        <v>57</v>
      </c>
      <c r="N1392" s="413" t="s">
        <v>1829</v>
      </c>
      <c r="O1392" s="414">
        <v>47</v>
      </c>
      <c r="P1392" s="415" t="s">
        <v>134</v>
      </c>
    </row>
    <row r="1393" spans="3:16" ht="32" x14ac:dyDescent="0.2">
      <c r="C1393" s="410"/>
      <c r="D1393" s="410"/>
      <c r="E1393" s="410">
        <f>COUNTIF(CFCategoriasBD,TabelaFluxoDeCaixa[[#This Row],[Categoria]])</f>
        <v>1</v>
      </c>
      <c r="F1393" s="389">
        <f ca="1">IFERROR(COUNTIF(INDIRECT("BDNameToFC" &amp; SUBSTITUTE(TabelaFluxoDeCaixa[[#This Row],[Categoria]], " ", "_")),TabelaFluxoDeCaixa[[#This Row],[Sub Categoria]]),0)</f>
        <v>1</v>
      </c>
      <c r="G1393" s="429">
        <f>DATE(YEAR(TabelaFluxoDeCaixa[[#This Row],[Data de Efetivação]]),MONTH(TabelaFluxoDeCaixa[[#This Row],[Data de Efetivação]]),1)</f>
        <v>45778</v>
      </c>
      <c r="H1393" s="428">
        <v>45798</v>
      </c>
      <c r="I1393" s="428">
        <v>45798</v>
      </c>
      <c r="J1393" s="411"/>
      <c r="K1393" s="411"/>
      <c r="L1393" s="411" t="s">
        <v>40</v>
      </c>
      <c r="M1393" s="412" t="s">
        <v>949</v>
      </c>
      <c r="N1393" s="413" t="s">
        <v>1828</v>
      </c>
      <c r="O1393" s="414">
        <v>1400</v>
      </c>
      <c r="P1393" s="415" t="s">
        <v>134</v>
      </c>
    </row>
    <row r="1394" spans="3:16" ht="32" x14ac:dyDescent="0.2">
      <c r="C1394" s="410"/>
      <c r="D1394" s="410"/>
      <c r="E1394" s="410">
        <f>COUNTIF(CFCategoriasBD,TabelaFluxoDeCaixa[[#This Row],[Categoria]])</f>
        <v>1</v>
      </c>
      <c r="F1394" s="389">
        <f ca="1">IFERROR(COUNTIF(INDIRECT("BDNameToFC" &amp; SUBSTITUTE(TabelaFluxoDeCaixa[[#This Row],[Categoria]], " ", "_")),TabelaFluxoDeCaixa[[#This Row],[Sub Categoria]]),0)</f>
        <v>1</v>
      </c>
      <c r="G1394" s="429">
        <f>DATE(YEAR(TabelaFluxoDeCaixa[[#This Row],[Data de Efetivação]]),MONTH(TabelaFluxoDeCaixa[[#This Row],[Data de Efetivação]]),1)</f>
        <v>45778</v>
      </c>
      <c r="H1394" s="428">
        <v>45800</v>
      </c>
      <c r="I1394" s="428">
        <v>45800</v>
      </c>
      <c r="J1394" s="411"/>
      <c r="K1394" s="411"/>
      <c r="L1394" s="411" t="s">
        <v>41</v>
      </c>
      <c r="M1394" s="412" t="s">
        <v>798</v>
      </c>
      <c r="N1394" s="413" t="s">
        <v>1830</v>
      </c>
      <c r="O1394" s="414">
        <v>53.82</v>
      </c>
      <c r="P1394" s="415" t="s">
        <v>134</v>
      </c>
    </row>
    <row r="1395" spans="3:16" ht="16" x14ac:dyDescent="0.2">
      <c r="C1395" s="410"/>
      <c r="D1395" s="410"/>
      <c r="E1395" s="410">
        <f>COUNTIF(CFCategoriasBD,TabelaFluxoDeCaixa[[#This Row],[Categoria]])</f>
        <v>1</v>
      </c>
      <c r="F1395" s="389">
        <f ca="1">IFERROR(COUNTIF(INDIRECT("BDNameToFC" &amp; SUBSTITUTE(TabelaFluxoDeCaixa[[#This Row],[Categoria]], " ", "_")),TabelaFluxoDeCaixa[[#This Row],[Sub Categoria]]),0)</f>
        <v>1</v>
      </c>
      <c r="G1395" s="429">
        <f>DATE(YEAR(TabelaFluxoDeCaixa[[#This Row],[Data de Efetivação]]),MONTH(TabelaFluxoDeCaixa[[#This Row],[Data de Efetivação]]),1)</f>
        <v>45778</v>
      </c>
      <c r="H1395" s="428">
        <v>45800</v>
      </c>
      <c r="I1395" s="428">
        <v>45800</v>
      </c>
      <c r="J1395" s="411"/>
      <c r="K1395" s="411"/>
      <c r="L1395" s="411" t="s">
        <v>55</v>
      </c>
      <c r="M1395" s="412" t="s">
        <v>57</v>
      </c>
      <c r="N1395" s="413" t="s">
        <v>1832</v>
      </c>
      <c r="O1395" s="414">
        <v>63</v>
      </c>
      <c r="P1395" s="415" t="s">
        <v>134</v>
      </c>
    </row>
    <row r="1396" spans="3:16" ht="16" x14ac:dyDescent="0.2">
      <c r="C1396" s="410"/>
      <c r="D1396" s="410"/>
      <c r="E1396" s="410">
        <f>COUNTIF(CFCategoriasBD,TabelaFluxoDeCaixa[[#This Row],[Categoria]])</f>
        <v>1</v>
      </c>
      <c r="F1396" s="389">
        <f ca="1">IFERROR(COUNTIF(INDIRECT("BDNameToFC" &amp; SUBSTITUTE(TabelaFluxoDeCaixa[[#This Row],[Categoria]], " ", "_")),TabelaFluxoDeCaixa[[#This Row],[Sub Categoria]]),0)</f>
        <v>1</v>
      </c>
      <c r="G1396" s="429">
        <f>DATE(YEAR(TabelaFluxoDeCaixa[[#This Row],[Data de Efetivação]]),MONTH(TabelaFluxoDeCaixa[[#This Row],[Data de Efetivação]]),1)</f>
        <v>45778</v>
      </c>
      <c r="H1396" s="428">
        <v>45800</v>
      </c>
      <c r="I1396" s="428">
        <v>45800</v>
      </c>
      <c r="J1396" s="411"/>
      <c r="K1396" s="411"/>
      <c r="L1396" s="411" t="s">
        <v>43</v>
      </c>
      <c r="M1396" s="412" t="s">
        <v>817</v>
      </c>
      <c r="N1396" s="413" t="s">
        <v>1833</v>
      </c>
      <c r="O1396" s="414">
        <v>210</v>
      </c>
      <c r="P1396" s="415" t="s">
        <v>134</v>
      </c>
    </row>
    <row r="1397" spans="3:16" ht="32" x14ac:dyDescent="0.2">
      <c r="C1397" s="410"/>
      <c r="D1397" s="410"/>
      <c r="E1397" s="410">
        <f>COUNTIF(CFCategoriasBD,TabelaFluxoDeCaixa[[#This Row],[Categoria]])</f>
        <v>1</v>
      </c>
      <c r="F1397" s="389">
        <f ca="1">IFERROR(COUNTIF(INDIRECT("BDNameToFC" &amp; SUBSTITUTE(TabelaFluxoDeCaixa[[#This Row],[Categoria]], " ", "_")),TabelaFluxoDeCaixa[[#This Row],[Sub Categoria]]),0)</f>
        <v>1</v>
      </c>
      <c r="G1397" s="429">
        <f>DATE(YEAR(TabelaFluxoDeCaixa[[#This Row],[Data de Efetivação]]),MONTH(TabelaFluxoDeCaixa[[#This Row],[Data de Efetivação]]),1)</f>
        <v>45778</v>
      </c>
      <c r="H1397" s="428">
        <v>45800</v>
      </c>
      <c r="I1397" s="428">
        <v>45800</v>
      </c>
      <c r="J1397" s="411"/>
      <c r="K1397" s="411"/>
      <c r="L1397" s="411" t="s">
        <v>40</v>
      </c>
      <c r="M1397" s="412" t="s">
        <v>949</v>
      </c>
      <c r="N1397" s="413" t="s">
        <v>1831</v>
      </c>
      <c r="O1397" s="414">
        <v>500</v>
      </c>
      <c r="P1397" s="415" t="s">
        <v>134</v>
      </c>
    </row>
    <row r="1398" spans="3:16" ht="16" x14ac:dyDescent="0.2">
      <c r="C1398" s="410"/>
      <c r="D1398" s="410"/>
      <c r="E1398" s="410">
        <f>COUNTIF(CFCategoriasBD,TabelaFluxoDeCaixa[[#This Row],[Categoria]])</f>
        <v>1</v>
      </c>
      <c r="F1398" s="389">
        <f ca="1">IFERROR(COUNTIF(INDIRECT("BDNameToFC" &amp; SUBSTITUTE(TabelaFluxoDeCaixa[[#This Row],[Categoria]], " ", "_")),TabelaFluxoDeCaixa[[#This Row],[Sub Categoria]]),0)</f>
        <v>1</v>
      </c>
      <c r="G1398" s="429">
        <f>DATE(YEAR(TabelaFluxoDeCaixa[[#This Row],[Data de Efetivação]]),MONTH(TabelaFluxoDeCaixa[[#This Row],[Data de Efetivação]]),1)</f>
        <v>45778</v>
      </c>
      <c r="H1398" s="428">
        <v>45803</v>
      </c>
      <c r="I1398" s="428">
        <v>45803</v>
      </c>
      <c r="J1398" s="411"/>
      <c r="K1398" s="411"/>
      <c r="L1398" s="411" t="s">
        <v>803</v>
      </c>
      <c r="M1398" s="412" t="s">
        <v>1272</v>
      </c>
      <c r="N1398" s="413" t="s">
        <v>1834</v>
      </c>
      <c r="O1398" s="414">
        <v>34.979999999999997</v>
      </c>
      <c r="P1398" s="415" t="s">
        <v>134</v>
      </c>
    </row>
    <row r="1399" spans="3:16" ht="16" x14ac:dyDescent="0.2">
      <c r="C1399" s="410"/>
      <c r="D1399" s="410"/>
      <c r="E1399" s="410">
        <f>COUNTIF(CFCategoriasBD,TabelaFluxoDeCaixa[[#This Row],[Categoria]])</f>
        <v>1</v>
      </c>
      <c r="F1399" s="389">
        <f ca="1">IFERROR(COUNTIF(INDIRECT("BDNameToFC" &amp; SUBSTITUTE(TabelaFluxoDeCaixa[[#This Row],[Categoria]], " ", "_")),TabelaFluxoDeCaixa[[#This Row],[Sub Categoria]]),0)</f>
        <v>1</v>
      </c>
      <c r="G1399" s="429">
        <f>DATE(YEAR(TabelaFluxoDeCaixa[[#This Row],[Data de Efetivação]]),MONTH(TabelaFluxoDeCaixa[[#This Row],[Data de Efetivação]]),1)</f>
        <v>45778</v>
      </c>
      <c r="H1399" s="428">
        <v>45803</v>
      </c>
      <c r="I1399" s="428">
        <v>45803</v>
      </c>
      <c r="J1399" s="411"/>
      <c r="K1399" s="411"/>
      <c r="L1399" s="411" t="s">
        <v>43</v>
      </c>
      <c r="M1399" s="412" t="s">
        <v>815</v>
      </c>
      <c r="N1399" s="413" t="s">
        <v>795</v>
      </c>
      <c r="O1399" s="414">
        <v>39.99</v>
      </c>
      <c r="P1399" s="415" t="s">
        <v>134</v>
      </c>
    </row>
    <row r="1400" spans="3:16" ht="16" x14ac:dyDescent="0.2">
      <c r="C1400" s="410"/>
      <c r="D1400" s="410"/>
      <c r="E1400" s="410">
        <f>COUNTIF(CFCategoriasBD,TabelaFluxoDeCaixa[[#This Row],[Categoria]])</f>
        <v>1</v>
      </c>
      <c r="F1400" s="389">
        <f ca="1">IFERROR(COUNTIF(INDIRECT("BDNameToFC" &amp; SUBSTITUTE(TabelaFluxoDeCaixa[[#This Row],[Categoria]], " ", "_")),TabelaFluxoDeCaixa[[#This Row],[Sub Categoria]]),0)</f>
        <v>1</v>
      </c>
      <c r="G1400" s="429">
        <f>DATE(YEAR(TabelaFluxoDeCaixa[[#This Row],[Data de Efetivação]]),MONTH(TabelaFluxoDeCaixa[[#This Row],[Data de Efetivação]]),1)</f>
        <v>45778</v>
      </c>
      <c r="H1400" s="428">
        <v>45803</v>
      </c>
      <c r="I1400" s="428">
        <v>45803</v>
      </c>
      <c r="J1400" s="411"/>
      <c r="K1400" s="411"/>
      <c r="L1400" s="411" t="s">
        <v>52</v>
      </c>
      <c r="M1400" s="412" t="s">
        <v>800</v>
      </c>
      <c r="N1400" s="413" t="s">
        <v>1836</v>
      </c>
      <c r="O1400" s="414">
        <v>42.04</v>
      </c>
      <c r="P1400" s="415" t="s">
        <v>134</v>
      </c>
    </row>
    <row r="1401" spans="3:16" ht="16" x14ac:dyDescent="0.2">
      <c r="C1401" s="410"/>
      <c r="D1401" s="410"/>
      <c r="E1401" s="410">
        <f>COUNTIF(CFCategoriasBD,TabelaFluxoDeCaixa[[#This Row],[Categoria]])</f>
        <v>1</v>
      </c>
      <c r="F1401" s="389">
        <f ca="1">IFERROR(COUNTIF(INDIRECT("BDNameToFC" &amp; SUBSTITUTE(TabelaFluxoDeCaixa[[#This Row],[Categoria]], " ", "_")),TabelaFluxoDeCaixa[[#This Row],[Sub Categoria]]),0)</f>
        <v>1</v>
      </c>
      <c r="G1401" s="429">
        <f>DATE(YEAR(TabelaFluxoDeCaixa[[#This Row],[Data de Efetivação]]),MONTH(TabelaFluxoDeCaixa[[#This Row],[Data de Efetivação]]),1)</f>
        <v>45778</v>
      </c>
      <c r="H1401" s="428">
        <v>45803</v>
      </c>
      <c r="I1401" s="428">
        <v>45803</v>
      </c>
      <c r="J1401" s="411"/>
      <c r="K1401" s="411"/>
      <c r="L1401" s="411" t="s">
        <v>803</v>
      </c>
      <c r="M1401" s="412" t="s">
        <v>48</v>
      </c>
      <c r="N1401" s="413" t="s">
        <v>1835</v>
      </c>
      <c r="O1401" s="414">
        <v>146.84</v>
      </c>
      <c r="P1401" s="415" t="s">
        <v>134</v>
      </c>
    </row>
    <row r="1402" spans="3:16" ht="16" x14ac:dyDescent="0.2">
      <c r="C1402" s="410"/>
      <c r="D1402" s="410"/>
      <c r="E1402" s="410">
        <f>COUNTIF(CFCategoriasBD,TabelaFluxoDeCaixa[[#This Row],[Categoria]])</f>
        <v>1</v>
      </c>
      <c r="F1402" s="389">
        <f ca="1">IFERROR(COUNTIF(INDIRECT("BDNameToFC" &amp; SUBSTITUTE(TabelaFluxoDeCaixa[[#This Row],[Categoria]], " ", "_")),TabelaFluxoDeCaixa[[#This Row],[Sub Categoria]]),0)</f>
        <v>1</v>
      </c>
      <c r="G1402" s="429">
        <f>DATE(YEAR(TabelaFluxoDeCaixa[[#This Row],[Data de Efetivação]]),MONTH(TabelaFluxoDeCaixa[[#This Row],[Data de Efetivação]]),1)</f>
        <v>45778</v>
      </c>
      <c r="H1402" s="428">
        <v>45803</v>
      </c>
      <c r="I1402" s="428">
        <v>45803</v>
      </c>
      <c r="J1402" s="411"/>
      <c r="K1402" s="411"/>
      <c r="L1402" s="411" t="s">
        <v>43</v>
      </c>
      <c r="M1402" s="412" t="s">
        <v>815</v>
      </c>
      <c r="N1402" s="413" t="s">
        <v>795</v>
      </c>
      <c r="O1402" s="414">
        <v>159.25</v>
      </c>
      <c r="P1402" s="415" t="s">
        <v>134</v>
      </c>
    </row>
    <row r="1403" spans="3:16" ht="16" x14ac:dyDescent="0.2">
      <c r="C1403" s="410"/>
      <c r="D1403" s="410"/>
      <c r="E1403" s="410">
        <f>COUNTIF(CFCategoriasBD,TabelaFluxoDeCaixa[[#This Row],[Categoria]])</f>
        <v>1</v>
      </c>
      <c r="F1403" s="389">
        <f ca="1">IFERROR(COUNTIF(INDIRECT("BDNameToFC" &amp; SUBSTITUTE(TabelaFluxoDeCaixa[[#This Row],[Categoria]], " ", "_")),TabelaFluxoDeCaixa[[#This Row],[Sub Categoria]]),0)</f>
        <v>1</v>
      </c>
      <c r="G1403" s="429">
        <f>DATE(YEAR(TabelaFluxoDeCaixa[[#This Row],[Data de Efetivação]]),MONTH(TabelaFluxoDeCaixa[[#This Row],[Data de Efetivação]]),1)</f>
        <v>45778</v>
      </c>
      <c r="H1403" s="428">
        <v>45803</v>
      </c>
      <c r="I1403" s="428">
        <v>45803</v>
      </c>
      <c r="J1403" s="411"/>
      <c r="K1403" s="411"/>
      <c r="L1403" s="411" t="s">
        <v>809</v>
      </c>
      <c r="M1403" s="412" t="s">
        <v>824</v>
      </c>
      <c r="N1403" s="413" t="s">
        <v>737</v>
      </c>
      <c r="O1403" s="414">
        <v>166.85</v>
      </c>
      <c r="P1403" s="415" t="s">
        <v>134</v>
      </c>
    </row>
    <row r="1404" spans="3:16" ht="32" x14ac:dyDescent="0.2">
      <c r="C1404" s="410"/>
      <c r="D1404" s="410"/>
      <c r="E1404" s="410">
        <f>COUNTIF(CFCategoriasBD,TabelaFluxoDeCaixa[[#This Row],[Categoria]])</f>
        <v>1</v>
      </c>
      <c r="F1404" s="389">
        <f ca="1">IFERROR(COUNTIF(INDIRECT("BDNameToFC" &amp; SUBSTITUTE(TabelaFluxoDeCaixa[[#This Row],[Categoria]], " ", "_")),TabelaFluxoDeCaixa[[#This Row],[Sub Categoria]]),0)</f>
        <v>1</v>
      </c>
      <c r="G1404" s="429">
        <f>DATE(YEAR(TabelaFluxoDeCaixa[[#This Row],[Data de Efetivação]]),MONTH(TabelaFluxoDeCaixa[[#This Row],[Data de Efetivação]]),1)</f>
        <v>45778</v>
      </c>
      <c r="H1404" s="428">
        <v>45804</v>
      </c>
      <c r="I1404" s="428">
        <v>45804</v>
      </c>
      <c r="J1404" s="411"/>
      <c r="K1404" s="411"/>
      <c r="L1404" s="411" t="s">
        <v>803</v>
      </c>
      <c r="M1404" s="412" t="s">
        <v>48</v>
      </c>
      <c r="N1404" s="413" t="s">
        <v>1839</v>
      </c>
      <c r="O1404" s="414">
        <v>11</v>
      </c>
      <c r="P1404" s="415" t="s">
        <v>134</v>
      </c>
    </row>
    <row r="1405" spans="3:16" ht="32" x14ac:dyDescent="0.2">
      <c r="C1405" s="410"/>
      <c r="D1405" s="410"/>
      <c r="E1405" s="410">
        <f>COUNTIF(CFCategoriasBD,TabelaFluxoDeCaixa[[#This Row],[Categoria]])</f>
        <v>1</v>
      </c>
      <c r="F1405" s="389">
        <f ca="1">IFERROR(COUNTIF(INDIRECT("BDNameToFC" &amp; SUBSTITUTE(TabelaFluxoDeCaixa[[#This Row],[Categoria]], " ", "_")),TabelaFluxoDeCaixa[[#This Row],[Sub Categoria]]),0)</f>
        <v>1</v>
      </c>
      <c r="G1405" s="429">
        <f>DATE(YEAR(TabelaFluxoDeCaixa[[#This Row],[Data de Efetivação]]),MONTH(TabelaFluxoDeCaixa[[#This Row],[Data de Efetivação]]),1)</f>
        <v>45778</v>
      </c>
      <c r="H1405" s="428">
        <v>45804</v>
      </c>
      <c r="I1405" s="428">
        <v>45804</v>
      </c>
      <c r="J1405" s="411"/>
      <c r="K1405" s="411"/>
      <c r="L1405" s="411" t="s">
        <v>49</v>
      </c>
      <c r="M1405" s="412" t="s">
        <v>51</v>
      </c>
      <c r="N1405" s="413" t="s">
        <v>1838</v>
      </c>
      <c r="O1405" s="414">
        <v>256.05</v>
      </c>
      <c r="P1405" s="415" t="s">
        <v>134</v>
      </c>
    </row>
    <row r="1406" spans="3:16" ht="32" x14ac:dyDescent="0.2">
      <c r="C1406" s="410"/>
      <c r="D1406" s="410"/>
      <c r="E1406" s="410">
        <f>COUNTIF(CFCategoriasBD,TabelaFluxoDeCaixa[[#This Row],[Categoria]])</f>
        <v>1</v>
      </c>
      <c r="F1406" s="389">
        <f ca="1">IFERROR(COUNTIF(INDIRECT("BDNameToFC" &amp; SUBSTITUTE(TabelaFluxoDeCaixa[[#This Row],[Categoria]], " ", "_")),TabelaFluxoDeCaixa[[#This Row],[Sub Categoria]]),0)</f>
        <v>1</v>
      </c>
      <c r="G1406" s="429">
        <f>DATE(YEAR(TabelaFluxoDeCaixa[[#This Row],[Data de Efetivação]]),MONTH(TabelaFluxoDeCaixa[[#This Row],[Data de Efetivação]]),1)</f>
        <v>45778</v>
      </c>
      <c r="H1406" s="428">
        <v>45804</v>
      </c>
      <c r="I1406" s="428">
        <v>45804</v>
      </c>
      <c r="J1406" s="411"/>
      <c r="K1406" s="411"/>
      <c r="L1406" s="411" t="s">
        <v>40</v>
      </c>
      <c r="M1406" s="412" t="s">
        <v>949</v>
      </c>
      <c r="N1406" s="413" t="s">
        <v>1837</v>
      </c>
      <c r="O1406" s="414">
        <v>500</v>
      </c>
      <c r="P1406" s="415" t="s">
        <v>134</v>
      </c>
    </row>
    <row r="1407" spans="3:16" ht="16" x14ac:dyDescent="0.2">
      <c r="C1407" s="410"/>
      <c r="D1407" s="410"/>
      <c r="E1407" s="410">
        <f>COUNTIF(CFCategoriasBD,TabelaFluxoDeCaixa[[#This Row],[Categoria]])</f>
        <v>1</v>
      </c>
      <c r="F1407" s="389">
        <f ca="1">IFERROR(COUNTIF(INDIRECT("BDNameToFC" &amp; SUBSTITUTE(TabelaFluxoDeCaixa[[#This Row],[Categoria]], " ", "_")),TabelaFluxoDeCaixa[[#This Row],[Sub Categoria]]),0)</f>
        <v>1</v>
      </c>
      <c r="G1407" s="429">
        <f>DATE(YEAR(TabelaFluxoDeCaixa[[#This Row],[Data de Efetivação]]),MONTH(TabelaFluxoDeCaixa[[#This Row],[Data de Efetivação]]),1)</f>
        <v>45778</v>
      </c>
      <c r="H1407" s="428">
        <v>45805</v>
      </c>
      <c r="I1407" s="428">
        <v>45805</v>
      </c>
      <c r="J1407" s="411"/>
      <c r="K1407" s="411"/>
      <c r="L1407" s="411" t="s">
        <v>803</v>
      </c>
      <c r="M1407" s="412" t="s">
        <v>48</v>
      </c>
      <c r="N1407" s="413" t="s">
        <v>1845</v>
      </c>
      <c r="O1407" s="414">
        <v>15.14</v>
      </c>
      <c r="P1407" s="415" t="s">
        <v>134</v>
      </c>
    </row>
    <row r="1408" spans="3:16" ht="16" x14ac:dyDescent="0.2">
      <c r="C1408" s="410"/>
      <c r="D1408" s="410"/>
      <c r="E1408" s="410">
        <f>COUNTIF(CFCategoriasBD,TabelaFluxoDeCaixa[[#This Row],[Categoria]])</f>
        <v>1</v>
      </c>
      <c r="F1408" s="389">
        <f ca="1">IFERROR(COUNTIF(INDIRECT("BDNameToFC" &amp; SUBSTITUTE(TabelaFluxoDeCaixa[[#This Row],[Categoria]], " ", "_")),TabelaFluxoDeCaixa[[#This Row],[Sub Categoria]]),0)</f>
        <v>1</v>
      </c>
      <c r="G1408" s="429">
        <f>DATE(YEAR(TabelaFluxoDeCaixa[[#This Row],[Data de Efetivação]]),MONTH(TabelaFluxoDeCaixa[[#This Row],[Data de Efetivação]]),1)</f>
        <v>45778</v>
      </c>
      <c r="H1408" s="428">
        <v>45805</v>
      </c>
      <c r="I1408" s="428">
        <v>45805</v>
      </c>
      <c r="J1408" s="411"/>
      <c r="K1408" s="411"/>
      <c r="L1408" s="411" t="s">
        <v>58</v>
      </c>
      <c r="M1408" s="412" t="s">
        <v>1794</v>
      </c>
      <c r="N1408" s="413" t="s">
        <v>1846</v>
      </c>
      <c r="O1408" s="414">
        <v>20</v>
      </c>
      <c r="P1408" s="415" t="s">
        <v>134</v>
      </c>
    </row>
    <row r="1409" spans="3:16" ht="16" x14ac:dyDescent="0.2">
      <c r="C1409" s="410"/>
      <c r="D1409" s="410"/>
      <c r="E1409" s="410">
        <f>COUNTIF(CFCategoriasBD,TabelaFluxoDeCaixa[[#This Row],[Categoria]])</f>
        <v>1</v>
      </c>
      <c r="F1409" s="389">
        <f ca="1">IFERROR(COUNTIF(INDIRECT("BDNameToFC" &amp; SUBSTITUTE(TabelaFluxoDeCaixa[[#This Row],[Categoria]], " ", "_")),TabelaFluxoDeCaixa[[#This Row],[Sub Categoria]]),0)</f>
        <v>1</v>
      </c>
      <c r="G1409" s="429">
        <f>DATE(YEAR(TabelaFluxoDeCaixa[[#This Row],[Data de Efetivação]]),MONTH(TabelaFluxoDeCaixa[[#This Row],[Data de Efetivação]]),1)</f>
        <v>45778</v>
      </c>
      <c r="H1409" s="428">
        <v>45805</v>
      </c>
      <c r="I1409" s="428">
        <v>45805</v>
      </c>
      <c r="J1409" s="411"/>
      <c r="K1409" s="411"/>
      <c r="L1409" s="411" t="s">
        <v>52</v>
      </c>
      <c r="M1409" s="412" t="s">
        <v>800</v>
      </c>
      <c r="N1409" s="413" t="s">
        <v>1843</v>
      </c>
      <c r="O1409" s="414">
        <v>28.79</v>
      </c>
      <c r="P1409" s="415" t="s">
        <v>134</v>
      </c>
    </row>
    <row r="1410" spans="3:16" ht="16" x14ac:dyDescent="0.2">
      <c r="C1410" s="410"/>
      <c r="D1410" s="410"/>
      <c r="E1410" s="410">
        <f>COUNTIF(CFCategoriasBD,TabelaFluxoDeCaixa[[#This Row],[Categoria]])</f>
        <v>1</v>
      </c>
      <c r="F1410" s="389">
        <f ca="1">IFERROR(COUNTIF(INDIRECT("BDNameToFC" &amp; SUBSTITUTE(TabelaFluxoDeCaixa[[#This Row],[Categoria]], " ", "_")),TabelaFluxoDeCaixa[[#This Row],[Sub Categoria]]),0)</f>
        <v>1</v>
      </c>
      <c r="G1410" s="429">
        <f>DATE(YEAR(TabelaFluxoDeCaixa[[#This Row],[Data de Efetivação]]),MONTH(TabelaFluxoDeCaixa[[#This Row],[Data de Efetivação]]),1)</f>
        <v>45778</v>
      </c>
      <c r="H1410" s="428">
        <v>45805</v>
      </c>
      <c r="I1410" s="428">
        <v>45805</v>
      </c>
      <c r="J1410" s="411"/>
      <c r="K1410" s="411"/>
      <c r="L1410" s="411" t="s">
        <v>803</v>
      </c>
      <c r="M1410" s="412" t="s">
        <v>48</v>
      </c>
      <c r="N1410" s="413" t="s">
        <v>1842</v>
      </c>
      <c r="O1410" s="414">
        <v>81.53</v>
      </c>
      <c r="P1410" s="415" t="s">
        <v>134</v>
      </c>
    </row>
    <row r="1411" spans="3:16" ht="16" x14ac:dyDescent="0.2">
      <c r="C1411" s="410"/>
      <c r="D1411" s="410"/>
      <c r="E1411" s="410">
        <f>COUNTIF(CFCategoriasBD,TabelaFluxoDeCaixa[[#This Row],[Categoria]])</f>
        <v>1</v>
      </c>
      <c r="F1411" s="389">
        <f ca="1">IFERROR(COUNTIF(INDIRECT("BDNameToFC" &amp; SUBSTITUTE(TabelaFluxoDeCaixa[[#This Row],[Categoria]], " ", "_")),TabelaFluxoDeCaixa[[#This Row],[Sub Categoria]]),0)</f>
        <v>1</v>
      </c>
      <c r="G1411" s="429">
        <f>DATE(YEAR(TabelaFluxoDeCaixa[[#This Row],[Data de Efetivação]]),MONTH(TabelaFluxoDeCaixa[[#This Row],[Data de Efetivação]]),1)</f>
        <v>45778</v>
      </c>
      <c r="H1411" s="428">
        <v>45805</v>
      </c>
      <c r="I1411" s="428">
        <v>45805</v>
      </c>
      <c r="J1411" s="411"/>
      <c r="K1411" s="411"/>
      <c r="L1411" s="411" t="s">
        <v>52</v>
      </c>
      <c r="M1411" s="412" t="s">
        <v>800</v>
      </c>
      <c r="N1411" s="413" t="s">
        <v>1844</v>
      </c>
      <c r="O1411" s="414">
        <v>107.47</v>
      </c>
      <c r="P1411" s="415" t="s">
        <v>134</v>
      </c>
    </row>
    <row r="1412" spans="3:16" ht="16" x14ac:dyDescent="0.2">
      <c r="C1412" s="410"/>
      <c r="D1412" s="410"/>
      <c r="E1412" s="410">
        <f>COUNTIF(CFCategoriasBD,TabelaFluxoDeCaixa[[#This Row],[Categoria]])</f>
        <v>1</v>
      </c>
      <c r="F1412" s="389">
        <f ca="1">IFERROR(COUNTIF(INDIRECT("BDNameToFC" &amp; SUBSTITUTE(TabelaFluxoDeCaixa[[#This Row],[Categoria]], " ", "_")),TabelaFluxoDeCaixa[[#This Row],[Sub Categoria]]),0)</f>
        <v>1</v>
      </c>
      <c r="G1412" s="429">
        <f>DATE(YEAR(TabelaFluxoDeCaixa[[#This Row],[Data de Efetivação]]),MONTH(TabelaFluxoDeCaixa[[#This Row],[Data de Efetivação]]),1)</f>
        <v>45778</v>
      </c>
      <c r="H1412" s="428">
        <v>45805</v>
      </c>
      <c r="I1412" s="428">
        <v>45805</v>
      </c>
      <c r="J1412" s="411"/>
      <c r="K1412" s="411"/>
      <c r="L1412" s="411" t="s">
        <v>41</v>
      </c>
      <c r="M1412" s="412" t="s">
        <v>798</v>
      </c>
      <c r="N1412" s="413" t="s">
        <v>1840</v>
      </c>
      <c r="O1412" s="414">
        <v>162.66999999999999</v>
      </c>
      <c r="P1412" s="415" t="s">
        <v>134</v>
      </c>
    </row>
    <row r="1413" spans="3:16" ht="16" x14ac:dyDescent="0.2">
      <c r="C1413" s="410"/>
      <c r="D1413" s="410"/>
      <c r="E1413" s="410">
        <f>COUNTIF(CFCategoriasBD,TabelaFluxoDeCaixa[[#This Row],[Categoria]])</f>
        <v>1</v>
      </c>
      <c r="F1413" s="389">
        <f ca="1">IFERROR(COUNTIF(INDIRECT("BDNameToFC" &amp; SUBSTITUTE(TabelaFluxoDeCaixa[[#This Row],[Categoria]], " ", "_")),TabelaFluxoDeCaixa[[#This Row],[Sub Categoria]]),0)</f>
        <v>1</v>
      </c>
      <c r="G1413" s="429">
        <f>DATE(YEAR(TabelaFluxoDeCaixa[[#This Row],[Data de Efetivação]]),MONTH(TabelaFluxoDeCaixa[[#This Row],[Data de Efetivação]]),1)</f>
        <v>45778</v>
      </c>
      <c r="H1413" s="428">
        <v>45805</v>
      </c>
      <c r="I1413" s="428">
        <v>45805</v>
      </c>
      <c r="J1413" s="411"/>
      <c r="K1413" s="411"/>
      <c r="L1413" s="411" t="s">
        <v>43</v>
      </c>
      <c r="M1413" s="412" t="s">
        <v>817</v>
      </c>
      <c r="N1413" s="413" t="s">
        <v>1847</v>
      </c>
      <c r="O1413" s="414">
        <v>210</v>
      </c>
      <c r="P1413" s="415" t="s">
        <v>134</v>
      </c>
    </row>
    <row r="1414" spans="3:16" ht="32" x14ac:dyDescent="0.2">
      <c r="C1414" s="410"/>
      <c r="D1414" s="410"/>
      <c r="E1414" s="410">
        <f>COUNTIF(CFCategoriasBD,TabelaFluxoDeCaixa[[#This Row],[Categoria]])</f>
        <v>1</v>
      </c>
      <c r="F1414" s="389">
        <f ca="1">IFERROR(COUNTIF(INDIRECT("BDNameToFC" &amp; SUBSTITUTE(TabelaFluxoDeCaixa[[#This Row],[Categoria]], " ", "_")),TabelaFluxoDeCaixa[[#This Row],[Sub Categoria]]),0)</f>
        <v>1</v>
      </c>
      <c r="G1414" s="429">
        <f>DATE(YEAR(TabelaFluxoDeCaixa[[#This Row],[Data de Efetivação]]),MONTH(TabelaFluxoDeCaixa[[#This Row],[Data de Efetivação]]),1)</f>
        <v>45778</v>
      </c>
      <c r="H1414" s="428">
        <v>45805</v>
      </c>
      <c r="I1414" s="428">
        <v>45805</v>
      </c>
      <c r="J1414" s="411"/>
      <c r="K1414" s="411"/>
      <c r="L1414" s="411" t="s">
        <v>40</v>
      </c>
      <c r="M1414" s="412" t="s">
        <v>949</v>
      </c>
      <c r="N1414" s="413" t="s">
        <v>1841</v>
      </c>
      <c r="O1414" s="414">
        <v>300</v>
      </c>
      <c r="P1414" s="415" t="s">
        <v>134</v>
      </c>
    </row>
    <row r="1415" spans="3:16" ht="16" x14ac:dyDescent="0.2">
      <c r="C1415" s="410"/>
      <c r="D1415" s="410"/>
      <c r="E1415" s="410">
        <f>COUNTIF(CFCategoriasBD,TabelaFluxoDeCaixa[[#This Row],[Categoria]])</f>
        <v>1</v>
      </c>
      <c r="F1415" s="389">
        <f ca="1">IFERROR(COUNTIF(INDIRECT("BDNameToFC" &amp; SUBSTITUTE(TabelaFluxoDeCaixa[[#This Row],[Categoria]], " ", "_")),TabelaFluxoDeCaixa[[#This Row],[Sub Categoria]]),0)</f>
        <v>1</v>
      </c>
      <c r="G1415" s="429">
        <f>DATE(YEAR(TabelaFluxoDeCaixa[[#This Row],[Data de Efetivação]]),MONTH(TabelaFluxoDeCaixa[[#This Row],[Data de Efetivação]]),1)</f>
        <v>45778</v>
      </c>
      <c r="H1415" s="428">
        <v>45806</v>
      </c>
      <c r="I1415" s="428">
        <v>45806</v>
      </c>
      <c r="J1415" s="411"/>
      <c r="K1415" s="411"/>
      <c r="L1415" s="411" t="s">
        <v>55</v>
      </c>
      <c r="M1415" s="412" t="s">
        <v>56</v>
      </c>
      <c r="N1415" s="413" t="s">
        <v>1848</v>
      </c>
      <c r="O1415" s="414">
        <v>29.06</v>
      </c>
      <c r="P1415" s="415" t="s">
        <v>134</v>
      </c>
    </row>
    <row r="1416" spans="3:16" ht="32" x14ac:dyDescent="0.2">
      <c r="C1416" s="410"/>
      <c r="D1416" s="410"/>
      <c r="E1416" s="410">
        <f>COUNTIF(CFCategoriasBD,TabelaFluxoDeCaixa[[#This Row],[Categoria]])</f>
        <v>1</v>
      </c>
      <c r="F1416" s="389">
        <f ca="1">IFERROR(COUNTIF(INDIRECT("BDNameToFC" &amp; SUBSTITUTE(TabelaFluxoDeCaixa[[#This Row],[Categoria]], " ", "_")),TabelaFluxoDeCaixa[[#This Row],[Sub Categoria]]),0)</f>
        <v>1</v>
      </c>
      <c r="G1416" s="429">
        <f>DATE(YEAR(TabelaFluxoDeCaixa[[#This Row],[Data de Efetivação]]),MONTH(TabelaFluxoDeCaixa[[#This Row],[Data de Efetivação]]),1)</f>
        <v>45778</v>
      </c>
      <c r="H1416" s="428">
        <v>45806</v>
      </c>
      <c r="I1416" s="428">
        <v>45806</v>
      </c>
      <c r="J1416" s="411"/>
      <c r="K1416" s="411"/>
      <c r="L1416" s="411" t="s">
        <v>803</v>
      </c>
      <c r="M1416" s="412" t="s">
        <v>48</v>
      </c>
      <c r="N1416" s="413" t="s">
        <v>1849</v>
      </c>
      <c r="O1416" s="414">
        <v>38.049999999999997</v>
      </c>
      <c r="P1416" s="415" t="s">
        <v>134</v>
      </c>
    </row>
    <row r="1417" spans="3:16" ht="16" x14ac:dyDescent="0.2">
      <c r="C1417" s="410"/>
      <c r="D1417" s="410"/>
      <c r="E1417" s="410">
        <f>COUNTIF(CFCategoriasBD,TabelaFluxoDeCaixa[[#This Row],[Categoria]])</f>
        <v>1</v>
      </c>
      <c r="F1417" s="389">
        <f ca="1">IFERROR(COUNTIF(INDIRECT("BDNameToFC" &amp; SUBSTITUTE(TabelaFluxoDeCaixa[[#This Row],[Categoria]], " ", "_")),TabelaFluxoDeCaixa[[#This Row],[Sub Categoria]]),0)</f>
        <v>1</v>
      </c>
      <c r="G1417" s="429">
        <f>DATE(YEAR(TabelaFluxoDeCaixa[[#This Row],[Data de Efetivação]]),MONTH(TabelaFluxoDeCaixa[[#This Row],[Data de Efetivação]]),1)</f>
        <v>45778</v>
      </c>
      <c r="H1417" s="428">
        <v>45807</v>
      </c>
      <c r="I1417" s="428">
        <v>45807</v>
      </c>
      <c r="J1417" s="411"/>
      <c r="K1417" s="411"/>
      <c r="L1417" s="411" t="s">
        <v>52</v>
      </c>
      <c r="M1417" s="412" t="s">
        <v>800</v>
      </c>
      <c r="N1417" s="413" t="s">
        <v>1850</v>
      </c>
      <c r="O1417" s="414">
        <v>18.36</v>
      </c>
      <c r="P1417" s="415" t="s">
        <v>134</v>
      </c>
    </row>
    <row r="1418" spans="3:16" ht="16" x14ac:dyDescent="0.2">
      <c r="C1418" s="410"/>
      <c r="D1418" s="410"/>
      <c r="E1418" s="410">
        <f>COUNTIF(CFCategoriasBD,TabelaFluxoDeCaixa[[#This Row],[Categoria]])</f>
        <v>1</v>
      </c>
      <c r="F1418" s="389">
        <f ca="1">IFERROR(COUNTIF(INDIRECT("BDNameToFC" &amp; SUBSTITUTE(TabelaFluxoDeCaixa[[#This Row],[Categoria]], " ", "_")),TabelaFluxoDeCaixa[[#This Row],[Sub Categoria]]),0)</f>
        <v>1</v>
      </c>
      <c r="G1418" s="429">
        <f>DATE(YEAR(TabelaFluxoDeCaixa[[#This Row],[Data de Efetivação]]),MONTH(TabelaFluxoDeCaixa[[#This Row],[Data de Efetivação]]),1)</f>
        <v>45778</v>
      </c>
      <c r="H1418" s="428">
        <v>45807</v>
      </c>
      <c r="I1418" s="428">
        <v>45807</v>
      </c>
      <c r="J1418" s="411" t="s">
        <v>725</v>
      </c>
      <c r="K1418" s="411"/>
      <c r="L1418" s="411" t="s">
        <v>899</v>
      </c>
      <c r="M1418" s="412" t="s">
        <v>902</v>
      </c>
      <c r="N1418" s="413" t="s">
        <v>1496</v>
      </c>
      <c r="O1418" s="414">
        <v>73.989999999999995</v>
      </c>
      <c r="P1418" s="415" t="s">
        <v>134</v>
      </c>
    </row>
    <row r="1419" spans="3:16" ht="16" x14ac:dyDescent="0.2">
      <c r="C1419" s="410"/>
      <c r="D1419" s="410"/>
      <c r="E1419" s="410">
        <f>COUNTIF(CFCategoriasBD,TabelaFluxoDeCaixa[[#This Row],[Categoria]])</f>
        <v>1</v>
      </c>
      <c r="F1419" s="389">
        <f ca="1">IFERROR(COUNTIF(INDIRECT("BDNameToFC" &amp; SUBSTITUTE(TabelaFluxoDeCaixa[[#This Row],[Categoria]], " ", "_")),TabelaFluxoDeCaixa[[#This Row],[Sub Categoria]]),0)</f>
        <v>1</v>
      </c>
      <c r="G1419" s="429">
        <f>DATE(YEAR(TabelaFluxoDeCaixa[[#This Row],[Data de Efetivação]]),MONTH(TabelaFluxoDeCaixa[[#This Row],[Data de Efetivação]]),1)</f>
        <v>45778</v>
      </c>
      <c r="H1419" s="428">
        <v>45807</v>
      </c>
      <c r="I1419" s="428">
        <v>45807</v>
      </c>
      <c r="J1419" s="411"/>
      <c r="K1419" s="411"/>
      <c r="L1419" s="411" t="s">
        <v>803</v>
      </c>
      <c r="M1419" s="412" t="s">
        <v>48</v>
      </c>
      <c r="N1419" s="413" t="s">
        <v>1851</v>
      </c>
      <c r="O1419" s="414">
        <v>80.959999999999994</v>
      </c>
      <c r="P1419" s="415" t="s">
        <v>134</v>
      </c>
    </row>
    <row r="1420" spans="3:16" ht="16" x14ac:dyDescent="0.2">
      <c r="C1420" s="410"/>
      <c r="D1420" s="410"/>
      <c r="E1420" s="410">
        <f>COUNTIF(CFCategoriasBD,TabelaFluxoDeCaixa[[#This Row],[Categoria]])</f>
        <v>1</v>
      </c>
      <c r="F1420" s="389">
        <f ca="1">IFERROR(COUNTIF(INDIRECT("BDNameToFC" &amp; SUBSTITUTE(TabelaFluxoDeCaixa[[#This Row],[Categoria]], " ", "_")),TabelaFluxoDeCaixa[[#This Row],[Sub Categoria]]),0)</f>
        <v>1</v>
      </c>
      <c r="G1420" s="429">
        <f>DATE(YEAR(TabelaFluxoDeCaixa[[#This Row],[Data de Efetivação]]),MONTH(TabelaFluxoDeCaixa[[#This Row],[Data de Efetivação]]),1)</f>
        <v>45778</v>
      </c>
      <c r="H1420" s="428">
        <v>45807</v>
      </c>
      <c r="I1420" s="428">
        <v>45807</v>
      </c>
      <c r="J1420" s="411"/>
      <c r="K1420" s="411"/>
      <c r="L1420" s="411" t="s">
        <v>55</v>
      </c>
      <c r="M1420" s="412" t="s">
        <v>56</v>
      </c>
      <c r="N1420" s="413" t="s">
        <v>1853</v>
      </c>
      <c r="O1420" s="414">
        <v>150</v>
      </c>
      <c r="P1420" s="415" t="s">
        <v>134</v>
      </c>
    </row>
    <row r="1421" spans="3:16" ht="16" x14ac:dyDescent="0.2">
      <c r="C1421" s="410"/>
      <c r="D1421" s="410"/>
      <c r="E1421" s="410">
        <f>COUNTIF(CFCategoriasBD,TabelaFluxoDeCaixa[[#This Row],[Categoria]])</f>
        <v>1</v>
      </c>
      <c r="F1421" s="389">
        <f ca="1">IFERROR(COUNTIF(INDIRECT("BDNameToFC" &amp; SUBSTITUTE(TabelaFluxoDeCaixa[[#This Row],[Categoria]], " ", "_")),TabelaFluxoDeCaixa[[#This Row],[Sub Categoria]]),0)</f>
        <v>1</v>
      </c>
      <c r="G1421" s="429">
        <f>DATE(YEAR(TabelaFluxoDeCaixa[[#This Row],[Data de Efetivação]]),MONTH(TabelaFluxoDeCaixa[[#This Row],[Data de Efetivação]]),1)</f>
        <v>45778</v>
      </c>
      <c r="H1421" s="428">
        <v>45807</v>
      </c>
      <c r="I1421" s="428">
        <v>45807</v>
      </c>
      <c r="J1421" s="411"/>
      <c r="K1421" s="411"/>
      <c r="L1421" s="411" t="s">
        <v>1029</v>
      </c>
      <c r="M1421" s="412" t="s">
        <v>1118</v>
      </c>
      <c r="N1421" s="413" t="s">
        <v>1852</v>
      </c>
      <c r="O1421" s="414">
        <v>220</v>
      </c>
      <c r="P1421" s="415" t="s">
        <v>134</v>
      </c>
    </row>
    <row r="1422" spans="3:16" ht="16" x14ac:dyDescent="0.2">
      <c r="C1422" s="410"/>
      <c r="D1422" s="410"/>
      <c r="E1422" s="410">
        <f>COUNTIF(CFCategoriasBD,TabelaFluxoDeCaixa[[#This Row],[Categoria]])</f>
        <v>1</v>
      </c>
      <c r="F1422" s="389">
        <f ca="1">IFERROR(COUNTIF(INDIRECT("BDNameToFC" &amp; SUBSTITUTE(TabelaFluxoDeCaixa[[#This Row],[Categoria]], " ", "_")),TabelaFluxoDeCaixa[[#This Row],[Sub Categoria]]),0)</f>
        <v>1</v>
      </c>
      <c r="G1422" s="429">
        <f>DATE(YEAR(TabelaFluxoDeCaixa[[#This Row],[Data de Efetivação]]),MONTH(TabelaFluxoDeCaixa[[#This Row],[Data de Efetivação]]),1)</f>
        <v>45778</v>
      </c>
      <c r="H1422" s="428">
        <v>45808</v>
      </c>
      <c r="I1422" s="428">
        <v>45808</v>
      </c>
      <c r="J1422" s="411" t="s">
        <v>725</v>
      </c>
      <c r="K1422" s="411"/>
      <c r="L1422" s="411" t="s">
        <v>58</v>
      </c>
      <c r="M1422" s="412" t="s">
        <v>802</v>
      </c>
      <c r="N1422" s="413" t="s">
        <v>1506</v>
      </c>
      <c r="O1422" s="414">
        <v>106.71</v>
      </c>
      <c r="P1422" s="415" t="s">
        <v>134</v>
      </c>
    </row>
    <row r="1423" spans="3:16" ht="16" x14ac:dyDescent="0.2">
      <c r="C1423" s="410"/>
      <c r="D1423" s="410"/>
      <c r="E1423" s="410">
        <f>COUNTIF(CFCategoriasBD,TabelaFluxoDeCaixa[[#This Row],[Categoria]])</f>
        <v>1</v>
      </c>
      <c r="F1423" s="389">
        <f ca="1">IFERROR(COUNTIF(INDIRECT("BDNameToFC" &amp; SUBSTITUTE(TabelaFluxoDeCaixa[[#This Row],[Categoria]], " ", "_")),TabelaFluxoDeCaixa[[#This Row],[Sub Categoria]]),0)</f>
        <v>1</v>
      </c>
      <c r="G1423" s="429">
        <f>DATE(YEAR(TabelaFluxoDeCaixa[[#This Row],[Data de Efetivação]]),MONTH(TabelaFluxoDeCaixa[[#This Row],[Data de Efetivação]]),1)</f>
        <v>45809</v>
      </c>
      <c r="H1423" s="428">
        <v>45810</v>
      </c>
      <c r="I1423" s="428">
        <v>45810</v>
      </c>
      <c r="J1423" s="411" t="s">
        <v>725</v>
      </c>
      <c r="K1423" s="411"/>
      <c r="L1423" s="411" t="s">
        <v>41</v>
      </c>
      <c r="M1423" s="412" t="s">
        <v>798</v>
      </c>
      <c r="N1423" s="413" t="s">
        <v>1935</v>
      </c>
      <c r="O1423" s="414">
        <v>0.39</v>
      </c>
      <c r="P1423" s="415" t="s">
        <v>134</v>
      </c>
    </row>
    <row r="1424" spans="3:16" ht="16" x14ac:dyDescent="0.2">
      <c r="C1424" s="410"/>
      <c r="D1424" s="410"/>
      <c r="E1424" s="410">
        <f>COUNTIF(CFCategoriasBD,TabelaFluxoDeCaixa[[#This Row],[Categoria]])</f>
        <v>1</v>
      </c>
      <c r="F1424" s="389">
        <f ca="1">IFERROR(COUNTIF(INDIRECT("BDNameToFC" &amp; SUBSTITUTE(TabelaFluxoDeCaixa[[#This Row],[Categoria]], " ", "_")),TabelaFluxoDeCaixa[[#This Row],[Sub Categoria]]),0)</f>
        <v>1</v>
      </c>
      <c r="G1424" s="429">
        <f>DATE(YEAR(TabelaFluxoDeCaixa[[#This Row],[Data de Efetivação]]),MONTH(TabelaFluxoDeCaixa[[#This Row],[Data de Efetivação]]),1)</f>
        <v>45809</v>
      </c>
      <c r="H1424" s="428">
        <v>45810</v>
      </c>
      <c r="I1424" s="428">
        <v>45810</v>
      </c>
      <c r="J1424" s="411"/>
      <c r="K1424" s="411"/>
      <c r="L1424" s="411" t="s">
        <v>41</v>
      </c>
      <c r="M1424" s="412" t="s">
        <v>798</v>
      </c>
      <c r="N1424" s="413" t="s">
        <v>1935</v>
      </c>
      <c r="O1424" s="414">
        <v>0.39</v>
      </c>
      <c r="P1424" s="415" t="s">
        <v>134</v>
      </c>
    </row>
    <row r="1425" spans="3:16" ht="16" x14ac:dyDescent="0.2">
      <c r="C1425" s="410"/>
      <c r="D1425" s="410"/>
      <c r="E1425" s="410">
        <f>COUNTIF(CFCategoriasBD,TabelaFluxoDeCaixa[[#This Row],[Categoria]])</f>
        <v>1</v>
      </c>
      <c r="F1425" s="389">
        <f ca="1">IFERROR(COUNTIF(INDIRECT("BDNameToFC" &amp; SUBSTITUTE(TabelaFluxoDeCaixa[[#This Row],[Categoria]], " ", "_")),TabelaFluxoDeCaixa[[#This Row],[Sub Categoria]]),0)</f>
        <v>1</v>
      </c>
      <c r="G1425" s="429">
        <f>DATE(YEAR(TabelaFluxoDeCaixa[[#This Row],[Data de Efetivação]]),MONTH(TabelaFluxoDeCaixa[[#This Row],[Data de Efetivação]]),1)</f>
        <v>45809</v>
      </c>
      <c r="H1425" s="428">
        <v>45810</v>
      </c>
      <c r="I1425" s="428">
        <v>45810</v>
      </c>
      <c r="J1425" s="411" t="s">
        <v>725</v>
      </c>
      <c r="K1425" s="411"/>
      <c r="L1425" s="411" t="s">
        <v>808</v>
      </c>
      <c r="M1425" s="412" t="s">
        <v>257</v>
      </c>
      <c r="N1425" s="413" t="s">
        <v>738</v>
      </c>
      <c r="O1425" s="414">
        <v>6.92</v>
      </c>
      <c r="P1425" s="415" t="s">
        <v>134</v>
      </c>
    </row>
    <row r="1426" spans="3:16" ht="16" x14ac:dyDescent="0.2">
      <c r="C1426" s="410"/>
      <c r="D1426" s="410"/>
      <c r="E1426" s="410">
        <f>COUNTIF(CFCategoriasBD,TabelaFluxoDeCaixa[[#This Row],[Categoria]])</f>
        <v>1</v>
      </c>
      <c r="F1426" s="389">
        <f ca="1">IFERROR(COUNTIF(INDIRECT("BDNameToFC" &amp; SUBSTITUTE(TabelaFluxoDeCaixa[[#This Row],[Categoria]], " ", "_")),TabelaFluxoDeCaixa[[#This Row],[Sub Categoria]]),0)</f>
        <v>1</v>
      </c>
      <c r="G1426" s="429">
        <f>DATE(YEAR(TabelaFluxoDeCaixa[[#This Row],[Data de Efetivação]]),MONTH(TabelaFluxoDeCaixa[[#This Row],[Data de Efetivação]]),1)</f>
        <v>45809</v>
      </c>
      <c r="H1426" s="428">
        <v>45810</v>
      </c>
      <c r="I1426" s="428">
        <v>45810</v>
      </c>
      <c r="J1426" s="411" t="s">
        <v>725</v>
      </c>
      <c r="K1426" s="411"/>
      <c r="L1426" s="411" t="s">
        <v>55</v>
      </c>
      <c r="M1426" s="412" t="s">
        <v>810</v>
      </c>
      <c r="N1426" s="413" t="s">
        <v>1936</v>
      </c>
      <c r="O1426" s="414">
        <v>16</v>
      </c>
      <c r="P1426" s="415" t="s">
        <v>134</v>
      </c>
    </row>
    <row r="1427" spans="3:16" ht="16" x14ac:dyDescent="0.2">
      <c r="C1427" s="410"/>
      <c r="D1427" s="410"/>
      <c r="E1427" s="410">
        <f>COUNTIF(CFCategoriasBD,TabelaFluxoDeCaixa[[#This Row],[Categoria]])</f>
        <v>1</v>
      </c>
      <c r="F1427" s="389">
        <f ca="1">IFERROR(COUNTIF(INDIRECT("BDNameToFC" &amp; SUBSTITUTE(TabelaFluxoDeCaixa[[#This Row],[Categoria]], " ", "_")),TabelaFluxoDeCaixa[[#This Row],[Sub Categoria]]),0)</f>
        <v>1</v>
      </c>
      <c r="G1427" s="429">
        <f>DATE(YEAR(TabelaFluxoDeCaixa[[#This Row],[Data de Efetivação]]),MONTH(TabelaFluxoDeCaixa[[#This Row],[Data de Efetivação]]),1)</f>
        <v>45809</v>
      </c>
      <c r="H1427" s="428">
        <v>45810</v>
      </c>
      <c r="I1427" s="428">
        <v>45810</v>
      </c>
      <c r="J1427" s="411" t="s">
        <v>725</v>
      </c>
      <c r="K1427" s="411"/>
      <c r="L1427" s="411" t="s">
        <v>803</v>
      </c>
      <c r="M1427" s="412" t="s">
        <v>48</v>
      </c>
      <c r="N1427" s="413" t="s">
        <v>1938</v>
      </c>
      <c r="O1427" s="414">
        <v>58.91</v>
      </c>
      <c r="P1427" s="415" t="s">
        <v>134</v>
      </c>
    </row>
    <row r="1428" spans="3:16" ht="16" x14ac:dyDescent="0.2">
      <c r="C1428" s="410"/>
      <c r="D1428" s="410"/>
      <c r="E1428" s="410">
        <f>COUNTIF(CFCategoriasBD,TabelaFluxoDeCaixa[[#This Row],[Categoria]])</f>
        <v>1</v>
      </c>
      <c r="F1428" s="389">
        <f ca="1">IFERROR(COUNTIF(INDIRECT("BDNameToFC" &amp; SUBSTITUTE(TabelaFluxoDeCaixa[[#This Row],[Categoria]], " ", "_")),TabelaFluxoDeCaixa[[#This Row],[Sub Categoria]]),0)</f>
        <v>1</v>
      </c>
      <c r="G1428" s="429">
        <f>DATE(YEAR(TabelaFluxoDeCaixa[[#This Row],[Data de Efetivação]]),MONTH(TabelaFluxoDeCaixa[[#This Row],[Data de Efetivação]]),1)</f>
        <v>45809</v>
      </c>
      <c r="H1428" s="428">
        <v>45810</v>
      </c>
      <c r="I1428" s="428">
        <v>45810</v>
      </c>
      <c r="J1428" s="411" t="s">
        <v>725</v>
      </c>
      <c r="K1428" s="411"/>
      <c r="L1428" s="411" t="s">
        <v>803</v>
      </c>
      <c r="M1428" s="412" t="s">
        <v>48</v>
      </c>
      <c r="N1428" s="413" t="s">
        <v>1937</v>
      </c>
      <c r="O1428" s="414">
        <v>66.819999999999993</v>
      </c>
      <c r="P1428" s="415" t="s">
        <v>134</v>
      </c>
    </row>
    <row r="1429" spans="3:16" ht="16" x14ac:dyDescent="0.2">
      <c r="C1429" s="410"/>
      <c r="D1429" s="410"/>
      <c r="E1429" s="410">
        <f>COUNTIF(CFCategoriasBD,TabelaFluxoDeCaixa[[#This Row],[Categoria]])</f>
        <v>1</v>
      </c>
      <c r="F1429" s="389">
        <f ca="1">IFERROR(COUNTIF(INDIRECT("BDNameToFC" &amp; SUBSTITUTE(TabelaFluxoDeCaixa[[#This Row],[Categoria]], " ", "_")),TabelaFluxoDeCaixa[[#This Row],[Sub Categoria]]),0)</f>
        <v>1</v>
      </c>
      <c r="G1429" s="429">
        <f>DATE(YEAR(TabelaFluxoDeCaixa[[#This Row],[Data de Efetivação]]),MONTH(TabelaFluxoDeCaixa[[#This Row],[Data de Efetivação]]),1)</f>
        <v>45809</v>
      </c>
      <c r="H1429" s="428">
        <v>45810</v>
      </c>
      <c r="I1429" s="428">
        <v>45810</v>
      </c>
      <c r="J1429" s="411"/>
      <c r="K1429" s="411"/>
      <c r="L1429" s="411" t="s">
        <v>803</v>
      </c>
      <c r="M1429" s="412" t="s">
        <v>48</v>
      </c>
      <c r="N1429" s="413" t="s">
        <v>1937</v>
      </c>
      <c r="O1429" s="414">
        <v>66.819999999999993</v>
      </c>
      <c r="P1429" s="415" t="s">
        <v>134</v>
      </c>
    </row>
    <row r="1430" spans="3:16" ht="16" x14ac:dyDescent="0.2">
      <c r="C1430" s="410"/>
      <c r="D1430" s="410"/>
      <c r="E1430" s="410">
        <f>COUNTIF(CFCategoriasBD,TabelaFluxoDeCaixa[[#This Row],[Categoria]])</f>
        <v>1</v>
      </c>
      <c r="F1430" s="389">
        <f ca="1">IFERROR(COUNTIF(INDIRECT("BDNameToFC" &amp; SUBSTITUTE(TabelaFluxoDeCaixa[[#This Row],[Categoria]], " ", "_")),TabelaFluxoDeCaixa[[#This Row],[Sub Categoria]]),0)</f>
        <v>1</v>
      </c>
      <c r="G1430" s="429">
        <f>DATE(YEAR(TabelaFluxoDeCaixa[[#This Row],[Data de Efetivação]]),MONTH(TabelaFluxoDeCaixa[[#This Row],[Data de Efetivação]]),1)</f>
        <v>45809</v>
      </c>
      <c r="H1430" s="428">
        <v>45810</v>
      </c>
      <c r="I1430" s="428">
        <v>45810</v>
      </c>
      <c r="J1430" s="411" t="s">
        <v>725</v>
      </c>
      <c r="K1430" s="411"/>
      <c r="L1430" s="411" t="s">
        <v>43</v>
      </c>
      <c r="M1430" s="412" t="s">
        <v>47</v>
      </c>
      <c r="N1430" s="413" t="s">
        <v>1939</v>
      </c>
      <c r="O1430" s="414">
        <v>238.41</v>
      </c>
      <c r="P1430" s="415" t="s">
        <v>134</v>
      </c>
    </row>
    <row r="1431" spans="3:16" ht="16" x14ac:dyDescent="0.2">
      <c r="C1431" s="410"/>
      <c r="D1431" s="410"/>
      <c r="E1431" s="410">
        <f>COUNTIF(CFCategoriasBD,TabelaFluxoDeCaixa[[#This Row],[Categoria]])</f>
        <v>1</v>
      </c>
      <c r="F1431" s="389">
        <f ca="1">IFERROR(COUNTIF(INDIRECT("BDNameToFC" &amp; SUBSTITUTE(TabelaFluxoDeCaixa[[#This Row],[Categoria]], " ", "_")),TabelaFluxoDeCaixa[[#This Row],[Sub Categoria]]),0)</f>
        <v>1</v>
      </c>
      <c r="G1431" s="429">
        <f>DATE(YEAR(TabelaFluxoDeCaixa[[#This Row],[Data de Efetivação]]),MONTH(TabelaFluxoDeCaixa[[#This Row],[Data de Efetivação]]),1)</f>
        <v>45809</v>
      </c>
      <c r="H1431" s="428">
        <v>45811</v>
      </c>
      <c r="I1431" s="428">
        <v>45811</v>
      </c>
      <c r="J1431" s="411" t="s">
        <v>725</v>
      </c>
      <c r="K1431" s="411"/>
      <c r="L1431" s="411" t="s">
        <v>803</v>
      </c>
      <c r="M1431" s="412" t="s">
        <v>1272</v>
      </c>
      <c r="N1431" s="413" t="s">
        <v>1941</v>
      </c>
      <c r="O1431" s="414">
        <v>42.44</v>
      </c>
      <c r="P1431" s="415" t="s">
        <v>134</v>
      </c>
    </row>
    <row r="1432" spans="3:16" ht="16" x14ac:dyDescent="0.2">
      <c r="C1432" s="410"/>
      <c r="D1432" s="410"/>
      <c r="E1432" s="410">
        <f>COUNTIF(CFCategoriasBD,TabelaFluxoDeCaixa[[#This Row],[Categoria]])</f>
        <v>1</v>
      </c>
      <c r="F1432" s="389">
        <f ca="1">IFERROR(COUNTIF(INDIRECT("BDNameToFC" &amp; SUBSTITUTE(TabelaFluxoDeCaixa[[#This Row],[Categoria]], " ", "_")),TabelaFluxoDeCaixa[[#This Row],[Sub Categoria]]),0)</f>
        <v>1</v>
      </c>
      <c r="G1432" s="429">
        <f>DATE(YEAR(TabelaFluxoDeCaixa[[#This Row],[Data de Efetivação]]),MONTH(TabelaFluxoDeCaixa[[#This Row],[Data de Efetivação]]),1)</f>
        <v>45809</v>
      </c>
      <c r="H1432" s="428">
        <v>45811</v>
      </c>
      <c r="I1432" s="428">
        <v>45811</v>
      </c>
      <c r="J1432" s="411" t="s">
        <v>725</v>
      </c>
      <c r="K1432" s="411"/>
      <c r="L1432" s="411" t="s">
        <v>55</v>
      </c>
      <c r="M1432" s="412" t="s">
        <v>56</v>
      </c>
      <c r="N1432" s="413" t="s">
        <v>1942</v>
      </c>
      <c r="O1432" s="414">
        <v>100</v>
      </c>
      <c r="P1432" s="415" t="s">
        <v>134</v>
      </c>
    </row>
    <row r="1433" spans="3:16" ht="32" x14ac:dyDescent="0.2">
      <c r="C1433" s="410"/>
      <c r="D1433" s="410"/>
      <c r="E1433" s="410">
        <f>COUNTIF(CFCategoriasBD,TabelaFluxoDeCaixa[[#This Row],[Categoria]])</f>
        <v>1</v>
      </c>
      <c r="F1433" s="389">
        <f ca="1">IFERROR(COUNTIF(INDIRECT("BDNameToFC" &amp; SUBSTITUTE(TabelaFluxoDeCaixa[[#This Row],[Categoria]], " ", "_")),TabelaFluxoDeCaixa[[#This Row],[Sub Categoria]]),0)</f>
        <v>1</v>
      </c>
      <c r="G1433" s="429">
        <f>DATE(YEAR(TabelaFluxoDeCaixa[[#This Row],[Data de Efetivação]]),MONTH(TabelaFluxoDeCaixa[[#This Row],[Data de Efetivação]]),1)</f>
        <v>45809</v>
      </c>
      <c r="H1433" s="428">
        <v>45811</v>
      </c>
      <c r="I1433" s="428">
        <v>45811</v>
      </c>
      <c r="J1433" s="411" t="s">
        <v>725</v>
      </c>
      <c r="K1433" s="411"/>
      <c r="L1433" s="411" t="s">
        <v>40</v>
      </c>
      <c r="M1433" s="412" t="s">
        <v>949</v>
      </c>
      <c r="N1433" s="413" t="s">
        <v>1940</v>
      </c>
      <c r="O1433" s="414">
        <v>1000</v>
      </c>
      <c r="P1433" s="415" t="s">
        <v>134</v>
      </c>
    </row>
    <row r="1434" spans="3:16" ht="32" x14ac:dyDescent="0.2">
      <c r="C1434" s="410"/>
      <c r="D1434" s="410"/>
      <c r="E1434" s="410">
        <f>COUNTIF(CFCategoriasBD,TabelaFluxoDeCaixa[[#This Row],[Categoria]])</f>
        <v>1</v>
      </c>
      <c r="F1434" s="389">
        <f ca="1">IFERROR(COUNTIF(INDIRECT("BDNameToFC" &amp; SUBSTITUTE(TabelaFluxoDeCaixa[[#This Row],[Categoria]], " ", "_")),TabelaFluxoDeCaixa[[#This Row],[Sub Categoria]]),0)</f>
        <v>1</v>
      </c>
      <c r="G1434" s="429">
        <f>DATE(YEAR(TabelaFluxoDeCaixa[[#This Row],[Data de Efetivação]]),MONTH(TabelaFluxoDeCaixa[[#This Row],[Data de Efetivação]]),1)</f>
        <v>45809</v>
      </c>
      <c r="H1434" s="428">
        <v>45812</v>
      </c>
      <c r="I1434" s="428">
        <v>45812</v>
      </c>
      <c r="J1434" s="411" t="s">
        <v>725</v>
      </c>
      <c r="K1434" s="411"/>
      <c r="L1434" s="411" t="s">
        <v>803</v>
      </c>
      <c r="M1434" s="412" t="s">
        <v>799</v>
      </c>
      <c r="N1434" s="413" t="s">
        <v>1944</v>
      </c>
      <c r="O1434" s="414">
        <v>34.93</v>
      </c>
      <c r="P1434" s="415" t="s">
        <v>134</v>
      </c>
    </row>
    <row r="1435" spans="3:16" ht="16" x14ac:dyDescent="0.2">
      <c r="C1435" s="410"/>
      <c r="D1435" s="410"/>
      <c r="E1435" s="410">
        <f>COUNTIF(CFCategoriasBD,TabelaFluxoDeCaixa[[#This Row],[Categoria]])</f>
        <v>1</v>
      </c>
      <c r="F1435" s="389">
        <f ca="1">IFERROR(COUNTIF(INDIRECT("BDNameToFC" &amp; SUBSTITUTE(TabelaFluxoDeCaixa[[#This Row],[Categoria]], " ", "_")),TabelaFluxoDeCaixa[[#This Row],[Sub Categoria]]),0)</f>
        <v>1</v>
      </c>
      <c r="G1435" s="429">
        <f>DATE(YEAR(TabelaFluxoDeCaixa[[#This Row],[Data de Efetivação]]),MONTH(TabelaFluxoDeCaixa[[#This Row],[Data de Efetivação]]),1)</f>
        <v>45809</v>
      </c>
      <c r="H1435" s="428">
        <v>45812</v>
      </c>
      <c r="I1435" s="428">
        <v>45812</v>
      </c>
      <c r="J1435" s="411" t="s">
        <v>725</v>
      </c>
      <c r="K1435" s="411"/>
      <c r="L1435" s="411" t="s">
        <v>58</v>
      </c>
      <c r="M1435" s="412" t="s">
        <v>1794</v>
      </c>
      <c r="N1435" s="413" t="s">
        <v>1945</v>
      </c>
      <c r="O1435" s="414">
        <v>219</v>
      </c>
      <c r="P1435" s="415" t="s">
        <v>134</v>
      </c>
    </row>
    <row r="1436" spans="3:16" ht="16" x14ac:dyDescent="0.2">
      <c r="C1436" s="410"/>
      <c r="D1436" s="410"/>
      <c r="E1436" s="410">
        <f>COUNTIF(CFCategoriasBD,TabelaFluxoDeCaixa[[#This Row],[Categoria]])</f>
        <v>1</v>
      </c>
      <c r="F1436" s="389">
        <f ca="1">IFERROR(COUNTIF(INDIRECT("BDNameToFC" &amp; SUBSTITUTE(TabelaFluxoDeCaixa[[#This Row],[Categoria]], " ", "_")),TabelaFluxoDeCaixa[[#This Row],[Sub Categoria]]),0)</f>
        <v>1</v>
      </c>
      <c r="G1436" s="429">
        <f>DATE(YEAR(TabelaFluxoDeCaixa[[#This Row],[Data de Efetivação]]),MONTH(TabelaFluxoDeCaixa[[#This Row],[Data de Efetivação]]),1)</f>
        <v>45809</v>
      </c>
      <c r="H1436" s="428">
        <v>45812</v>
      </c>
      <c r="I1436" s="428">
        <v>45812</v>
      </c>
      <c r="J1436" s="411" t="s">
        <v>725</v>
      </c>
      <c r="K1436" s="411"/>
      <c r="L1436" s="411" t="s">
        <v>52</v>
      </c>
      <c r="M1436" s="412" t="s">
        <v>53</v>
      </c>
      <c r="N1436" s="413" t="s">
        <v>1947</v>
      </c>
      <c r="O1436" s="414">
        <v>456</v>
      </c>
      <c r="P1436" s="415" t="s">
        <v>134</v>
      </c>
    </row>
    <row r="1437" spans="3:16" ht="16" x14ac:dyDescent="0.2">
      <c r="C1437" s="410"/>
      <c r="D1437" s="410"/>
      <c r="E1437" s="410">
        <f>COUNTIF(CFCategoriasBD,TabelaFluxoDeCaixa[[#This Row],[Categoria]])</f>
        <v>1</v>
      </c>
      <c r="F1437" s="389">
        <f ca="1">IFERROR(COUNTIF(INDIRECT("BDNameToFC" &amp; SUBSTITUTE(TabelaFluxoDeCaixa[[#This Row],[Categoria]], " ", "_")),TabelaFluxoDeCaixa[[#This Row],[Sub Categoria]]),0)</f>
        <v>1</v>
      </c>
      <c r="G1437" s="429">
        <f>DATE(YEAR(TabelaFluxoDeCaixa[[#This Row],[Data de Efetivação]]),MONTH(TabelaFluxoDeCaixa[[#This Row],[Data de Efetivação]]),1)</f>
        <v>45809</v>
      </c>
      <c r="H1437" s="428">
        <v>45812</v>
      </c>
      <c r="I1437" s="428">
        <v>45812</v>
      </c>
      <c r="J1437" s="411" t="s">
        <v>725</v>
      </c>
      <c r="K1437" s="411"/>
      <c r="L1437" s="411" t="s">
        <v>58</v>
      </c>
      <c r="M1437" s="412" t="s">
        <v>1794</v>
      </c>
      <c r="N1437" s="413" t="s">
        <v>1946</v>
      </c>
      <c r="O1437" s="414">
        <v>500</v>
      </c>
      <c r="P1437" s="415" t="s">
        <v>134</v>
      </c>
    </row>
    <row r="1438" spans="3:16" ht="32" x14ac:dyDescent="0.2">
      <c r="C1438" s="410"/>
      <c r="D1438" s="410"/>
      <c r="E1438" s="410">
        <f>COUNTIF(CFCategoriasBD,TabelaFluxoDeCaixa[[#This Row],[Categoria]])</f>
        <v>1</v>
      </c>
      <c r="F1438" s="389">
        <f ca="1">IFERROR(COUNTIF(INDIRECT("BDNameToFC" &amp; SUBSTITUTE(TabelaFluxoDeCaixa[[#This Row],[Categoria]], " ", "_")),TabelaFluxoDeCaixa[[#This Row],[Sub Categoria]]),0)</f>
        <v>1</v>
      </c>
      <c r="G1438" s="429">
        <f>DATE(YEAR(TabelaFluxoDeCaixa[[#This Row],[Data de Efetivação]]),MONTH(TabelaFluxoDeCaixa[[#This Row],[Data de Efetivação]]),1)</f>
        <v>45809</v>
      </c>
      <c r="H1438" s="428">
        <v>45812</v>
      </c>
      <c r="I1438" s="428">
        <v>45812</v>
      </c>
      <c r="J1438" s="411" t="s">
        <v>725</v>
      </c>
      <c r="K1438" s="411"/>
      <c r="L1438" s="411" t="s">
        <v>41</v>
      </c>
      <c r="M1438" s="412" t="s">
        <v>1702</v>
      </c>
      <c r="N1438" s="413" t="s">
        <v>1943</v>
      </c>
      <c r="O1438" s="414">
        <v>3100</v>
      </c>
      <c r="P1438" s="415" t="s">
        <v>134</v>
      </c>
    </row>
    <row r="1439" spans="3:16" ht="16" x14ac:dyDescent="0.2">
      <c r="C1439" s="410"/>
      <c r="D1439" s="410"/>
      <c r="E1439" s="410">
        <f>COUNTIF(CFCategoriasBD,TabelaFluxoDeCaixa[[#This Row],[Categoria]])</f>
        <v>1</v>
      </c>
      <c r="F1439" s="389">
        <f ca="1">IFERROR(COUNTIF(INDIRECT("BDNameToFC" &amp; SUBSTITUTE(TabelaFluxoDeCaixa[[#This Row],[Categoria]], " ", "_")),TabelaFluxoDeCaixa[[#This Row],[Sub Categoria]]),0)</f>
        <v>1</v>
      </c>
      <c r="G1439" s="429">
        <f>DATE(YEAR(TabelaFluxoDeCaixa[[#This Row],[Data de Efetivação]]),MONTH(TabelaFluxoDeCaixa[[#This Row],[Data de Efetivação]]),1)</f>
        <v>45809</v>
      </c>
      <c r="H1439" s="428">
        <v>45813</v>
      </c>
      <c r="I1439" s="428">
        <v>45813</v>
      </c>
      <c r="J1439" s="411"/>
      <c r="K1439" s="411"/>
      <c r="L1439" s="411" t="s">
        <v>52</v>
      </c>
      <c r="M1439" s="412" t="s">
        <v>800</v>
      </c>
      <c r="N1439" s="413" t="s">
        <v>1973</v>
      </c>
      <c r="O1439" s="414">
        <v>36.590000000000003</v>
      </c>
      <c r="P1439" s="415" t="s">
        <v>134</v>
      </c>
    </row>
    <row r="1440" spans="3:16" ht="16" x14ac:dyDescent="0.2">
      <c r="C1440" s="410"/>
      <c r="D1440" s="410"/>
      <c r="E1440" s="410">
        <f>COUNTIF(CFCategoriasBD,TabelaFluxoDeCaixa[[#This Row],[Categoria]])</f>
        <v>1</v>
      </c>
      <c r="F1440" s="389">
        <f ca="1">IFERROR(COUNTIF(INDIRECT("BDNameToFC" &amp; SUBSTITUTE(TabelaFluxoDeCaixa[[#This Row],[Categoria]], " ", "_")),TabelaFluxoDeCaixa[[#This Row],[Sub Categoria]]),0)</f>
        <v>1</v>
      </c>
      <c r="G1440" s="429">
        <f>DATE(YEAR(TabelaFluxoDeCaixa[[#This Row],[Data de Efetivação]]),MONTH(TabelaFluxoDeCaixa[[#This Row],[Data de Efetivação]]),1)</f>
        <v>45809</v>
      </c>
      <c r="H1440" s="428">
        <v>45813</v>
      </c>
      <c r="I1440" s="428">
        <v>45813</v>
      </c>
      <c r="J1440" s="411"/>
      <c r="K1440" s="411"/>
      <c r="L1440" s="411" t="s">
        <v>55</v>
      </c>
      <c r="M1440" s="412" t="s">
        <v>57</v>
      </c>
      <c r="N1440" s="413" t="s">
        <v>1972</v>
      </c>
      <c r="O1440" s="414">
        <v>83</v>
      </c>
      <c r="P1440" s="415" t="s">
        <v>134</v>
      </c>
    </row>
    <row r="1441" spans="3:16" ht="32" x14ac:dyDescent="0.2">
      <c r="C1441" s="410"/>
      <c r="D1441" s="410"/>
      <c r="E1441" s="410">
        <f>COUNTIF(CFCategoriasBD,TabelaFluxoDeCaixa[[#This Row],[Categoria]])</f>
        <v>1</v>
      </c>
      <c r="F1441" s="389">
        <f ca="1">IFERROR(COUNTIF(INDIRECT("BDNameToFC" &amp; SUBSTITUTE(TabelaFluxoDeCaixa[[#This Row],[Categoria]], " ", "_")),TabelaFluxoDeCaixa[[#This Row],[Sub Categoria]]),0)</f>
        <v>1</v>
      </c>
      <c r="G1441" s="429">
        <f>DATE(YEAR(TabelaFluxoDeCaixa[[#This Row],[Data de Efetivação]]),MONTH(TabelaFluxoDeCaixa[[#This Row],[Data de Efetivação]]),1)</f>
        <v>45809</v>
      </c>
      <c r="H1441" s="428">
        <v>45813</v>
      </c>
      <c r="I1441" s="428">
        <v>45813</v>
      </c>
      <c r="J1441" s="411"/>
      <c r="K1441" s="411"/>
      <c r="L1441" s="411" t="s">
        <v>803</v>
      </c>
      <c r="M1441" s="412" t="s">
        <v>48</v>
      </c>
      <c r="N1441" s="413" t="s">
        <v>1974</v>
      </c>
      <c r="O1441" s="414">
        <v>107</v>
      </c>
      <c r="P1441" s="415" t="s">
        <v>134</v>
      </c>
    </row>
    <row r="1442" spans="3:16" ht="16" x14ac:dyDescent="0.2">
      <c r="C1442" s="410"/>
      <c r="D1442" s="410"/>
      <c r="E1442" s="410">
        <f>COUNTIF(CFCategoriasBD,TabelaFluxoDeCaixa[[#This Row],[Categoria]])</f>
        <v>1</v>
      </c>
      <c r="F1442" s="389">
        <f ca="1">IFERROR(COUNTIF(INDIRECT("BDNameToFC" &amp; SUBSTITUTE(TabelaFluxoDeCaixa[[#This Row],[Categoria]], " ", "_")),TabelaFluxoDeCaixa[[#This Row],[Sub Categoria]]),0)</f>
        <v>1</v>
      </c>
      <c r="G1442" s="429">
        <f>DATE(YEAR(TabelaFluxoDeCaixa[[#This Row],[Data de Efetivação]]),MONTH(TabelaFluxoDeCaixa[[#This Row],[Data de Efetivação]]),1)</f>
        <v>45809</v>
      </c>
      <c r="H1442" s="428">
        <v>45813</v>
      </c>
      <c r="I1442" s="428">
        <v>45813</v>
      </c>
      <c r="J1442" s="411" t="s">
        <v>725</v>
      </c>
      <c r="K1442" s="411"/>
      <c r="L1442" s="411" t="s">
        <v>899</v>
      </c>
      <c r="M1442" s="412" t="s">
        <v>1762</v>
      </c>
      <c r="N1442" s="413" t="s">
        <v>1949</v>
      </c>
      <c r="O1442" s="414">
        <v>360</v>
      </c>
      <c r="P1442" s="415" t="s">
        <v>134</v>
      </c>
    </row>
    <row r="1443" spans="3:16" ht="32" x14ac:dyDescent="0.2">
      <c r="C1443" s="410"/>
      <c r="D1443" s="410"/>
      <c r="E1443" s="410">
        <f>COUNTIF(CFCategoriasBD,TabelaFluxoDeCaixa[[#This Row],[Categoria]])</f>
        <v>1</v>
      </c>
      <c r="F1443" s="389">
        <f ca="1">IFERROR(COUNTIF(INDIRECT("BDNameToFC" &amp; SUBSTITUTE(TabelaFluxoDeCaixa[[#This Row],[Categoria]], " ", "_")),TabelaFluxoDeCaixa[[#This Row],[Sub Categoria]]),0)</f>
        <v>1</v>
      </c>
      <c r="G1443" s="429">
        <f>DATE(YEAR(TabelaFluxoDeCaixa[[#This Row],[Data de Efetivação]]),MONTH(TabelaFluxoDeCaixa[[#This Row],[Data de Efetivação]]),1)</f>
        <v>45809</v>
      </c>
      <c r="H1443" s="428">
        <v>45813</v>
      </c>
      <c r="I1443" s="428">
        <v>45813</v>
      </c>
      <c r="J1443" s="411" t="s">
        <v>725</v>
      </c>
      <c r="K1443" s="411"/>
      <c r="L1443" s="411" t="s">
        <v>40</v>
      </c>
      <c r="M1443" s="412" t="s">
        <v>948</v>
      </c>
      <c r="N1443" s="413" t="s">
        <v>1948</v>
      </c>
      <c r="O1443" s="414">
        <v>22500</v>
      </c>
      <c r="P1443" s="415" t="s">
        <v>134</v>
      </c>
    </row>
    <row r="1444" spans="3:16" ht="32" x14ac:dyDescent="0.2">
      <c r="C1444" s="410"/>
      <c r="D1444" s="410"/>
      <c r="E1444" s="410">
        <f>COUNTIF(CFCategoriasBD,TabelaFluxoDeCaixa[[#This Row],[Categoria]])</f>
        <v>1</v>
      </c>
      <c r="F1444" s="389">
        <f ca="1">IFERROR(COUNTIF(INDIRECT("BDNameToFC" &amp; SUBSTITUTE(TabelaFluxoDeCaixa[[#This Row],[Categoria]], " ", "_")),TabelaFluxoDeCaixa[[#This Row],[Sub Categoria]]),0)</f>
        <v>1</v>
      </c>
      <c r="G1444" s="429">
        <f>DATE(YEAR(TabelaFluxoDeCaixa[[#This Row],[Data de Efetivação]]),MONTH(TabelaFluxoDeCaixa[[#This Row],[Data de Efetivação]]),1)</f>
        <v>45809</v>
      </c>
      <c r="H1444" s="428">
        <v>45814</v>
      </c>
      <c r="I1444" s="428">
        <v>45814</v>
      </c>
      <c r="J1444" s="411"/>
      <c r="K1444" s="411"/>
      <c r="L1444" s="411" t="s">
        <v>41</v>
      </c>
      <c r="M1444" s="412" t="s">
        <v>798</v>
      </c>
      <c r="N1444" s="413" t="s">
        <v>1975</v>
      </c>
      <c r="O1444" s="414">
        <v>16.600000000000001</v>
      </c>
      <c r="P1444" s="415" t="s">
        <v>134</v>
      </c>
    </row>
    <row r="1445" spans="3:16" ht="32" x14ac:dyDescent="0.2">
      <c r="C1445" s="410"/>
      <c r="D1445" s="410"/>
      <c r="E1445" s="410">
        <f>COUNTIF(CFCategoriasBD,TabelaFluxoDeCaixa[[#This Row],[Categoria]])</f>
        <v>1</v>
      </c>
      <c r="F1445" s="389">
        <f ca="1">IFERROR(COUNTIF(INDIRECT("BDNameToFC" &amp; SUBSTITUTE(TabelaFluxoDeCaixa[[#This Row],[Categoria]], " ", "_")),TabelaFluxoDeCaixa[[#This Row],[Sub Categoria]]),0)</f>
        <v>1</v>
      </c>
      <c r="G1445" s="429">
        <f>DATE(YEAR(TabelaFluxoDeCaixa[[#This Row],[Data de Efetivação]]),MONTH(TabelaFluxoDeCaixa[[#This Row],[Data de Efetivação]]),1)</f>
        <v>45809</v>
      </c>
      <c r="H1445" s="428">
        <v>45814</v>
      </c>
      <c r="I1445" s="428">
        <v>45814</v>
      </c>
      <c r="J1445" s="411"/>
      <c r="K1445" s="411"/>
      <c r="L1445" s="411" t="s">
        <v>41</v>
      </c>
      <c r="M1445" s="412" t="s">
        <v>798</v>
      </c>
      <c r="N1445" s="413" t="s">
        <v>1976</v>
      </c>
      <c r="O1445" s="414">
        <v>54.6</v>
      </c>
      <c r="P1445" s="415" t="s">
        <v>134</v>
      </c>
    </row>
    <row r="1446" spans="3:16" ht="16" x14ac:dyDescent="0.2">
      <c r="C1446" s="410"/>
      <c r="D1446" s="410"/>
      <c r="E1446" s="410">
        <f>COUNTIF(CFCategoriasBD,TabelaFluxoDeCaixa[[#This Row],[Categoria]])</f>
        <v>1</v>
      </c>
      <c r="F1446" s="389">
        <f ca="1">IFERROR(COUNTIF(INDIRECT("BDNameToFC" &amp; SUBSTITUTE(TabelaFluxoDeCaixa[[#This Row],[Categoria]], " ", "_")),TabelaFluxoDeCaixa[[#This Row],[Sub Categoria]]),0)</f>
        <v>1</v>
      </c>
      <c r="G1446" s="429">
        <f>DATE(YEAR(TabelaFluxoDeCaixa[[#This Row],[Data de Efetivação]]),MONTH(TabelaFluxoDeCaixa[[#This Row],[Data de Efetivação]]),1)</f>
        <v>45809</v>
      </c>
      <c r="H1446" s="428">
        <v>45814</v>
      </c>
      <c r="I1446" s="428">
        <v>45814</v>
      </c>
      <c r="J1446" s="411"/>
      <c r="K1446" s="411"/>
      <c r="L1446" s="411" t="s">
        <v>43</v>
      </c>
      <c r="M1446" s="412" t="s">
        <v>817</v>
      </c>
      <c r="N1446" s="413" t="s">
        <v>1978</v>
      </c>
      <c r="O1446" s="414">
        <v>220</v>
      </c>
      <c r="P1446" s="415" t="s">
        <v>134</v>
      </c>
    </row>
    <row r="1447" spans="3:16" ht="32" x14ac:dyDescent="0.2">
      <c r="C1447" s="410"/>
      <c r="D1447" s="410"/>
      <c r="E1447" s="410">
        <f>COUNTIF(CFCategoriasBD,TabelaFluxoDeCaixa[[#This Row],[Categoria]])</f>
        <v>1</v>
      </c>
      <c r="F1447" s="389">
        <f ca="1">IFERROR(COUNTIF(INDIRECT("BDNameToFC" &amp; SUBSTITUTE(TabelaFluxoDeCaixa[[#This Row],[Categoria]], " ", "_")),TabelaFluxoDeCaixa[[#This Row],[Sub Categoria]]),0)</f>
        <v>1</v>
      </c>
      <c r="G1447" s="429">
        <f>DATE(YEAR(TabelaFluxoDeCaixa[[#This Row],[Data de Efetivação]]),MONTH(TabelaFluxoDeCaixa[[#This Row],[Data de Efetivação]]),1)</f>
        <v>45809</v>
      </c>
      <c r="H1447" s="428">
        <v>45814</v>
      </c>
      <c r="I1447" s="428">
        <v>45814</v>
      </c>
      <c r="J1447" s="411"/>
      <c r="K1447" s="411"/>
      <c r="L1447" s="411" t="s">
        <v>49</v>
      </c>
      <c r="M1447" s="412" t="s">
        <v>51</v>
      </c>
      <c r="N1447" s="413" t="s">
        <v>1977</v>
      </c>
      <c r="O1447" s="414">
        <v>256.05</v>
      </c>
      <c r="P1447" s="415" t="s">
        <v>134</v>
      </c>
    </row>
    <row r="1448" spans="3:16" ht="16" x14ac:dyDescent="0.2">
      <c r="C1448" s="410"/>
      <c r="D1448" s="410"/>
      <c r="E1448" s="410">
        <f>COUNTIF(CFCategoriasBD,TabelaFluxoDeCaixa[[#This Row],[Categoria]])</f>
        <v>1</v>
      </c>
      <c r="F1448" s="389">
        <f ca="1">IFERROR(COUNTIF(INDIRECT("BDNameToFC" &amp; SUBSTITUTE(TabelaFluxoDeCaixa[[#This Row],[Categoria]], " ", "_")),TabelaFluxoDeCaixa[[#This Row],[Sub Categoria]]),0)</f>
        <v>1</v>
      </c>
      <c r="G1448" s="429">
        <f>DATE(YEAR(TabelaFluxoDeCaixa[[#This Row],[Data de Efetivação]]),MONTH(TabelaFluxoDeCaixa[[#This Row],[Data de Efetivação]]),1)</f>
        <v>45809</v>
      </c>
      <c r="H1448" s="428">
        <v>45814</v>
      </c>
      <c r="I1448" s="428">
        <v>45814</v>
      </c>
      <c r="J1448" s="411"/>
      <c r="K1448" s="411"/>
      <c r="L1448" s="411" t="s">
        <v>808</v>
      </c>
      <c r="M1448" s="412" t="s">
        <v>257</v>
      </c>
      <c r="N1448" s="413" t="s">
        <v>790</v>
      </c>
      <c r="O1448" s="414">
        <v>663.82</v>
      </c>
      <c r="P1448" s="415" t="s">
        <v>134</v>
      </c>
    </row>
    <row r="1449" spans="3:16" ht="16" x14ac:dyDescent="0.2">
      <c r="C1449" s="410"/>
      <c r="D1449" s="410"/>
      <c r="E1449" s="410">
        <f>COUNTIF(CFCategoriasBD,TabelaFluxoDeCaixa[[#This Row],[Categoria]])</f>
        <v>1</v>
      </c>
      <c r="F1449" s="389">
        <f ca="1">IFERROR(COUNTIF(INDIRECT("BDNameToFC" &amp; SUBSTITUTE(TabelaFluxoDeCaixa[[#This Row],[Categoria]], " ", "_")),TabelaFluxoDeCaixa[[#This Row],[Sub Categoria]]),0)</f>
        <v>1</v>
      </c>
      <c r="G1449" s="429">
        <f>DATE(YEAR(TabelaFluxoDeCaixa[[#This Row],[Data de Efetivação]]),MONTH(TabelaFluxoDeCaixa[[#This Row],[Data de Efetivação]]),1)</f>
        <v>45809</v>
      </c>
      <c r="H1449" s="428">
        <v>45695</v>
      </c>
      <c r="I1449" s="428">
        <v>45815</v>
      </c>
      <c r="J1449" s="411" t="s">
        <v>725</v>
      </c>
      <c r="K1449" s="411"/>
      <c r="L1449" s="411" t="s">
        <v>43</v>
      </c>
      <c r="M1449" s="412" t="s">
        <v>1396</v>
      </c>
      <c r="N1449" s="413" t="s">
        <v>1397</v>
      </c>
      <c r="O1449" s="414">
        <v>175</v>
      </c>
      <c r="P1449" s="415" t="s">
        <v>134</v>
      </c>
    </row>
    <row r="1450" spans="3:16" ht="32" x14ac:dyDescent="0.2">
      <c r="C1450" s="410"/>
      <c r="D1450" s="410"/>
      <c r="E1450" s="410">
        <f>COUNTIF(CFCategoriasBD,TabelaFluxoDeCaixa[[#This Row],[Categoria]])</f>
        <v>1</v>
      </c>
      <c r="F1450" s="389">
        <f ca="1">IFERROR(COUNTIF(INDIRECT("BDNameToFC" &amp; SUBSTITUTE(TabelaFluxoDeCaixa[[#This Row],[Categoria]], " ", "_")),TabelaFluxoDeCaixa[[#This Row],[Sub Categoria]]),0)</f>
        <v>1</v>
      </c>
      <c r="G1450" s="429">
        <f>DATE(YEAR(TabelaFluxoDeCaixa[[#This Row],[Data de Efetivação]]),MONTH(TabelaFluxoDeCaixa[[#This Row],[Data de Efetivação]]),1)</f>
        <v>45809</v>
      </c>
      <c r="H1450" s="428">
        <v>45815</v>
      </c>
      <c r="I1450" s="428">
        <v>45815</v>
      </c>
      <c r="J1450" s="411" t="s">
        <v>725</v>
      </c>
      <c r="K1450" s="411"/>
      <c r="L1450" s="411" t="s">
        <v>58</v>
      </c>
      <c r="M1450" s="412" t="s">
        <v>802</v>
      </c>
      <c r="N1450" s="413" t="s">
        <v>1527</v>
      </c>
      <c r="O1450" s="414">
        <v>295.86</v>
      </c>
      <c r="P1450" s="415" t="s">
        <v>134</v>
      </c>
    </row>
    <row r="1451" spans="3:16" ht="16" x14ac:dyDescent="0.2">
      <c r="C1451" s="410"/>
      <c r="D1451" s="410"/>
      <c r="E1451" s="410">
        <f>COUNTIF(CFCategoriasBD,TabelaFluxoDeCaixa[[#This Row],[Categoria]])</f>
        <v>1</v>
      </c>
      <c r="F1451" s="389">
        <f ca="1">IFERROR(COUNTIF(INDIRECT("BDNameToFC" &amp; SUBSTITUTE(TabelaFluxoDeCaixa[[#This Row],[Categoria]], " ", "_")),TabelaFluxoDeCaixa[[#This Row],[Sub Categoria]]),0)</f>
        <v>1</v>
      </c>
      <c r="G1451" s="429">
        <f>DATE(YEAR(TabelaFluxoDeCaixa[[#This Row],[Data de Efetivação]]),MONTH(TabelaFluxoDeCaixa[[#This Row],[Data de Efetivação]]),1)</f>
        <v>45809</v>
      </c>
      <c r="H1451" s="428">
        <v>45794</v>
      </c>
      <c r="I1451" s="428">
        <v>45817</v>
      </c>
      <c r="J1451" s="411" t="s">
        <v>725</v>
      </c>
      <c r="K1451" s="411" t="s">
        <v>806</v>
      </c>
      <c r="L1451" s="411" t="s">
        <v>55</v>
      </c>
      <c r="M1451" s="412" t="s">
        <v>913</v>
      </c>
      <c r="N1451" s="413" t="s">
        <v>1705</v>
      </c>
      <c r="O1451" s="414">
        <v>1.5</v>
      </c>
      <c r="P1451" s="415" t="s">
        <v>134</v>
      </c>
    </row>
    <row r="1452" spans="3:16" ht="16" x14ac:dyDescent="0.2">
      <c r="C1452" s="410"/>
      <c r="D1452" s="410"/>
      <c r="E1452" s="410">
        <f>COUNTIF(CFCategoriasBD,TabelaFluxoDeCaixa[[#This Row],[Categoria]])</f>
        <v>1</v>
      </c>
      <c r="F1452" s="389">
        <f ca="1">IFERROR(COUNTIF(INDIRECT("BDNameToFC" &amp; SUBSTITUTE(TabelaFluxoDeCaixa[[#This Row],[Categoria]], " ", "_")),TabelaFluxoDeCaixa[[#This Row],[Sub Categoria]]),0)</f>
        <v>1</v>
      </c>
      <c r="G1452" s="429">
        <f>DATE(YEAR(TabelaFluxoDeCaixa[[#This Row],[Data de Efetivação]]),MONTH(TabelaFluxoDeCaixa[[#This Row],[Data de Efetivação]]),1)</f>
        <v>45809</v>
      </c>
      <c r="H1452" s="428">
        <v>45790</v>
      </c>
      <c r="I1452" s="428">
        <v>45817</v>
      </c>
      <c r="J1452" s="411" t="s">
        <v>725</v>
      </c>
      <c r="K1452" s="411" t="s">
        <v>806</v>
      </c>
      <c r="L1452" s="411" t="s">
        <v>1029</v>
      </c>
      <c r="M1452" s="412" t="s">
        <v>1030</v>
      </c>
      <c r="N1452" s="413" t="s">
        <v>836</v>
      </c>
      <c r="O1452" s="414">
        <v>4.9000000000000004</v>
      </c>
      <c r="P1452" s="415" t="s">
        <v>134</v>
      </c>
    </row>
    <row r="1453" spans="3:16" ht="16" x14ac:dyDescent="0.2">
      <c r="C1453" s="410"/>
      <c r="D1453" s="410"/>
      <c r="E1453" s="410">
        <f>COUNTIF(CFCategoriasBD,TabelaFluxoDeCaixa[[#This Row],[Categoria]])</f>
        <v>1</v>
      </c>
      <c r="F1453" s="389">
        <f ca="1">IFERROR(COUNTIF(INDIRECT("BDNameToFC" &amp; SUBSTITUTE(TabelaFluxoDeCaixa[[#This Row],[Categoria]], " ", "_")),TabelaFluxoDeCaixa[[#This Row],[Sub Categoria]]),0)</f>
        <v>1</v>
      </c>
      <c r="G1453" s="429">
        <f>DATE(YEAR(TabelaFluxoDeCaixa[[#This Row],[Data de Efetivação]]),MONTH(TabelaFluxoDeCaixa[[#This Row],[Data de Efetivação]]),1)</f>
        <v>45809</v>
      </c>
      <c r="H1453" s="428">
        <v>45771</v>
      </c>
      <c r="I1453" s="428">
        <v>45817</v>
      </c>
      <c r="J1453" s="411" t="s">
        <v>725</v>
      </c>
      <c r="K1453" s="411" t="s">
        <v>806</v>
      </c>
      <c r="L1453" s="411" t="s">
        <v>52</v>
      </c>
      <c r="M1453" s="412" t="s">
        <v>800</v>
      </c>
      <c r="N1453" s="413" t="s">
        <v>828</v>
      </c>
      <c r="O1453" s="414">
        <v>5.09</v>
      </c>
      <c r="P1453" s="415" t="s">
        <v>134</v>
      </c>
    </row>
    <row r="1454" spans="3:16" ht="16" x14ac:dyDescent="0.2">
      <c r="C1454" s="410"/>
      <c r="D1454" s="410"/>
      <c r="E1454" s="410">
        <f>COUNTIF(CFCategoriasBD,TabelaFluxoDeCaixa[[#This Row],[Categoria]])</f>
        <v>1</v>
      </c>
      <c r="F1454" s="389">
        <f ca="1">IFERROR(COUNTIF(INDIRECT("BDNameToFC" &amp; SUBSTITUTE(TabelaFluxoDeCaixa[[#This Row],[Categoria]], " ", "_")),TabelaFluxoDeCaixa[[#This Row],[Sub Categoria]]),0)</f>
        <v>1</v>
      </c>
      <c r="G1454" s="429">
        <f>DATE(YEAR(TabelaFluxoDeCaixa[[#This Row],[Data de Efetivação]]),MONTH(TabelaFluxoDeCaixa[[#This Row],[Data de Efetivação]]),1)</f>
        <v>45809</v>
      </c>
      <c r="H1454" s="428">
        <v>45797</v>
      </c>
      <c r="I1454" s="428">
        <v>45817</v>
      </c>
      <c r="J1454" s="411" t="s">
        <v>725</v>
      </c>
      <c r="K1454" s="411" t="s">
        <v>806</v>
      </c>
      <c r="L1454" s="411" t="s">
        <v>55</v>
      </c>
      <c r="M1454" s="412" t="s">
        <v>56</v>
      </c>
      <c r="N1454" s="413" t="s">
        <v>1908</v>
      </c>
      <c r="O1454" s="414">
        <v>6</v>
      </c>
      <c r="P1454" s="415" t="s">
        <v>134</v>
      </c>
    </row>
    <row r="1455" spans="3:16" ht="16" x14ac:dyDescent="0.2">
      <c r="C1455" s="410"/>
      <c r="D1455" s="410"/>
      <c r="E1455" s="410">
        <f>COUNTIF(CFCategoriasBD,TabelaFluxoDeCaixa[[#This Row],[Categoria]])</f>
        <v>1</v>
      </c>
      <c r="F1455" s="389">
        <f ca="1">IFERROR(COUNTIF(INDIRECT("BDNameToFC" &amp; SUBSTITUTE(TabelaFluxoDeCaixa[[#This Row],[Categoria]], " ", "_")),TabelaFluxoDeCaixa[[#This Row],[Sub Categoria]]),0)</f>
        <v>1</v>
      </c>
      <c r="G1455" s="429">
        <f>DATE(YEAR(TabelaFluxoDeCaixa[[#This Row],[Data de Efetivação]]),MONTH(TabelaFluxoDeCaixa[[#This Row],[Data de Efetivação]]),1)</f>
        <v>45809</v>
      </c>
      <c r="H1455" s="428">
        <v>45778</v>
      </c>
      <c r="I1455" s="428">
        <v>45817</v>
      </c>
      <c r="J1455" s="411" t="s">
        <v>725</v>
      </c>
      <c r="K1455" s="411" t="s">
        <v>806</v>
      </c>
      <c r="L1455" s="411" t="s">
        <v>55</v>
      </c>
      <c r="M1455" s="412" t="s">
        <v>56</v>
      </c>
      <c r="N1455" s="413" t="s">
        <v>1902</v>
      </c>
      <c r="O1455" s="414">
        <v>7.5</v>
      </c>
      <c r="P1455" s="415" t="s">
        <v>134</v>
      </c>
    </row>
    <row r="1456" spans="3:16" ht="16" x14ac:dyDescent="0.2">
      <c r="C1456" s="410"/>
      <c r="D1456" s="410"/>
      <c r="E1456" s="410">
        <f>COUNTIF(CFCategoriasBD,TabelaFluxoDeCaixa[[#This Row],[Categoria]])</f>
        <v>1</v>
      </c>
      <c r="F1456" s="389">
        <f ca="1">IFERROR(COUNTIF(INDIRECT("BDNameToFC" &amp; SUBSTITUTE(TabelaFluxoDeCaixa[[#This Row],[Categoria]], " ", "_")),TabelaFluxoDeCaixa[[#This Row],[Sub Categoria]]),0)</f>
        <v>1</v>
      </c>
      <c r="G1456" s="429">
        <f>DATE(YEAR(TabelaFluxoDeCaixa[[#This Row],[Data de Efetivação]]),MONTH(TabelaFluxoDeCaixa[[#This Row],[Data de Efetivação]]),1)</f>
        <v>45809</v>
      </c>
      <c r="H1456" s="428">
        <v>45781</v>
      </c>
      <c r="I1456" s="428">
        <v>45817</v>
      </c>
      <c r="J1456" s="411" t="s">
        <v>725</v>
      </c>
      <c r="K1456" s="411" t="s">
        <v>806</v>
      </c>
      <c r="L1456" s="411" t="s">
        <v>55</v>
      </c>
      <c r="M1456" s="412" t="s">
        <v>56</v>
      </c>
      <c r="N1456" s="413" t="s">
        <v>833</v>
      </c>
      <c r="O1456" s="414">
        <v>8</v>
      </c>
      <c r="P1456" s="415" t="s">
        <v>134</v>
      </c>
    </row>
    <row r="1457" spans="3:16" ht="16" x14ac:dyDescent="0.2">
      <c r="C1457" s="410"/>
      <c r="D1457" s="410"/>
      <c r="E1457" s="410">
        <f>COUNTIF(CFCategoriasBD,TabelaFluxoDeCaixa[[#This Row],[Categoria]])</f>
        <v>1</v>
      </c>
      <c r="F1457" s="389">
        <f ca="1">IFERROR(COUNTIF(INDIRECT("BDNameToFC" &amp; SUBSTITUTE(TabelaFluxoDeCaixa[[#This Row],[Categoria]], " ", "_")),TabelaFluxoDeCaixa[[#This Row],[Sub Categoria]]),0)</f>
        <v>1</v>
      </c>
      <c r="G1457" s="429">
        <f>DATE(YEAR(TabelaFluxoDeCaixa[[#This Row],[Data de Efetivação]]),MONTH(TabelaFluxoDeCaixa[[#This Row],[Data de Efetivação]]),1)</f>
        <v>45809</v>
      </c>
      <c r="H1457" s="428">
        <v>45786</v>
      </c>
      <c r="I1457" s="428">
        <v>45817</v>
      </c>
      <c r="J1457" s="411" t="s">
        <v>725</v>
      </c>
      <c r="K1457" s="411" t="s">
        <v>806</v>
      </c>
      <c r="L1457" s="411" t="s">
        <v>55</v>
      </c>
      <c r="M1457" s="412" t="s">
        <v>57</v>
      </c>
      <c r="N1457" s="413" t="s">
        <v>1918</v>
      </c>
      <c r="O1457" s="414">
        <v>8</v>
      </c>
      <c r="P1457" s="415" t="s">
        <v>134</v>
      </c>
    </row>
    <row r="1458" spans="3:16" ht="16" x14ac:dyDescent="0.2">
      <c r="C1458" s="410"/>
      <c r="D1458" s="410"/>
      <c r="E1458" s="410">
        <f>COUNTIF(CFCategoriasBD,TabelaFluxoDeCaixa[[#This Row],[Categoria]])</f>
        <v>1</v>
      </c>
      <c r="F1458" s="389">
        <f ca="1">IFERROR(COUNTIF(INDIRECT("BDNameToFC" &amp; SUBSTITUTE(TabelaFluxoDeCaixa[[#This Row],[Categoria]], " ", "_")),TabelaFluxoDeCaixa[[#This Row],[Sub Categoria]]),0)</f>
        <v>1</v>
      </c>
      <c r="G1458" s="429">
        <f>DATE(YEAR(TabelaFluxoDeCaixa[[#This Row],[Data de Efetivação]]),MONTH(TabelaFluxoDeCaixa[[#This Row],[Data de Efetivação]]),1)</f>
        <v>45809</v>
      </c>
      <c r="H1458" s="428">
        <v>45774</v>
      </c>
      <c r="I1458" s="428">
        <v>45817</v>
      </c>
      <c r="J1458" s="411" t="s">
        <v>725</v>
      </c>
      <c r="K1458" s="411" t="s">
        <v>806</v>
      </c>
      <c r="L1458" s="411" t="s">
        <v>55</v>
      </c>
      <c r="M1458" s="412" t="s">
        <v>810</v>
      </c>
      <c r="N1458" s="413" t="s">
        <v>833</v>
      </c>
      <c r="O1458" s="414">
        <v>8</v>
      </c>
      <c r="P1458" s="415" t="s">
        <v>134</v>
      </c>
    </row>
    <row r="1459" spans="3:16" ht="16" x14ac:dyDescent="0.2">
      <c r="C1459" s="410"/>
      <c r="D1459" s="410"/>
      <c r="E1459" s="410">
        <f>COUNTIF(CFCategoriasBD,TabelaFluxoDeCaixa[[#This Row],[Categoria]])</f>
        <v>1</v>
      </c>
      <c r="F1459" s="389">
        <f ca="1">IFERROR(COUNTIF(INDIRECT("BDNameToFC" &amp; SUBSTITUTE(TabelaFluxoDeCaixa[[#This Row],[Categoria]], " ", "_")),TabelaFluxoDeCaixa[[#This Row],[Sub Categoria]]),0)</f>
        <v>1</v>
      </c>
      <c r="G1459" s="429">
        <f>DATE(YEAR(TabelaFluxoDeCaixa[[#This Row],[Data de Efetivação]]),MONTH(TabelaFluxoDeCaixa[[#This Row],[Data de Efetivação]]),1)</f>
        <v>45809</v>
      </c>
      <c r="H1459" s="428">
        <v>45817</v>
      </c>
      <c r="I1459" s="428">
        <v>45817</v>
      </c>
      <c r="J1459" s="411"/>
      <c r="K1459" s="411"/>
      <c r="L1459" s="411" t="s">
        <v>55</v>
      </c>
      <c r="M1459" s="412" t="s">
        <v>810</v>
      </c>
      <c r="N1459" s="413" t="s">
        <v>1979</v>
      </c>
      <c r="O1459" s="414">
        <v>8</v>
      </c>
      <c r="P1459" s="415" t="s">
        <v>134</v>
      </c>
    </row>
    <row r="1460" spans="3:16" ht="16" x14ac:dyDescent="0.2">
      <c r="C1460" s="410"/>
      <c r="D1460" s="410"/>
      <c r="E1460" s="410">
        <f>COUNTIF(CFCategoriasBD,TabelaFluxoDeCaixa[[#This Row],[Categoria]])</f>
        <v>1</v>
      </c>
      <c r="F1460" s="389">
        <f ca="1">IFERROR(COUNTIF(INDIRECT("BDNameToFC" &amp; SUBSTITUTE(TabelaFluxoDeCaixa[[#This Row],[Categoria]], " ", "_")),TabelaFluxoDeCaixa[[#This Row],[Sub Categoria]]),0)</f>
        <v>1</v>
      </c>
      <c r="G1460" s="429">
        <f>DATE(YEAR(TabelaFluxoDeCaixa[[#This Row],[Data de Efetivação]]),MONTH(TabelaFluxoDeCaixa[[#This Row],[Data de Efetivação]]),1)</f>
        <v>45809</v>
      </c>
      <c r="H1460" s="428">
        <v>45797</v>
      </c>
      <c r="I1460" s="428">
        <v>45817</v>
      </c>
      <c r="J1460" s="411" t="s">
        <v>725</v>
      </c>
      <c r="K1460" s="411" t="s">
        <v>806</v>
      </c>
      <c r="L1460" s="411" t="s">
        <v>803</v>
      </c>
      <c r="M1460" s="412" t="s">
        <v>898</v>
      </c>
      <c r="N1460" s="413" t="s">
        <v>1220</v>
      </c>
      <c r="O1460" s="414">
        <v>10.98</v>
      </c>
      <c r="P1460" s="415" t="s">
        <v>134</v>
      </c>
    </row>
    <row r="1461" spans="3:16" ht="16" x14ac:dyDescent="0.2">
      <c r="C1461" s="410"/>
      <c r="D1461" s="410"/>
      <c r="E1461" s="410">
        <f>COUNTIF(CFCategoriasBD,TabelaFluxoDeCaixa[[#This Row],[Categoria]])</f>
        <v>1</v>
      </c>
      <c r="F1461" s="389">
        <f ca="1">IFERROR(COUNTIF(INDIRECT("BDNameToFC" &amp; SUBSTITUTE(TabelaFluxoDeCaixa[[#This Row],[Categoria]], " ", "_")),TabelaFluxoDeCaixa[[#This Row],[Sub Categoria]]),0)</f>
        <v>1</v>
      </c>
      <c r="G1461" s="429">
        <f>DATE(YEAR(TabelaFluxoDeCaixa[[#This Row],[Data de Efetivação]]),MONTH(TabelaFluxoDeCaixa[[#This Row],[Data de Efetivação]]),1)</f>
        <v>45809</v>
      </c>
      <c r="H1461" s="428">
        <v>45773</v>
      </c>
      <c r="I1461" s="428">
        <v>45817</v>
      </c>
      <c r="J1461" s="411" t="s">
        <v>725</v>
      </c>
      <c r="K1461" s="411" t="s">
        <v>806</v>
      </c>
      <c r="L1461" s="411" t="s">
        <v>55</v>
      </c>
      <c r="M1461" s="412" t="s">
        <v>810</v>
      </c>
      <c r="N1461" s="413" t="s">
        <v>1214</v>
      </c>
      <c r="O1461" s="414">
        <v>11.27</v>
      </c>
      <c r="P1461" s="415" t="s">
        <v>134</v>
      </c>
    </row>
    <row r="1462" spans="3:16" ht="16" x14ac:dyDescent="0.2">
      <c r="C1462" s="410"/>
      <c r="D1462" s="410"/>
      <c r="E1462" s="410">
        <f>COUNTIF(CFCategoriasBD,TabelaFluxoDeCaixa[[#This Row],[Categoria]])</f>
        <v>1</v>
      </c>
      <c r="F1462" s="389">
        <f ca="1">IFERROR(COUNTIF(INDIRECT("BDNameToFC" &amp; SUBSTITUTE(TabelaFluxoDeCaixa[[#This Row],[Categoria]], " ", "_")),TabelaFluxoDeCaixa[[#This Row],[Sub Categoria]]),0)</f>
        <v>1</v>
      </c>
      <c r="G1462" s="429">
        <f>DATE(YEAR(TabelaFluxoDeCaixa[[#This Row],[Data de Efetivação]]),MONTH(TabelaFluxoDeCaixa[[#This Row],[Data de Efetivação]]),1)</f>
        <v>45809</v>
      </c>
      <c r="H1462" s="428">
        <v>45776</v>
      </c>
      <c r="I1462" s="428">
        <v>45817</v>
      </c>
      <c r="J1462" s="411" t="s">
        <v>725</v>
      </c>
      <c r="K1462" s="411" t="s">
        <v>806</v>
      </c>
      <c r="L1462" s="411" t="s">
        <v>49</v>
      </c>
      <c r="M1462" s="412" t="s">
        <v>1752</v>
      </c>
      <c r="N1462" s="413" t="s">
        <v>1737</v>
      </c>
      <c r="O1462" s="414">
        <v>11.5</v>
      </c>
      <c r="P1462" s="415" t="s">
        <v>134</v>
      </c>
    </row>
    <row r="1463" spans="3:16" ht="16" x14ac:dyDescent="0.2">
      <c r="C1463" s="410"/>
      <c r="D1463" s="410"/>
      <c r="E1463" s="410">
        <f>COUNTIF(CFCategoriasBD,TabelaFluxoDeCaixa[[#This Row],[Categoria]])</f>
        <v>1</v>
      </c>
      <c r="F1463" s="389">
        <f ca="1">IFERROR(COUNTIF(INDIRECT("BDNameToFC" &amp; SUBSTITUTE(TabelaFluxoDeCaixa[[#This Row],[Categoria]], " ", "_")),TabelaFluxoDeCaixa[[#This Row],[Sub Categoria]]),0)</f>
        <v>1</v>
      </c>
      <c r="G1463" s="429">
        <f>DATE(YEAR(TabelaFluxoDeCaixa[[#This Row],[Data de Efetivação]]),MONTH(TabelaFluxoDeCaixa[[#This Row],[Data de Efetivação]]),1)</f>
        <v>45809</v>
      </c>
      <c r="H1463" s="428">
        <v>45786</v>
      </c>
      <c r="I1463" s="428">
        <v>45817</v>
      </c>
      <c r="J1463" s="411" t="s">
        <v>725</v>
      </c>
      <c r="K1463" s="411" t="s">
        <v>806</v>
      </c>
      <c r="L1463" s="411" t="s">
        <v>55</v>
      </c>
      <c r="M1463" s="412" t="s">
        <v>810</v>
      </c>
      <c r="N1463" s="413" t="s">
        <v>1218</v>
      </c>
      <c r="O1463" s="414">
        <v>12.5</v>
      </c>
      <c r="P1463" s="415" t="s">
        <v>134</v>
      </c>
    </row>
    <row r="1464" spans="3:16" ht="16" x14ac:dyDescent="0.2">
      <c r="C1464" s="410"/>
      <c r="D1464" s="410"/>
      <c r="E1464" s="410">
        <f>COUNTIF(CFCategoriasBD,TabelaFluxoDeCaixa[[#This Row],[Categoria]])</f>
        <v>1</v>
      </c>
      <c r="F1464" s="389">
        <f ca="1">IFERROR(COUNTIF(INDIRECT("BDNameToFC" &amp; SUBSTITUTE(TabelaFluxoDeCaixa[[#This Row],[Categoria]], " ", "_")),TabelaFluxoDeCaixa[[#This Row],[Sub Categoria]]),0)</f>
        <v>1</v>
      </c>
      <c r="G1464" s="429">
        <f>DATE(YEAR(TabelaFluxoDeCaixa[[#This Row],[Data de Efetivação]]),MONTH(TabelaFluxoDeCaixa[[#This Row],[Data de Efetivação]]),1)</f>
        <v>45809</v>
      </c>
      <c r="H1464" s="428">
        <v>45777</v>
      </c>
      <c r="I1464" s="428">
        <v>45817</v>
      </c>
      <c r="J1464" s="411" t="s">
        <v>725</v>
      </c>
      <c r="K1464" s="411" t="s">
        <v>806</v>
      </c>
      <c r="L1464" s="411" t="s">
        <v>55</v>
      </c>
      <c r="M1464" s="412" t="s">
        <v>56</v>
      </c>
      <c r="N1464" s="413" t="s">
        <v>1922</v>
      </c>
      <c r="O1464" s="414">
        <v>14</v>
      </c>
      <c r="P1464" s="415" t="s">
        <v>134</v>
      </c>
    </row>
    <row r="1465" spans="3:16" ht="16" x14ac:dyDescent="0.2">
      <c r="C1465" s="410"/>
      <c r="D1465" s="410"/>
      <c r="E1465" s="410">
        <f>COUNTIF(CFCategoriasBD,TabelaFluxoDeCaixa[[#This Row],[Categoria]])</f>
        <v>1</v>
      </c>
      <c r="F1465" s="389">
        <f ca="1">IFERROR(COUNTIF(INDIRECT("BDNameToFC" &amp; SUBSTITUTE(TabelaFluxoDeCaixa[[#This Row],[Categoria]], " ", "_")),TabelaFluxoDeCaixa[[#This Row],[Sub Categoria]]),0)</f>
        <v>1</v>
      </c>
      <c r="G1465" s="429">
        <f>DATE(YEAR(TabelaFluxoDeCaixa[[#This Row],[Data de Efetivação]]),MONTH(TabelaFluxoDeCaixa[[#This Row],[Data de Efetivação]]),1)</f>
        <v>45809</v>
      </c>
      <c r="H1465" s="428">
        <v>45775</v>
      </c>
      <c r="I1465" s="428">
        <v>45817</v>
      </c>
      <c r="J1465" s="411" t="s">
        <v>725</v>
      </c>
      <c r="K1465" s="411" t="s">
        <v>806</v>
      </c>
      <c r="L1465" s="411" t="s">
        <v>52</v>
      </c>
      <c r="M1465" s="412" t="s">
        <v>800</v>
      </c>
      <c r="N1465" s="413" t="s">
        <v>828</v>
      </c>
      <c r="O1465" s="414">
        <v>15.38</v>
      </c>
      <c r="P1465" s="415" t="s">
        <v>134</v>
      </c>
    </row>
    <row r="1466" spans="3:16" ht="16" x14ac:dyDescent="0.2">
      <c r="C1466" s="410"/>
      <c r="D1466" s="410"/>
      <c r="E1466" s="410">
        <f>COUNTIF(CFCategoriasBD,TabelaFluxoDeCaixa[[#This Row],[Categoria]])</f>
        <v>1</v>
      </c>
      <c r="F1466" s="389">
        <f ca="1">IFERROR(COUNTIF(INDIRECT("BDNameToFC" &amp; SUBSTITUTE(TabelaFluxoDeCaixa[[#This Row],[Categoria]], " ", "_")),TabelaFluxoDeCaixa[[#This Row],[Sub Categoria]]),0)</f>
        <v>1</v>
      </c>
      <c r="G1466" s="429">
        <f>DATE(YEAR(TabelaFluxoDeCaixa[[#This Row],[Data de Efetivação]]),MONTH(TabelaFluxoDeCaixa[[#This Row],[Data de Efetivação]]),1)</f>
        <v>45809</v>
      </c>
      <c r="H1466" s="428">
        <v>45770</v>
      </c>
      <c r="I1466" s="428">
        <v>45817</v>
      </c>
      <c r="J1466" s="411" t="s">
        <v>725</v>
      </c>
      <c r="K1466" s="411" t="s">
        <v>806</v>
      </c>
      <c r="L1466" s="411" t="s">
        <v>55</v>
      </c>
      <c r="M1466" s="412" t="s">
        <v>57</v>
      </c>
      <c r="N1466" s="413" t="s">
        <v>1905</v>
      </c>
      <c r="O1466" s="414">
        <v>16</v>
      </c>
      <c r="P1466" s="415" t="s">
        <v>134</v>
      </c>
    </row>
    <row r="1467" spans="3:16" ht="16" x14ac:dyDescent="0.2">
      <c r="C1467" s="410"/>
      <c r="D1467" s="410"/>
      <c r="E1467" s="410">
        <f>COUNTIF(CFCategoriasBD,TabelaFluxoDeCaixa[[#This Row],[Categoria]])</f>
        <v>1</v>
      </c>
      <c r="F1467" s="389">
        <f ca="1">IFERROR(COUNTIF(INDIRECT("BDNameToFC" &amp; SUBSTITUTE(TabelaFluxoDeCaixa[[#This Row],[Categoria]], " ", "_")),TabelaFluxoDeCaixa[[#This Row],[Sub Categoria]]),0)</f>
        <v>1</v>
      </c>
      <c r="G1467" s="429">
        <f>DATE(YEAR(TabelaFluxoDeCaixa[[#This Row],[Data de Efetivação]]),MONTH(TabelaFluxoDeCaixa[[#This Row],[Data de Efetivação]]),1)</f>
        <v>45809</v>
      </c>
      <c r="H1467" s="428">
        <v>45786</v>
      </c>
      <c r="I1467" s="428">
        <v>45817</v>
      </c>
      <c r="J1467" s="411" t="s">
        <v>725</v>
      </c>
      <c r="K1467" s="411" t="s">
        <v>806</v>
      </c>
      <c r="L1467" s="411" t="s">
        <v>52</v>
      </c>
      <c r="M1467" s="412" t="s">
        <v>800</v>
      </c>
      <c r="N1467" s="413" t="s">
        <v>1904</v>
      </c>
      <c r="O1467" s="414">
        <v>17.78</v>
      </c>
      <c r="P1467" s="415" t="s">
        <v>134</v>
      </c>
    </row>
    <row r="1468" spans="3:16" ht="16" x14ac:dyDescent="0.2">
      <c r="C1468" s="410"/>
      <c r="D1468" s="410"/>
      <c r="E1468" s="410">
        <f>COUNTIF(CFCategoriasBD,TabelaFluxoDeCaixa[[#This Row],[Categoria]])</f>
        <v>1</v>
      </c>
      <c r="F1468" s="389">
        <f ca="1">IFERROR(COUNTIF(INDIRECT("BDNameToFC" &amp; SUBSTITUTE(TabelaFluxoDeCaixa[[#This Row],[Categoria]], " ", "_")),TabelaFluxoDeCaixa[[#This Row],[Sub Categoria]]),0)</f>
        <v>1</v>
      </c>
      <c r="G1468" s="429">
        <f>DATE(YEAR(TabelaFluxoDeCaixa[[#This Row],[Data de Efetivação]]),MONTH(TabelaFluxoDeCaixa[[#This Row],[Data de Efetivação]]),1)</f>
        <v>45809</v>
      </c>
      <c r="H1468" s="428">
        <v>45789</v>
      </c>
      <c r="I1468" s="428">
        <v>45817</v>
      </c>
      <c r="J1468" s="411" t="s">
        <v>725</v>
      </c>
      <c r="K1468" s="411" t="s">
        <v>806</v>
      </c>
      <c r="L1468" s="411" t="s">
        <v>55</v>
      </c>
      <c r="M1468" s="412" t="s">
        <v>56</v>
      </c>
      <c r="N1468" s="413" t="s">
        <v>1923</v>
      </c>
      <c r="O1468" s="414">
        <v>18.829999999999998</v>
      </c>
      <c r="P1468" s="415" t="s">
        <v>134</v>
      </c>
    </row>
    <row r="1469" spans="3:16" ht="16" x14ac:dyDescent="0.2">
      <c r="C1469" s="410"/>
      <c r="D1469" s="410"/>
      <c r="E1469" s="410">
        <f>COUNTIF(CFCategoriasBD,TabelaFluxoDeCaixa[[#This Row],[Categoria]])</f>
        <v>1</v>
      </c>
      <c r="F1469" s="389">
        <f ca="1">IFERROR(COUNTIF(INDIRECT("BDNameToFC" &amp; SUBSTITUTE(TabelaFluxoDeCaixa[[#This Row],[Categoria]], " ", "_")),TabelaFluxoDeCaixa[[#This Row],[Sub Categoria]]),0)</f>
        <v>1</v>
      </c>
      <c r="G1469" s="429">
        <f>DATE(YEAR(TabelaFluxoDeCaixa[[#This Row],[Data de Efetivação]]),MONTH(TabelaFluxoDeCaixa[[#This Row],[Data de Efetivação]]),1)</f>
        <v>45809</v>
      </c>
      <c r="H1469" s="428">
        <v>45801</v>
      </c>
      <c r="I1469" s="428">
        <v>45817</v>
      </c>
      <c r="J1469" s="411" t="s">
        <v>725</v>
      </c>
      <c r="K1469" s="411" t="s">
        <v>806</v>
      </c>
      <c r="L1469" s="411" t="s">
        <v>55</v>
      </c>
      <c r="M1469" s="412" t="s">
        <v>56</v>
      </c>
      <c r="N1469" s="413" t="s">
        <v>1909</v>
      </c>
      <c r="O1469" s="414">
        <v>19.989999999999998</v>
      </c>
      <c r="P1469" s="415" t="s">
        <v>134</v>
      </c>
    </row>
    <row r="1470" spans="3:16" ht="16" x14ac:dyDescent="0.2">
      <c r="C1470" s="410"/>
      <c r="D1470" s="410"/>
      <c r="E1470" s="410">
        <f>COUNTIF(CFCategoriasBD,TabelaFluxoDeCaixa[[#This Row],[Categoria]])</f>
        <v>1</v>
      </c>
      <c r="F1470" s="389">
        <f ca="1">IFERROR(COUNTIF(INDIRECT("BDNameToFC" &amp; SUBSTITUTE(TabelaFluxoDeCaixa[[#This Row],[Categoria]], " ", "_")),TabelaFluxoDeCaixa[[#This Row],[Sub Categoria]]),0)</f>
        <v>1</v>
      </c>
      <c r="G1470" s="429">
        <f>DATE(YEAR(TabelaFluxoDeCaixa[[#This Row],[Data de Efetivação]]),MONTH(TabelaFluxoDeCaixa[[#This Row],[Data de Efetivação]]),1)</f>
        <v>45809</v>
      </c>
      <c r="H1470" s="428">
        <v>45690</v>
      </c>
      <c r="I1470" s="428">
        <v>45817</v>
      </c>
      <c r="J1470" s="411" t="s">
        <v>725</v>
      </c>
      <c r="K1470" s="411" t="s">
        <v>806</v>
      </c>
      <c r="L1470" s="411" t="s">
        <v>55</v>
      </c>
      <c r="M1470" s="412" t="s">
        <v>56</v>
      </c>
      <c r="N1470" s="413" t="s">
        <v>1928</v>
      </c>
      <c r="O1470" s="414">
        <v>20</v>
      </c>
      <c r="P1470" s="415" t="s">
        <v>134</v>
      </c>
    </row>
    <row r="1471" spans="3:16" ht="16" x14ac:dyDescent="0.2">
      <c r="C1471" s="410"/>
      <c r="D1471" s="410"/>
      <c r="E1471" s="410">
        <f>COUNTIF(CFCategoriasBD,TabelaFluxoDeCaixa[[#This Row],[Categoria]])</f>
        <v>1</v>
      </c>
      <c r="F1471" s="389">
        <f ca="1">IFERROR(COUNTIF(INDIRECT("BDNameToFC" &amp; SUBSTITUTE(TabelaFluxoDeCaixa[[#This Row],[Categoria]], " ", "_")),TabelaFluxoDeCaixa[[#This Row],[Sub Categoria]]),0)</f>
        <v>1</v>
      </c>
      <c r="G1471" s="429">
        <f>DATE(YEAR(TabelaFluxoDeCaixa[[#This Row],[Data de Efetivação]]),MONTH(TabelaFluxoDeCaixa[[#This Row],[Data de Efetivação]]),1)</f>
        <v>45809</v>
      </c>
      <c r="H1471" s="428">
        <v>45817</v>
      </c>
      <c r="I1471" s="428">
        <v>45817</v>
      </c>
      <c r="J1471" s="411"/>
      <c r="K1471" s="411"/>
      <c r="L1471" s="411" t="s">
        <v>803</v>
      </c>
      <c r="M1471" s="412" t="s">
        <v>799</v>
      </c>
      <c r="N1471" s="413" t="s">
        <v>1980</v>
      </c>
      <c r="O1471" s="414">
        <v>20.399999999999999</v>
      </c>
      <c r="P1471" s="415" t="s">
        <v>134</v>
      </c>
    </row>
    <row r="1472" spans="3:16" ht="16" x14ac:dyDescent="0.2">
      <c r="C1472" s="410"/>
      <c r="D1472" s="410"/>
      <c r="E1472" s="410">
        <f>COUNTIF(CFCategoriasBD,TabelaFluxoDeCaixa[[#This Row],[Categoria]])</f>
        <v>1</v>
      </c>
      <c r="F1472" s="389">
        <f ca="1">IFERROR(COUNTIF(INDIRECT("BDNameToFC" &amp; SUBSTITUTE(TabelaFluxoDeCaixa[[#This Row],[Categoria]], " ", "_")),TabelaFluxoDeCaixa[[#This Row],[Sub Categoria]]),0)</f>
        <v>1</v>
      </c>
      <c r="G1472" s="429">
        <f>DATE(YEAR(TabelaFluxoDeCaixa[[#This Row],[Data de Efetivação]]),MONTH(TabelaFluxoDeCaixa[[#This Row],[Data de Efetivação]]),1)</f>
        <v>45809</v>
      </c>
      <c r="H1472" s="428">
        <v>45793</v>
      </c>
      <c r="I1472" s="428">
        <v>45817</v>
      </c>
      <c r="J1472" s="411" t="s">
        <v>725</v>
      </c>
      <c r="K1472" s="411" t="s">
        <v>806</v>
      </c>
      <c r="L1472" s="411" t="s">
        <v>49</v>
      </c>
      <c r="M1472" s="412" t="s">
        <v>1031</v>
      </c>
      <c r="N1472" s="413" t="s">
        <v>1243</v>
      </c>
      <c r="O1472" s="414">
        <v>22</v>
      </c>
      <c r="P1472" s="415" t="s">
        <v>134</v>
      </c>
    </row>
    <row r="1473" spans="3:16" ht="16" x14ac:dyDescent="0.2">
      <c r="C1473" s="410"/>
      <c r="D1473" s="410"/>
      <c r="E1473" s="410">
        <f>COUNTIF(CFCategoriasBD,TabelaFluxoDeCaixa[[#This Row],[Categoria]])</f>
        <v>1</v>
      </c>
      <c r="F1473" s="389">
        <f ca="1">IFERROR(COUNTIF(INDIRECT("BDNameToFC" &amp; SUBSTITUTE(TabelaFluxoDeCaixa[[#This Row],[Categoria]], " ", "_")),TabelaFluxoDeCaixa[[#This Row],[Sub Categoria]]),0)</f>
        <v>1</v>
      </c>
      <c r="G1473" s="429">
        <f>DATE(YEAR(TabelaFluxoDeCaixa[[#This Row],[Data de Efetivação]]),MONTH(TabelaFluxoDeCaixa[[#This Row],[Data de Efetivação]]),1)</f>
        <v>45809</v>
      </c>
      <c r="H1473" s="428">
        <v>45574</v>
      </c>
      <c r="I1473" s="428">
        <v>45817</v>
      </c>
      <c r="J1473" s="411" t="s">
        <v>725</v>
      </c>
      <c r="K1473" s="411" t="s">
        <v>806</v>
      </c>
      <c r="L1473" s="411" t="s">
        <v>899</v>
      </c>
      <c r="M1473" s="412" t="s">
        <v>902</v>
      </c>
      <c r="N1473" s="413" t="s">
        <v>1925</v>
      </c>
      <c r="O1473" s="414">
        <v>22.2</v>
      </c>
      <c r="P1473" s="415" t="s">
        <v>134</v>
      </c>
    </row>
    <row r="1474" spans="3:16" ht="16" x14ac:dyDescent="0.2">
      <c r="C1474" s="410"/>
      <c r="D1474" s="410"/>
      <c r="E1474" s="410">
        <f>COUNTIF(CFCategoriasBD,TabelaFluxoDeCaixa[[#This Row],[Categoria]])</f>
        <v>1</v>
      </c>
      <c r="F1474" s="389">
        <f ca="1">IFERROR(COUNTIF(INDIRECT("BDNameToFC" &amp; SUBSTITUTE(TabelaFluxoDeCaixa[[#This Row],[Categoria]], " ", "_")),TabelaFluxoDeCaixa[[#This Row],[Sub Categoria]]),0)</f>
        <v>1</v>
      </c>
      <c r="G1474" s="429">
        <f>DATE(YEAR(TabelaFluxoDeCaixa[[#This Row],[Data de Efetivação]]),MONTH(TabelaFluxoDeCaixa[[#This Row],[Data de Efetivação]]),1)</f>
        <v>45809</v>
      </c>
      <c r="H1474" s="428">
        <v>45717</v>
      </c>
      <c r="I1474" s="428">
        <v>45817</v>
      </c>
      <c r="J1474" s="411" t="s">
        <v>725</v>
      </c>
      <c r="K1474" s="411" t="s">
        <v>806</v>
      </c>
      <c r="L1474" s="411" t="s">
        <v>1029</v>
      </c>
      <c r="M1474" s="412" t="s">
        <v>1030</v>
      </c>
      <c r="N1474" s="413" t="s">
        <v>1927</v>
      </c>
      <c r="O1474" s="414">
        <v>24.16</v>
      </c>
      <c r="P1474" s="415" t="s">
        <v>134</v>
      </c>
    </row>
    <row r="1475" spans="3:16" ht="16" x14ac:dyDescent="0.2">
      <c r="C1475" s="410"/>
      <c r="D1475" s="410"/>
      <c r="E1475" s="410">
        <f>COUNTIF(CFCategoriasBD,TabelaFluxoDeCaixa[[#This Row],[Categoria]])</f>
        <v>1</v>
      </c>
      <c r="F1475" s="389">
        <f ca="1">IFERROR(COUNTIF(INDIRECT("BDNameToFC" &amp; SUBSTITUTE(TabelaFluxoDeCaixa[[#This Row],[Categoria]], " ", "_")),TabelaFluxoDeCaixa[[#This Row],[Sub Categoria]]),0)</f>
        <v>1</v>
      </c>
      <c r="G1475" s="429">
        <f>DATE(YEAR(TabelaFluxoDeCaixa[[#This Row],[Data de Efetivação]]),MONTH(TabelaFluxoDeCaixa[[#This Row],[Data de Efetivação]]),1)</f>
        <v>45809</v>
      </c>
      <c r="H1475" s="428">
        <v>45770</v>
      </c>
      <c r="I1475" s="428">
        <v>45817</v>
      </c>
      <c r="J1475" s="411" t="s">
        <v>725</v>
      </c>
      <c r="K1475" s="411" t="s">
        <v>806</v>
      </c>
      <c r="L1475" s="411" t="s">
        <v>55</v>
      </c>
      <c r="M1475" s="412" t="s">
        <v>56</v>
      </c>
      <c r="N1475" s="413" t="s">
        <v>1705</v>
      </c>
      <c r="O1475" s="414">
        <v>25</v>
      </c>
      <c r="P1475" s="415" t="s">
        <v>134</v>
      </c>
    </row>
    <row r="1476" spans="3:16" ht="16" x14ac:dyDescent="0.2">
      <c r="C1476" s="410"/>
      <c r="D1476" s="410"/>
      <c r="E1476" s="410">
        <f>COUNTIF(CFCategoriasBD,TabelaFluxoDeCaixa[[#This Row],[Categoria]])</f>
        <v>1</v>
      </c>
      <c r="F1476" s="389">
        <f ca="1">IFERROR(COUNTIF(INDIRECT("BDNameToFC" &amp; SUBSTITUTE(TabelaFluxoDeCaixa[[#This Row],[Categoria]], " ", "_")),TabelaFluxoDeCaixa[[#This Row],[Sub Categoria]]),0)</f>
        <v>1</v>
      </c>
      <c r="G1476" s="429">
        <f>DATE(YEAR(TabelaFluxoDeCaixa[[#This Row],[Data de Efetivação]]),MONTH(TabelaFluxoDeCaixa[[#This Row],[Data de Efetivação]]),1)</f>
        <v>45809</v>
      </c>
      <c r="H1476" s="428">
        <v>45773</v>
      </c>
      <c r="I1476" s="428">
        <v>45817</v>
      </c>
      <c r="J1476" s="411" t="s">
        <v>725</v>
      </c>
      <c r="K1476" s="411" t="s">
        <v>806</v>
      </c>
      <c r="L1476" s="411" t="s">
        <v>803</v>
      </c>
      <c r="M1476" s="412" t="s">
        <v>799</v>
      </c>
      <c r="N1476" s="413" t="s">
        <v>1247</v>
      </c>
      <c r="O1476" s="414">
        <v>26.88</v>
      </c>
      <c r="P1476" s="415" t="s">
        <v>134</v>
      </c>
    </row>
    <row r="1477" spans="3:16" ht="16" x14ac:dyDescent="0.2">
      <c r="C1477" s="410"/>
      <c r="D1477" s="410"/>
      <c r="E1477" s="410">
        <f>COUNTIF(CFCategoriasBD,TabelaFluxoDeCaixa[[#This Row],[Categoria]])</f>
        <v>1</v>
      </c>
      <c r="F1477" s="389">
        <f ca="1">IFERROR(COUNTIF(INDIRECT("BDNameToFC" &amp; SUBSTITUTE(TabelaFluxoDeCaixa[[#This Row],[Categoria]], " ", "_")),TabelaFluxoDeCaixa[[#This Row],[Sub Categoria]]),0)</f>
        <v>1</v>
      </c>
      <c r="G1477" s="429">
        <f>DATE(YEAR(TabelaFluxoDeCaixa[[#This Row],[Data de Efetivação]]),MONTH(TabelaFluxoDeCaixa[[#This Row],[Data de Efetivação]]),1)</f>
        <v>45809</v>
      </c>
      <c r="H1477" s="428">
        <v>45776</v>
      </c>
      <c r="I1477" s="428">
        <v>45817</v>
      </c>
      <c r="J1477" s="411" t="s">
        <v>725</v>
      </c>
      <c r="K1477" s="411" t="s">
        <v>806</v>
      </c>
      <c r="L1477" s="411" t="s">
        <v>49</v>
      </c>
      <c r="M1477" s="412" t="s">
        <v>50</v>
      </c>
      <c r="N1477" s="413" t="s">
        <v>1004</v>
      </c>
      <c r="O1477" s="414">
        <v>26.99</v>
      </c>
      <c r="P1477" s="415" t="s">
        <v>134</v>
      </c>
    </row>
    <row r="1478" spans="3:16" ht="16" x14ac:dyDescent="0.2">
      <c r="C1478" s="410"/>
      <c r="D1478" s="410"/>
      <c r="E1478" s="410">
        <f>COUNTIF(CFCategoriasBD,TabelaFluxoDeCaixa[[#This Row],[Categoria]])</f>
        <v>1</v>
      </c>
      <c r="F1478" s="389">
        <f ca="1">IFERROR(COUNTIF(INDIRECT("BDNameToFC" &amp; SUBSTITUTE(TabelaFluxoDeCaixa[[#This Row],[Categoria]], " ", "_")),TabelaFluxoDeCaixa[[#This Row],[Sub Categoria]]),0)</f>
        <v>1</v>
      </c>
      <c r="G1478" s="429">
        <f>DATE(YEAR(TabelaFluxoDeCaixa[[#This Row],[Data de Efetivação]]),MONTH(TabelaFluxoDeCaixa[[#This Row],[Data de Efetivação]]),1)</f>
        <v>45809</v>
      </c>
      <c r="H1478" s="428">
        <v>45525</v>
      </c>
      <c r="I1478" s="428">
        <v>45817</v>
      </c>
      <c r="J1478" s="411" t="s">
        <v>725</v>
      </c>
      <c r="K1478" s="411" t="s">
        <v>806</v>
      </c>
      <c r="L1478" s="411" t="s">
        <v>55</v>
      </c>
      <c r="M1478" s="412" t="s">
        <v>913</v>
      </c>
      <c r="N1478" s="413" t="s">
        <v>1934</v>
      </c>
      <c r="O1478" s="414">
        <v>29.49</v>
      </c>
      <c r="P1478" s="415" t="s">
        <v>134</v>
      </c>
    </row>
    <row r="1479" spans="3:16" ht="16" x14ac:dyDescent="0.2">
      <c r="C1479" s="410"/>
      <c r="D1479" s="410"/>
      <c r="E1479" s="410">
        <f>COUNTIF(CFCategoriasBD,TabelaFluxoDeCaixa[[#This Row],[Categoria]])</f>
        <v>1</v>
      </c>
      <c r="F1479" s="389">
        <f ca="1">IFERROR(COUNTIF(INDIRECT("BDNameToFC" &amp; SUBSTITUTE(TabelaFluxoDeCaixa[[#This Row],[Categoria]], " ", "_")),TabelaFluxoDeCaixa[[#This Row],[Sub Categoria]]),0)</f>
        <v>1</v>
      </c>
      <c r="G1479" s="429">
        <f>DATE(YEAR(TabelaFluxoDeCaixa[[#This Row],[Data de Efetivação]]),MONTH(TabelaFluxoDeCaixa[[#This Row],[Data de Efetivação]]),1)</f>
        <v>45809</v>
      </c>
      <c r="H1479" s="428">
        <v>45776</v>
      </c>
      <c r="I1479" s="428">
        <v>45817</v>
      </c>
      <c r="J1479" s="411" t="s">
        <v>725</v>
      </c>
      <c r="K1479" s="411" t="s">
        <v>806</v>
      </c>
      <c r="L1479" s="411" t="s">
        <v>55</v>
      </c>
      <c r="M1479" s="412" t="s">
        <v>810</v>
      </c>
      <c r="N1479" s="413" t="s">
        <v>1917</v>
      </c>
      <c r="O1479" s="414">
        <v>30</v>
      </c>
      <c r="P1479" s="415" t="s">
        <v>134</v>
      </c>
    </row>
    <row r="1480" spans="3:16" ht="16" x14ac:dyDescent="0.2">
      <c r="C1480" s="410"/>
      <c r="D1480" s="410"/>
      <c r="E1480" s="410">
        <f>COUNTIF(CFCategoriasBD,TabelaFluxoDeCaixa[[#This Row],[Categoria]])</f>
        <v>1</v>
      </c>
      <c r="F1480" s="389">
        <f ca="1">IFERROR(COUNTIF(INDIRECT("BDNameToFC" &amp; SUBSTITUTE(TabelaFluxoDeCaixa[[#This Row],[Categoria]], " ", "_")),TabelaFluxoDeCaixa[[#This Row],[Sub Categoria]]),0)</f>
        <v>1</v>
      </c>
      <c r="G1480" s="429">
        <f>DATE(YEAR(TabelaFluxoDeCaixa[[#This Row],[Data de Efetivação]]),MONTH(TabelaFluxoDeCaixa[[#This Row],[Data de Efetivação]]),1)</f>
        <v>45809</v>
      </c>
      <c r="H1480" s="428">
        <v>45785</v>
      </c>
      <c r="I1480" s="428">
        <v>45817</v>
      </c>
      <c r="J1480" s="411" t="s">
        <v>725</v>
      </c>
      <c r="K1480" s="411" t="s">
        <v>806</v>
      </c>
      <c r="L1480" s="411" t="s">
        <v>899</v>
      </c>
      <c r="M1480" s="412" t="s">
        <v>900</v>
      </c>
      <c r="N1480" s="413" t="s">
        <v>1256</v>
      </c>
      <c r="O1480" s="414">
        <v>30</v>
      </c>
      <c r="P1480" s="415" t="s">
        <v>134</v>
      </c>
    </row>
    <row r="1481" spans="3:16" ht="16" x14ac:dyDescent="0.2">
      <c r="C1481" s="410"/>
      <c r="D1481" s="410"/>
      <c r="E1481" s="410">
        <f>COUNTIF(CFCategoriasBD,TabelaFluxoDeCaixa[[#This Row],[Categoria]])</f>
        <v>1</v>
      </c>
      <c r="F1481" s="389">
        <f ca="1">IFERROR(COUNTIF(INDIRECT("BDNameToFC" &amp; SUBSTITUTE(TabelaFluxoDeCaixa[[#This Row],[Categoria]], " ", "_")),TabelaFluxoDeCaixa[[#This Row],[Sub Categoria]]),0)</f>
        <v>1</v>
      </c>
      <c r="G1481" s="429">
        <f>DATE(YEAR(TabelaFluxoDeCaixa[[#This Row],[Data de Efetivação]]),MONTH(TabelaFluxoDeCaixa[[#This Row],[Data de Efetivação]]),1)</f>
        <v>45809</v>
      </c>
      <c r="H1481" s="428">
        <v>45775</v>
      </c>
      <c r="I1481" s="428">
        <v>45817</v>
      </c>
      <c r="J1481" s="411" t="s">
        <v>725</v>
      </c>
      <c r="K1481" s="411" t="s">
        <v>806</v>
      </c>
      <c r="L1481" s="411" t="s">
        <v>55</v>
      </c>
      <c r="M1481" s="412" t="s">
        <v>56</v>
      </c>
      <c r="N1481" s="413" t="s">
        <v>1901</v>
      </c>
      <c r="O1481" s="414">
        <v>30.55</v>
      </c>
      <c r="P1481" s="415" t="s">
        <v>134</v>
      </c>
    </row>
    <row r="1482" spans="3:16" ht="16" x14ac:dyDescent="0.2">
      <c r="C1482" s="410"/>
      <c r="D1482" s="410"/>
      <c r="E1482" s="410">
        <f>COUNTIF(CFCategoriasBD,TabelaFluxoDeCaixa[[#This Row],[Categoria]])</f>
        <v>1</v>
      </c>
      <c r="F1482" s="389">
        <f ca="1">IFERROR(COUNTIF(INDIRECT("BDNameToFC" &amp; SUBSTITUTE(TabelaFluxoDeCaixa[[#This Row],[Categoria]], " ", "_")),TabelaFluxoDeCaixa[[#This Row],[Sub Categoria]]),0)</f>
        <v>1</v>
      </c>
      <c r="G1482" s="429">
        <f>DATE(YEAR(TabelaFluxoDeCaixa[[#This Row],[Data de Efetivação]]),MONTH(TabelaFluxoDeCaixa[[#This Row],[Data de Efetivação]]),1)</f>
        <v>45809</v>
      </c>
      <c r="H1482" s="428">
        <v>45796</v>
      </c>
      <c r="I1482" s="428">
        <v>45817</v>
      </c>
      <c r="J1482" s="411" t="s">
        <v>725</v>
      </c>
      <c r="K1482" s="411" t="s">
        <v>806</v>
      </c>
      <c r="L1482" s="411" t="s">
        <v>803</v>
      </c>
      <c r="M1482" s="412" t="s">
        <v>799</v>
      </c>
      <c r="N1482" s="413" t="s">
        <v>851</v>
      </c>
      <c r="O1482" s="414">
        <v>30.92</v>
      </c>
      <c r="P1482" s="415" t="s">
        <v>134</v>
      </c>
    </row>
    <row r="1483" spans="3:16" ht="16" x14ac:dyDescent="0.2">
      <c r="C1483" s="410"/>
      <c r="D1483" s="410"/>
      <c r="E1483" s="410">
        <f>COUNTIF(CFCategoriasBD,TabelaFluxoDeCaixa[[#This Row],[Categoria]])</f>
        <v>1</v>
      </c>
      <c r="F1483" s="389">
        <f ca="1">IFERROR(COUNTIF(INDIRECT("BDNameToFC" &amp; SUBSTITUTE(TabelaFluxoDeCaixa[[#This Row],[Categoria]], " ", "_")),TabelaFluxoDeCaixa[[#This Row],[Sub Categoria]]),0)</f>
        <v>1</v>
      </c>
      <c r="G1483" s="429">
        <f>DATE(YEAR(TabelaFluxoDeCaixa[[#This Row],[Data de Efetivação]]),MONTH(TabelaFluxoDeCaixa[[#This Row],[Data de Efetivação]]),1)</f>
        <v>45809</v>
      </c>
      <c r="H1483" s="428">
        <v>45759</v>
      </c>
      <c r="I1483" s="428">
        <v>45817</v>
      </c>
      <c r="J1483" s="411" t="s">
        <v>725</v>
      </c>
      <c r="K1483" s="411" t="s">
        <v>806</v>
      </c>
      <c r="L1483" s="411" t="s">
        <v>58</v>
      </c>
      <c r="M1483" s="412" t="s">
        <v>801</v>
      </c>
      <c r="N1483" s="413" t="s">
        <v>1929</v>
      </c>
      <c r="O1483" s="414">
        <v>33.33</v>
      </c>
      <c r="P1483" s="415" t="s">
        <v>134</v>
      </c>
    </row>
    <row r="1484" spans="3:16" ht="16" x14ac:dyDescent="0.2">
      <c r="C1484" s="410"/>
      <c r="D1484" s="410"/>
      <c r="E1484" s="410">
        <f>COUNTIF(CFCategoriasBD,TabelaFluxoDeCaixa[[#This Row],[Categoria]])</f>
        <v>1</v>
      </c>
      <c r="F1484" s="389">
        <f ca="1">IFERROR(COUNTIF(INDIRECT("BDNameToFC" &amp; SUBSTITUTE(TabelaFluxoDeCaixa[[#This Row],[Categoria]], " ", "_")),TabelaFluxoDeCaixa[[#This Row],[Sub Categoria]]),0)</f>
        <v>1</v>
      </c>
      <c r="G1484" s="429">
        <f>DATE(YEAR(TabelaFluxoDeCaixa[[#This Row],[Data de Efetivação]]),MONTH(TabelaFluxoDeCaixa[[#This Row],[Data de Efetivação]]),1)</f>
        <v>45809</v>
      </c>
      <c r="H1484" s="428">
        <v>45773</v>
      </c>
      <c r="I1484" s="428">
        <v>45817</v>
      </c>
      <c r="J1484" s="411" t="s">
        <v>725</v>
      </c>
      <c r="K1484" s="411" t="s">
        <v>806</v>
      </c>
      <c r="L1484" s="411" t="s">
        <v>49</v>
      </c>
      <c r="M1484" s="412" t="s">
        <v>50</v>
      </c>
      <c r="N1484" s="413" t="s">
        <v>1004</v>
      </c>
      <c r="O1484" s="414">
        <v>36.04</v>
      </c>
      <c r="P1484" s="415" t="s">
        <v>134</v>
      </c>
    </row>
    <row r="1485" spans="3:16" ht="16" x14ac:dyDescent="0.2">
      <c r="C1485" s="410"/>
      <c r="D1485" s="410"/>
      <c r="E1485" s="410">
        <f>COUNTIF(CFCategoriasBD,TabelaFluxoDeCaixa[[#This Row],[Categoria]])</f>
        <v>1</v>
      </c>
      <c r="F1485" s="389">
        <f ca="1">IFERROR(COUNTIF(INDIRECT("BDNameToFC" &amp; SUBSTITUTE(TabelaFluxoDeCaixa[[#This Row],[Categoria]], " ", "_")),TabelaFluxoDeCaixa[[#This Row],[Sub Categoria]]),0)</f>
        <v>1</v>
      </c>
      <c r="G1485" s="429">
        <f>DATE(YEAR(TabelaFluxoDeCaixa[[#This Row],[Data de Efetivação]]),MONTH(TabelaFluxoDeCaixa[[#This Row],[Data de Efetivação]]),1)</f>
        <v>45809</v>
      </c>
      <c r="H1485" s="428">
        <v>45796</v>
      </c>
      <c r="I1485" s="428">
        <v>45817</v>
      </c>
      <c r="J1485" s="411" t="s">
        <v>725</v>
      </c>
      <c r="K1485" s="411" t="s">
        <v>806</v>
      </c>
      <c r="L1485" s="411" t="s">
        <v>52</v>
      </c>
      <c r="M1485" s="412" t="s">
        <v>800</v>
      </c>
      <c r="N1485" s="413" t="s">
        <v>828</v>
      </c>
      <c r="O1485" s="414">
        <v>36.56</v>
      </c>
      <c r="P1485" s="415" t="s">
        <v>134</v>
      </c>
    </row>
    <row r="1486" spans="3:16" ht="16" x14ac:dyDescent="0.2">
      <c r="C1486" s="410"/>
      <c r="D1486" s="410"/>
      <c r="E1486" s="410">
        <f>COUNTIF(CFCategoriasBD,TabelaFluxoDeCaixa[[#This Row],[Categoria]])</f>
        <v>1</v>
      </c>
      <c r="F1486" s="389">
        <f ca="1">IFERROR(COUNTIF(INDIRECT("BDNameToFC" &amp; SUBSTITUTE(TabelaFluxoDeCaixa[[#This Row],[Categoria]], " ", "_")),TabelaFluxoDeCaixa[[#This Row],[Sub Categoria]]),0)</f>
        <v>1</v>
      </c>
      <c r="G1486" s="429">
        <f>DATE(YEAR(TabelaFluxoDeCaixa[[#This Row],[Data de Efetivação]]),MONTH(TabelaFluxoDeCaixa[[#This Row],[Data de Efetivação]]),1)</f>
        <v>45809</v>
      </c>
      <c r="H1486" s="428">
        <v>45790</v>
      </c>
      <c r="I1486" s="428">
        <v>45817</v>
      </c>
      <c r="J1486" s="411" t="s">
        <v>725</v>
      </c>
      <c r="K1486" s="411" t="s">
        <v>806</v>
      </c>
      <c r="L1486" s="411" t="s">
        <v>49</v>
      </c>
      <c r="M1486" s="412" t="s">
        <v>50</v>
      </c>
      <c r="N1486" s="413" t="s">
        <v>1003</v>
      </c>
      <c r="O1486" s="414">
        <v>36.880000000000003</v>
      </c>
      <c r="P1486" s="415" t="s">
        <v>134</v>
      </c>
    </row>
    <row r="1487" spans="3:16" ht="16" x14ac:dyDescent="0.2">
      <c r="C1487" s="410"/>
      <c r="D1487" s="410"/>
      <c r="E1487" s="410">
        <f>COUNTIF(CFCategoriasBD,TabelaFluxoDeCaixa[[#This Row],[Categoria]])</f>
        <v>1</v>
      </c>
      <c r="F1487" s="389">
        <f ca="1">IFERROR(COUNTIF(INDIRECT("BDNameToFC" &amp; SUBSTITUTE(TabelaFluxoDeCaixa[[#This Row],[Categoria]], " ", "_")),TabelaFluxoDeCaixa[[#This Row],[Sub Categoria]]),0)</f>
        <v>1</v>
      </c>
      <c r="G1487" s="429">
        <f>DATE(YEAR(TabelaFluxoDeCaixa[[#This Row],[Data de Efetivação]]),MONTH(TabelaFluxoDeCaixa[[#This Row],[Data de Efetivação]]),1)</f>
        <v>45809</v>
      </c>
      <c r="H1487" s="428">
        <v>45793</v>
      </c>
      <c r="I1487" s="428">
        <v>45817</v>
      </c>
      <c r="J1487" s="411" t="s">
        <v>725</v>
      </c>
      <c r="K1487" s="411" t="s">
        <v>806</v>
      </c>
      <c r="L1487" s="411" t="s">
        <v>49</v>
      </c>
      <c r="M1487" s="412" t="s">
        <v>807</v>
      </c>
      <c r="N1487" s="413" t="s">
        <v>1924</v>
      </c>
      <c r="O1487" s="414">
        <v>37</v>
      </c>
      <c r="P1487" s="415" t="s">
        <v>134</v>
      </c>
    </row>
    <row r="1488" spans="3:16" ht="16" x14ac:dyDescent="0.2">
      <c r="C1488" s="410"/>
      <c r="D1488" s="410"/>
      <c r="E1488" s="410">
        <f>COUNTIF(CFCategoriasBD,TabelaFluxoDeCaixa[[#This Row],[Categoria]])</f>
        <v>1</v>
      </c>
      <c r="F1488" s="389">
        <f ca="1">IFERROR(COUNTIF(INDIRECT("BDNameToFC" &amp; SUBSTITUTE(TabelaFluxoDeCaixa[[#This Row],[Categoria]], " ", "_")),TabelaFluxoDeCaixa[[#This Row],[Sub Categoria]]),0)</f>
        <v>1</v>
      </c>
      <c r="G1488" s="429">
        <f>DATE(YEAR(TabelaFluxoDeCaixa[[#This Row],[Data de Efetivação]]),MONTH(TabelaFluxoDeCaixa[[#This Row],[Data de Efetivação]]),1)</f>
        <v>45809</v>
      </c>
      <c r="H1488" s="428">
        <v>45776</v>
      </c>
      <c r="I1488" s="428">
        <v>45817</v>
      </c>
      <c r="J1488" s="411" t="s">
        <v>725</v>
      </c>
      <c r="K1488" s="411" t="s">
        <v>806</v>
      </c>
      <c r="L1488" s="411" t="s">
        <v>49</v>
      </c>
      <c r="M1488" s="412" t="s">
        <v>50</v>
      </c>
      <c r="N1488" s="413" t="s">
        <v>1003</v>
      </c>
      <c r="O1488" s="414">
        <v>37.86</v>
      </c>
      <c r="P1488" s="415" t="s">
        <v>134</v>
      </c>
    </row>
    <row r="1489" spans="3:16" ht="16" x14ac:dyDescent="0.2">
      <c r="C1489" s="410"/>
      <c r="D1489" s="410"/>
      <c r="E1489" s="410">
        <f>COUNTIF(CFCategoriasBD,TabelaFluxoDeCaixa[[#This Row],[Categoria]])</f>
        <v>1</v>
      </c>
      <c r="F1489" s="389">
        <f ca="1">IFERROR(COUNTIF(INDIRECT("BDNameToFC" &amp; SUBSTITUTE(TabelaFluxoDeCaixa[[#This Row],[Categoria]], " ", "_")),TabelaFluxoDeCaixa[[#This Row],[Sub Categoria]]),0)</f>
        <v>1</v>
      </c>
      <c r="G1489" s="429">
        <f>DATE(YEAR(TabelaFluxoDeCaixa[[#This Row],[Data de Efetivação]]),MONTH(TabelaFluxoDeCaixa[[#This Row],[Data de Efetivação]]),1)</f>
        <v>45809</v>
      </c>
      <c r="H1489" s="428">
        <v>45773</v>
      </c>
      <c r="I1489" s="428">
        <v>45817</v>
      </c>
      <c r="J1489" s="411" t="s">
        <v>725</v>
      </c>
      <c r="K1489" s="411" t="s">
        <v>806</v>
      </c>
      <c r="L1489" s="411" t="s">
        <v>52</v>
      </c>
      <c r="M1489" s="412" t="s">
        <v>800</v>
      </c>
      <c r="N1489" s="413" t="s">
        <v>1920</v>
      </c>
      <c r="O1489" s="414">
        <v>39.99</v>
      </c>
      <c r="P1489" s="415" t="s">
        <v>134</v>
      </c>
    </row>
    <row r="1490" spans="3:16" ht="16" x14ac:dyDescent="0.2">
      <c r="C1490" s="410"/>
      <c r="D1490" s="410"/>
      <c r="E1490" s="410">
        <f>COUNTIF(CFCategoriasBD,TabelaFluxoDeCaixa[[#This Row],[Categoria]])</f>
        <v>1</v>
      </c>
      <c r="F1490" s="389">
        <f ca="1">IFERROR(COUNTIF(INDIRECT("BDNameToFC" &amp; SUBSTITUTE(TabelaFluxoDeCaixa[[#This Row],[Categoria]], " ", "_")),TabelaFluxoDeCaixa[[#This Row],[Sub Categoria]]),0)</f>
        <v>1</v>
      </c>
      <c r="G1490" s="429">
        <f>DATE(YEAR(TabelaFluxoDeCaixa[[#This Row],[Data de Efetivação]]),MONTH(TabelaFluxoDeCaixa[[#This Row],[Data de Efetivação]]),1)</f>
        <v>45809</v>
      </c>
      <c r="H1490" s="428">
        <v>45792</v>
      </c>
      <c r="I1490" s="428">
        <v>45817</v>
      </c>
      <c r="J1490" s="411" t="s">
        <v>725</v>
      </c>
      <c r="K1490" s="411" t="s">
        <v>806</v>
      </c>
      <c r="L1490" s="411" t="s">
        <v>49</v>
      </c>
      <c r="M1490" s="412" t="s">
        <v>51</v>
      </c>
      <c r="N1490" s="413" t="s">
        <v>1907</v>
      </c>
      <c r="O1490" s="414">
        <v>40</v>
      </c>
      <c r="P1490" s="415" t="s">
        <v>134</v>
      </c>
    </row>
    <row r="1491" spans="3:16" ht="16" x14ac:dyDescent="0.2">
      <c r="C1491" s="410"/>
      <c r="D1491" s="410"/>
      <c r="E1491" s="410">
        <f>COUNTIF(CFCategoriasBD,TabelaFluxoDeCaixa[[#This Row],[Categoria]])</f>
        <v>1</v>
      </c>
      <c r="F1491" s="389">
        <f ca="1">IFERROR(COUNTIF(INDIRECT("BDNameToFC" &amp; SUBSTITUTE(TabelaFluxoDeCaixa[[#This Row],[Categoria]], " ", "_")),TabelaFluxoDeCaixa[[#This Row],[Sub Categoria]]),0)</f>
        <v>1</v>
      </c>
      <c r="G1491" s="429">
        <f>DATE(YEAR(TabelaFluxoDeCaixa[[#This Row],[Data de Efetivação]]),MONTH(TabelaFluxoDeCaixa[[#This Row],[Data de Efetivação]]),1)</f>
        <v>45809</v>
      </c>
      <c r="H1491" s="428">
        <v>45775</v>
      </c>
      <c r="I1491" s="428">
        <v>45817</v>
      </c>
      <c r="J1491" s="411" t="s">
        <v>725</v>
      </c>
      <c r="K1491" s="411" t="s">
        <v>806</v>
      </c>
      <c r="L1491" s="411" t="s">
        <v>55</v>
      </c>
      <c r="M1491" s="412" t="s">
        <v>57</v>
      </c>
      <c r="N1491" s="413" t="s">
        <v>1879</v>
      </c>
      <c r="O1491" s="414">
        <v>41</v>
      </c>
      <c r="P1491" s="415" t="s">
        <v>134</v>
      </c>
    </row>
    <row r="1492" spans="3:16" ht="16" x14ac:dyDescent="0.2">
      <c r="C1492" s="410"/>
      <c r="D1492" s="410"/>
      <c r="E1492" s="410">
        <f>COUNTIF(CFCategoriasBD,TabelaFluxoDeCaixa[[#This Row],[Categoria]])</f>
        <v>1</v>
      </c>
      <c r="F1492" s="389">
        <f ca="1">IFERROR(COUNTIF(INDIRECT("BDNameToFC" &amp; SUBSTITUTE(TabelaFluxoDeCaixa[[#This Row],[Categoria]], " ", "_")),TabelaFluxoDeCaixa[[#This Row],[Sub Categoria]]),0)</f>
        <v>1</v>
      </c>
      <c r="G1492" s="429">
        <f>DATE(YEAR(TabelaFluxoDeCaixa[[#This Row],[Data de Efetivação]]),MONTH(TabelaFluxoDeCaixa[[#This Row],[Data de Efetivação]]),1)</f>
        <v>45809</v>
      </c>
      <c r="H1492" s="428">
        <v>45788</v>
      </c>
      <c r="I1492" s="428">
        <v>45817</v>
      </c>
      <c r="J1492" s="411" t="s">
        <v>725</v>
      </c>
      <c r="K1492" s="411" t="s">
        <v>806</v>
      </c>
      <c r="L1492" s="411" t="s">
        <v>55</v>
      </c>
      <c r="M1492" s="412" t="s">
        <v>57</v>
      </c>
      <c r="N1492" s="413" t="s">
        <v>1919</v>
      </c>
      <c r="O1492" s="414">
        <v>44</v>
      </c>
      <c r="P1492" s="415" t="s">
        <v>134</v>
      </c>
    </row>
    <row r="1493" spans="3:16" ht="16" x14ac:dyDescent="0.2">
      <c r="C1493" s="410"/>
      <c r="D1493" s="410"/>
      <c r="E1493" s="410">
        <f>COUNTIF(CFCategoriasBD,TabelaFluxoDeCaixa[[#This Row],[Categoria]])</f>
        <v>1</v>
      </c>
      <c r="F1493" s="389">
        <f ca="1">IFERROR(COUNTIF(INDIRECT("BDNameToFC" &amp; SUBSTITUTE(TabelaFluxoDeCaixa[[#This Row],[Categoria]], " ", "_")),TabelaFluxoDeCaixa[[#This Row],[Sub Categoria]]),0)</f>
        <v>1</v>
      </c>
      <c r="G1493" s="429">
        <f>DATE(YEAR(TabelaFluxoDeCaixa[[#This Row],[Data de Efetivação]]),MONTH(TabelaFluxoDeCaixa[[#This Row],[Data de Efetivação]]),1)</f>
        <v>45809</v>
      </c>
      <c r="H1493" s="428">
        <v>45778</v>
      </c>
      <c r="I1493" s="428">
        <v>45817</v>
      </c>
      <c r="J1493" s="411" t="s">
        <v>725</v>
      </c>
      <c r="K1493" s="411" t="s">
        <v>806</v>
      </c>
      <c r="L1493" s="411" t="s">
        <v>52</v>
      </c>
      <c r="M1493" s="412" t="s">
        <v>800</v>
      </c>
      <c r="N1493" s="413" t="s">
        <v>828</v>
      </c>
      <c r="O1493" s="414">
        <v>47.58</v>
      </c>
      <c r="P1493" s="415" t="s">
        <v>134</v>
      </c>
    </row>
    <row r="1494" spans="3:16" ht="16" x14ac:dyDescent="0.2">
      <c r="C1494" s="410"/>
      <c r="D1494" s="410"/>
      <c r="E1494" s="410">
        <f>COUNTIF(CFCategoriasBD,TabelaFluxoDeCaixa[[#This Row],[Categoria]])</f>
        <v>1</v>
      </c>
      <c r="F1494" s="389">
        <f ca="1">IFERROR(COUNTIF(INDIRECT("BDNameToFC" &amp; SUBSTITUTE(TabelaFluxoDeCaixa[[#This Row],[Categoria]], " ", "_")),TabelaFluxoDeCaixa[[#This Row],[Sub Categoria]]),0)</f>
        <v>1</v>
      </c>
      <c r="G1494" s="429">
        <f>DATE(YEAR(TabelaFluxoDeCaixa[[#This Row],[Data de Efetivação]]),MONTH(TabelaFluxoDeCaixa[[#This Row],[Data de Efetivação]]),1)</f>
        <v>45809</v>
      </c>
      <c r="H1494" s="428">
        <v>45773</v>
      </c>
      <c r="I1494" s="428">
        <v>45817</v>
      </c>
      <c r="J1494" s="411" t="s">
        <v>725</v>
      </c>
      <c r="K1494" s="411" t="s">
        <v>806</v>
      </c>
      <c r="L1494" s="411" t="s">
        <v>55</v>
      </c>
      <c r="M1494" s="412" t="s">
        <v>57</v>
      </c>
      <c r="N1494" s="413" t="s">
        <v>1916</v>
      </c>
      <c r="O1494" s="414">
        <v>48</v>
      </c>
      <c r="P1494" s="415" t="s">
        <v>134</v>
      </c>
    </row>
    <row r="1495" spans="3:16" ht="16" x14ac:dyDescent="0.2">
      <c r="C1495" s="410"/>
      <c r="D1495" s="410"/>
      <c r="E1495" s="410">
        <f>COUNTIF(CFCategoriasBD,TabelaFluxoDeCaixa[[#This Row],[Categoria]])</f>
        <v>1</v>
      </c>
      <c r="F1495" s="389">
        <f ca="1">IFERROR(COUNTIF(INDIRECT("BDNameToFC" &amp; SUBSTITUTE(TabelaFluxoDeCaixa[[#This Row],[Categoria]], " ", "_")),TabelaFluxoDeCaixa[[#This Row],[Sub Categoria]]),0)</f>
        <v>1</v>
      </c>
      <c r="G1495" s="429">
        <f>DATE(YEAR(TabelaFluxoDeCaixa[[#This Row],[Data de Efetivação]]),MONTH(TabelaFluxoDeCaixa[[#This Row],[Data de Efetivação]]),1)</f>
        <v>45809</v>
      </c>
      <c r="H1495" s="428">
        <v>45783</v>
      </c>
      <c r="I1495" s="428">
        <v>45817</v>
      </c>
      <c r="J1495" s="411" t="s">
        <v>725</v>
      </c>
      <c r="K1495" s="411" t="s">
        <v>806</v>
      </c>
      <c r="L1495" s="411" t="s">
        <v>1029</v>
      </c>
      <c r="M1495" s="412" t="s">
        <v>1030</v>
      </c>
      <c r="N1495" s="413" t="s">
        <v>1008</v>
      </c>
      <c r="O1495" s="414">
        <v>49.99</v>
      </c>
      <c r="P1495" s="415" t="s">
        <v>134</v>
      </c>
    </row>
    <row r="1496" spans="3:16" ht="16" x14ac:dyDescent="0.2">
      <c r="C1496" s="410"/>
      <c r="D1496" s="410"/>
      <c r="E1496" s="410">
        <f>COUNTIF(CFCategoriasBD,TabelaFluxoDeCaixa[[#This Row],[Categoria]])</f>
        <v>1</v>
      </c>
      <c r="F1496" s="389">
        <f ca="1">IFERROR(COUNTIF(INDIRECT("BDNameToFC" &amp; SUBSTITUTE(TabelaFluxoDeCaixa[[#This Row],[Categoria]], " ", "_")),TabelaFluxoDeCaixa[[#This Row],[Sub Categoria]]),0)</f>
        <v>1</v>
      </c>
      <c r="G1496" s="429">
        <f>DATE(YEAR(TabelaFluxoDeCaixa[[#This Row],[Data de Efetivação]]),MONTH(TabelaFluxoDeCaixa[[#This Row],[Data de Efetivação]]),1)</f>
        <v>45809</v>
      </c>
      <c r="H1496" s="428">
        <v>45776</v>
      </c>
      <c r="I1496" s="428">
        <v>45817</v>
      </c>
      <c r="J1496" s="411" t="s">
        <v>725</v>
      </c>
      <c r="K1496" s="411" t="s">
        <v>806</v>
      </c>
      <c r="L1496" s="411" t="s">
        <v>55</v>
      </c>
      <c r="M1496" s="412" t="s">
        <v>56</v>
      </c>
      <c r="N1496" s="413" t="s">
        <v>1921</v>
      </c>
      <c r="O1496" s="414">
        <v>57.46</v>
      </c>
      <c r="P1496" s="415" t="s">
        <v>134</v>
      </c>
    </row>
    <row r="1497" spans="3:16" ht="16" x14ac:dyDescent="0.2">
      <c r="C1497" s="410"/>
      <c r="D1497" s="410"/>
      <c r="E1497" s="410">
        <f>COUNTIF(CFCategoriasBD,TabelaFluxoDeCaixa[[#This Row],[Categoria]])</f>
        <v>1</v>
      </c>
      <c r="F1497" s="389">
        <f ca="1">IFERROR(COUNTIF(INDIRECT("BDNameToFC" &amp; SUBSTITUTE(TabelaFluxoDeCaixa[[#This Row],[Categoria]], " ", "_")),TabelaFluxoDeCaixa[[#This Row],[Sub Categoria]]),0)</f>
        <v>1</v>
      </c>
      <c r="G1497" s="429">
        <f>DATE(YEAR(TabelaFluxoDeCaixa[[#This Row],[Data de Efetivação]]),MONTH(TabelaFluxoDeCaixa[[#This Row],[Data de Efetivação]]),1)</f>
        <v>45809</v>
      </c>
      <c r="H1497" s="428">
        <v>45817</v>
      </c>
      <c r="I1497" s="428">
        <v>45817</v>
      </c>
      <c r="J1497" s="411"/>
      <c r="K1497" s="411"/>
      <c r="L1497" s="411" t="s">
        <v>55</v>
      </c>
      <c r="M1497" s="412" t="s">
        <v>56</v>
      </c>
      <c r="N1497" s="413" t="s">
        <v>1981</v>
      </c>
      <c r="O1497" s="414">
        <v>58</v>
      </c>
      <c r="P1497" s="415" t="s">
        <v>134</v>
      </c>
    </row>
    <row r="1498" spans="3:16" ht="16" x14ac:dyDescent="0.2">
      <c r="C1498" s="410"/>
      <c r="D1498" s="410"/>
      <c r="E1498" s="410">
        <f>COUNTIF(CFCategoriasBD,TabelaFluxoDeCaixa[[#This Row],[Categoria]])</f>
        <v>1</v>
      </c>
      <c r="F1498" s="389">
        <f ca="1">IFERROR(COUNTIF(INDIRECT("BDNameToFC" &amp; SUBSTITUTE(TabelaFluxoDeCaixa[[#This Row],[Categoria]], " ", "_")),TabelaFluxoDeCaixa[[#This Row],[Sub Categoria]]),0)</f>
        <v>1</v>
      </c>
      <c r="G1498" s="429">
        <f>DATE(YEAR(TabelaFluxoDeCaixa[[#This Row],[Data de Efetivação]]),MONTH(TabelaFluxoDeCaixa[[#This Row],[Data de Efetivação]]),1)</f>
        <v>45809</v>
      </c>
      <c r="H1498" s="428">
        <v>45714</v>
      </c>
      <c r="I1498" s="428">
        <v>45817</v>
      </c>
      <c r="J1498" s="411" t="s">
        <v>725</v>
      </c>
      <c r="K1498" s="411" t="s">
        <v>806</v>
      </c>
      <c r="L1498" s="411" t="s">
        <v>49</v>
      </c>
      <c r="M1498" s="412" t="s">
        <v>807</v>
      </c>
      <c r="N1498" s="413" t="s">
        <v>1910</v>
      </c>
      <c r="O1498" s="414">
        <v>66.33</v>
      </c>
      <c r="P1498" s="415" t="s">
        <v>134</v>
      </c>
    </row>
    <row r="1499" spans="3:16" ht="16" x14ac:dyDescent="0.2">
      <c r="C1499" s="410"/>
      <c r="D1499" s="410"/>
      <c r="E1499" s="410">
        <f>COUNTIF(CFCategoriasBD,TabelaFluxoDeCaixa[[#This Row],[Categoria]])</f>
        <v>1</v>
      </c>
      <c r="F1499" s="389">
        <f ca="1">IFERROR(COUNTIF(INDIRECT("BDNameToFC" &amp; SUBSTITUTE(TabelaFluxoDeCaixa[[#This Row],[Categoria]], " ", "_")),TabelaFluxoDeCaixa[[#This Row],[Sub Categoria]]),0)</f>
        <v>1</v>
      </c>
      <c r="G1499" s="429">
        <f>DATE(YEAR(TabelaFluxoDeCaixa[[#This Row],[Data de Efetivação]]),MONTH(TabelaFluxoDeCaixa[[#This Row],[Data de Efetivação]]),1)</f>
        <v>45809</v>
      </c>
      <c r="H1499" s="428">
        <v>45761</v>
      </c>
      <c r="I1499" s="428">
        <v>45817</v>
      </c>
      <c r="J1499" s="411" t="s">
        <v>725</v>
      </c>
      <c r="K1499" s="411" t="s">
        <v>806</v>
      </c>
      <c r="L1499" s="411" t="s">
        <v>52</v>
      </c>
      <c r="M1499" s="412" t="s">
        <v>800</v>
      </c>
      <c r="N1499" s="413" t="s">
        <v>1931</v>
      </c>
      <c r="O1499" s="414">
        <v>71.97</v>
      </c>
      <c r="P1499" s="415" t="s">
        <v>134</v>
      </c>
    </row>
    <row r="1500" spans="3:16" ht="16" x14ac:dyDescent="0.2">
      <c r="C1500" s="410"/>
      <c r="D1500" s="410"/>
      <c r="E1500" s="410">
        <f>COUNTIF(CFCategoriasBD,TabelaFluxoDeCaixa[[#This Row],[Categoria]])</f>
        <v>1</v>
      </c>
      <c r="F1500" s="389">
        <f ca="1">IFERROR(COUNTIF(INDIRECT("BDNameToFC" &amp; SUBSTITUTE(TabelaFluxoDeCaixa[[#This Row],[Categoria]], " ", "_")),TabelaFluxoDeCaixa[[#This Row],[Sub Categoria]]),0)</f>
        <v>1</v>
      </c>
      <c r="G1500" s="429">
        <f>DATE(YEAR(TabelaFluxoDeCaixa[[#This Row],[Data de Efetivação]]),MONTH(TabelaFluxoDeCaixa[[#This Row],[Data de Efetivação]]),1)</f>
        <v>45809</v>
      </c>
      <c r="H1500" s="428">
        <v>45790</v>
      </c>
      <c r="I1500" s="428">
        <v>45817</v>
      </c>
      <c r="J1500" s="411" t="s">
        <v>725</v>
      </c>
      <c r="K1500" s="411" t="s">
        <v>806</v>
      </c>
      <c r="L1500" s="411" t="s">
        <v>52</v>
      </c>
      <c r="M1500" s="412" t="s">
        <v>800</v>
      </c>
      <c r="N1500" s="413" t="s">
        <v>855</v>
      </c>
      <c r="O1500" s="414">
        <v>73.959999999999994</v>
      </c>
      <c r="P1500" s="415" t="s">
        <v>134</v>
      </c>
    </row>
    <row r="1501" spans="3:16" ht="16" x14ac:dyDescent="0.2">
      <c r="C1501" s="410"/>
      <c r="D1501" s="410"/>
      <c r="E1501" s="410">
        <f>COUNTIF(CFCategoriasBD,TabelaFluxoDeCaixa[[#This Row],[Categoria]])</f>
        <v>1</v>
      </c>
      <c r="F1501" s="389">
        <f ca="1">IFERROR(COUNTIF(INDIRECT("BDNameToFC" &amp; SUBSTITUTE(TabelaFluxoDeCaixa[[#This Row],[Categoria]], " ", "_")),TabelaFluxoDeCaixa[[#This Row],[Sub Categoria]]),0)</f>
        <v>1</v>
      </c>
      <c r="G1501" s="429">
        <f>DATE(YEAR(TabelaFluxoDeCaixa[[#This Row],[Data de Efetivação]]),MONTH(TabelaFluxoDeCaixa[[#This Row],[Data de Efetivação]]),1)</f>
        <v>45809</v>
      </c>
      <c r="H1501" s="428">
        <v>45656</v>
      </c>
      <c r="I1501" s="428">
        <v>45817</v>
      </c>
      <c r="J1501" s="411" t="s">
        <v>725</v>
      </c>
      <c r="K1501" s="411" t="s">
        <v>806</v>
      </c>
      <c r="L1501" s="411" t="s">
        <v>899</v>
      </c>
      <c r="M1501" s="412" t="s">
        <v>902</v>
      </c>
      <c r="N1501" s="413" t="s">
        <v>1912</v>
      </c>
      <c r="O1501" s="414">
        <v>73.989999999999995</v>
      </c>
      <c r="P1501" s="415" t="s">
        <v>134</v>
      </c>
    </row>
    <row r="1502" spans="3:16" ht="16" x14ac:dyDescent="0.2">
      <c r="C1502" s="410"/>
      <c r="D1502" s="410"/>
      <c r="E1502" s="410">
        <f>COUNTIF(CFCategoriasBD,TabelaFluxoDeCaixa[[#This Row],[Categoria]])</f>
        <v>1</v>
      </c>
      <c r="F1502" s="389">
        <f ca="1">IFERROR(COUNTIF(INDIRECT("BDNameToFC" &amp; SUBSTITUTE(TabelaFluxoDeCaixa[[#This Row],[Categoria]], " ", "_")),TabelaFluxoDeCaixa[[#This Row],[Sub Categoria]]),0)</f>
        <v>1</v>
      </c>
      <c r="G1502" s="429">
        <f>DATE(YEAR(TabelaFluxoDeCaixa[[#This Row],[Data de Efetivação]]),MONTH(TabelaFluxoDeCaixa[[#This Row],[Data de Efetivação]]),1)</f>
        <v>45809</v>
      </c>
      <c r="H1502" s="428">
        <v>45779</v>
      </c>
      <c r="I1502" s="428">
        <v>45817</v>
      </c>
      <c r="J1502" s="411" t="s">
        <v>725</v>
      </c>
      <c r="K1502" s="411" t="s">
        <v>806</v>
      </c>
      <c r="L1502" s="411" t="s">
        <v>52</v>
      </c>
      <c r="M1502" s="412" t="s">
        <v>800</v>
      </c>
      <c r="N1502" s="413" t="s">
        <v>828</v>
      </c>
      <c r="O1502" s="414">
        <v>74.08</v>
      </c>
      <c r="P1502" s="415" t="s">
        <v>134</v>
      </c>
    </row>
    <row r="1503" spans="3:16" ht="16" x14ac:dyDescent="0.2">
      <c r="C1503" s="410"/>
      <c r="D1503" s="410"/>
      <c r="E1503" s="410">
        <f>COUNTIF(CFCategoriasBD,TabelaFluxoDeCaixa[[#This Row],[Categoria]])</f>
        <v>1</v>
      </c>
      <c r="F1503" s="389">
        <f ca="1">IFERROR(COUNTIF(INDIRECT("BDNameToFC" &amp; SUBSTITUTE(TabelaFluxoDeCaixa[[#This Row],[Categoria]], " ", "_")),TabelaFluxoDeCaixa[[#This Row],[Sub Categoria]]),0)</f>
        <v>1</v>
      </c>
      <c r="G1503" s="429">
        <f>DATE(YEAR(TabelaFluxoDeCaixa[[#This Row],[Data de Efetivação]]),MONTH(TabelaFluxoDeCaixa[[#This Row],[Data de Efetivação]]),1)</f>
        <v>45809</v>
      </c>
      <c r="H1503" s="428">
        <v>45761</v>
      </c>
      <c r="I1503" s="428">
        <v>45817</v>
      </c>
      <c r="J1503" s="411" t="s">
        <v>725</v>
      </c>
      <c r="K1503" s="411" t="s">
        <v>806</v>
      </c>
      <c r="L1503" s="411" t="s">
        <v>52</v>
      </c>
      <c r="M1503" s="412" t="s">
        <v>800</v>
      </c>
      <c r="N1503" s="413" t="s">
        <v>983</v>
      </c>
      <c r="O1503" s="414">
        <v>74.78</v>
      </c>
      <c r="P1503" s="415" t="s">
        <v>134</v>
      </c>
    </row>
    <row r="1504" spans="3:16" ht="16" x14ac:dyDescent="0.2">
      <c r="C1504" s="410"/>
      <c r="D1504" s="410"/>
      <c r="E1504" s="410">
        <f>COUNTIF(CFCategoriasBD,TabelaFluxoDeCaixa[[#This Row],[Categoria]])</f>
        <v>1</v>
      </c>
      <c r="F1504" s="389">
        <f ca="1">IFERROR(COUNTIF(INDIRECT("BDNameToFC" &amp; SUBSTITUTE(TabelaFluxoDeCaixa[[#This Row],[Categoria]], " ", "_")),TabelaFluxoDeCaixa[[#This Row],[Sub Categoria]]),0)</f>
        <v>1</v>
      </c>
      <c r="G1504" s="429">
        <f>DATE(YEAR(TabelaFluxoDeCaixa[[#This Row],[Data de Efetivação]]),MONTH(TabelaFluxoDeCaixa[[#This Row],[Data de Efetivação]]),1)</f>
        <v>45809</v>
      </c>
      <c r="H1504" s="428">
        <v>45761</v>
      </c>
      <c r="I1504" s="428">
        <v>45817</v>
      </c>
      <c r="J1504" s="411" t="s">
        <v>725</v>
      </c>
      <c r="K1504" s="411" t="s">
        <v>806</v>
      </c>
      <c r="L1504" s="411" t="s">
        <v>52</v>
      </c>
      <c r="M1504" s="412" t="s">
        <v>800</v>
      </c>
      <c r="N1504" s="413" t="s">
        <v>983</v>
      </c>
      <c r="O1504" s="414">
        <v>80.12</v>
      </c>
      <c r="P1504" s="415" t="s">
        <v>134</v>
      </c>
    </row>
    <row r="1505" spans="3:16" ht="16" x14ac:dyDescent="0.2">
      <c r="C1505" s="410"/>
      <c r="D1505" s="410"/>
      <c r="E1505" s="410">
        <f>COUNTIF(CFCategoriasBD,TabelaFluxoDeCaixa[[#This Row],[Categoria]])</f>
        <v>1</v>
      </c>
      <c r="F1505" s="389">
        <f ca="1">IFERROR(COUNTIF(INDIRECT("BDNameToFC" &amp; SUBSTITUTE(TabelaFluxoDeCaixa[[#This Row],[Categoria]], " ", "_")),TabelaFluxoDeCaixa[[#This Row],[Sub Categoria]]),0)</f>
        <v>1</v>
      </c>
      <c r="G1505" s="429">
        <f>DATE(YEAR(TabelaFluxoDeCaixa[[#This Row],[Data de Efetivação]]),MONTH(TabelaFluxoDeCaixa[[#This Row],[Data de Efetivação]]),1)</f>
        <v>45809</v>
      </c>
      <c r="H1505" s="428">
        <v>45780</v>
      </c>
      <c r="I1505" s="428">
        <v>45817</v>
      </c>
      <c r="J1505" s="411" t="s">
        <v>725</v>
      </c>
      <c r="K1505" s="411" t="s">
        <v>806</v>
      </c>
      <c r="L1505" s="411" t="s">
        <v>55</v>
      </c>
      <c r="M1505" s="412" t="s">
        <v>56</v>
      </c>
      <c r="N1505" s="413" t="s">
        <v>1913</v>
      </c>
      <c r="O1505" s="414">
        <v>82.33</v>
      </c>
      <c r="P1505" s="415" t="s">
        <v>134</v>
      </c>
    </row>
    <row r="1506" spans="3:16" ht="16" x14ac:dyDescent="0.2">
      <c r="C1506" s="410"/>
      <c r="D1506" s="410"/>
      <c r="E1506" s="410">
        <f>COUNTIF(CFCategoriasBD,TabelaFluxoDeCaixa[[#This Row],[Categoria]])</f>
        <v>1</v>
      </c>
      <c r="F1506" s="389">
        <f ca="1">IFERROR(COUNTIF(INDIRECT("BDNameToFC" &amp; SUBSTITUTE(TabelaFluxoDeCaixa[[#This Row],[Categoria]], " ", "_")),TabelaFluxoDeCaixa[[#This Row],[Sub Categoria]]),0)</f>
        <v>1</v>
      </c>
      <c r="G1506" s="429">
        <f>DATE(YEAR(TabelaFluxoDeCaixa[[#This Row],[Data de Efetivação]]),MONTH(TabelaFluxoDeCaixa[[#This Row],[Data de Efetivação]]),1)</f>
        <v>45809</v>
      </c>
      <c r="H1506" s="428">
        <v>45785</v>
      </c>
      <c r="I1506" s="428">
        <v>45817</v>
      </c>
      <c r="J1506" s="411" t="s">
        <v>725</v>
      </c>
      <c r="K1506" s="411" t="s">
        <v>806</v>
      </c>
      <c r="L1506" s="411" t="s">
        <v>803</v>
      </c>
      <c r="M1506" s="412" t="s">
        <v>48</v>
      </c>
      <c r="N1506" s="413" t="s">
        <v>831</v>
      </c>
      <c r="O1506" s="414">
        <v>89.1</v>
      </c>
      <c r="P1506" s="415" t="s">
        <v>134</v>
      </c>
    </row>
    <row r="1507" spans="3:16" ht="16" x14ac:dyDescent="0.2">
      <c r="C1507" s="410"/>
      <c r="D1507" s="410"/>
      <c r="E1507" s="410">
        <f>COUNTIF(CFCategoriasBD,TabelaFluxoDeCaixa[[#This Row],[Categoria]])</f>
        <v>1</v>
      </c>
      <c r="F1507" s="389">
        <f ca="1">IFERROR(COUNTIF(INDIRECT("BDNameToFC" &amp; SUBSTITUTE(TabelaFluxoDeCaixa[[#This Row],[Categoria]], " ", "_")),TabelaFluxoDeCaixa[[#This Row],[Sub Categoria]]),0)</f>
        <v>1</v>
      </c>
      <c r="G1507" s="429">
        <f>DATE(YEAR(TabelaFluxoDeCaixa[[#This Row],[Data de Efetivação]]),MONTH(TabelaFluxoDeCaixa[[#This Row],[Data de Efetivação]]),1)</f>
        <v>45809</v>
      </c>
      <c r="H1507" s="428">
        <v>45786</v>
      </c>
      <c r="I1507" s="428">
        <v>45817</v>
      </c>
      <c r="J1507" s="411" t="s">
        <v>725</v>
      </c>
      <c r="K1507" s="411" t="s">
        <v>806</v>
      </c>
      <c r="L1507" s="411" t="s">
        <v>55</v>
      </c>
      <c r="M1507" s="412" t="s">
        <v>57</v>
      </c>
      <c r="N1507" s="413" t="s">
        <v>1918</v>
      </c>
      <c r="O1507" s="414">
        <v>90.45</v>
      </c>
      <c r="P1507" s="415" t="s">
        <v>134</v>
      </c>
    </row>
    <row r="1508" spans="3:16" ht="16" x14ac:dyDescent="0.2">
      <c r="C1508" s="410"/>
      <c r="D1508" s="410"/>
      <c r="E1508" s="410">
        <f>COUNTIF(CFCategoriasBD,TabelaFluxoDeCaixa[[#This Row],[Categoria]])</f>
        <v>1</v>
      </c>
      <c r="F1508" s="389">
        <f ca="1">IFERROR(COUNTIF(INDIRECT("BDNameToFC" &amp; SUBSTITUTE(TabelaFluxoDeCaixa[[#This Row],[Categoria]], " ", "_")),TabelaFluxoDeCaixa[[#This Row],[Sub Categoria]]),0)</f>
        <v>1</v>
      </c>
      <c r="G1508" s="429">
        <f>DATE(YEAR(TabelaFluxoDeCaixa[[#This Row],[Data de Efetivação]]),MONTH(TabelaFluxoDeCaixa[[#This Row],[Data de Efetivação]]),1)</f>
        <v>45809</v>
      </c>
      <c r="H1508" s="428">
        <v>45793</v>
      </c>
      <c r="I1508" s="428">
        <v>45817</v>
      </c>
      <c r="J1508" s="411" t="s">
        <v>725</v>
      </c>
      <c r="K1508" s="411" t="s">
        <v>806</v>
      </c>
      <c r="L1508" s="411" t="s">
        <v>55</v>
      </c>
      <c r="M1508" s="412" t="s">
        <v>56</v>
      </c>
      <c r="N1508" s="413" t="s">
        <v>1933</v>
      </c>
      <c r="O1508" s="414">
        <v>95.53</v>
      </c>
      <c r="P1508" s="415" t="s">
        <v>134</v>
      </c>
    </row>
    <row r="1509" spans="3:16" ht="16" x14ac:dyDescent="0.2">
      <c r="C1509" s="410"/>
      <c r="D1509" s="410"/>
      <c r="E1509" s="410">
        <f>COUNTIF(CFCategoriasBD,TabelaFluxoDeCaixa[[#This Row],[Categoria]])</f>
        <v>1</v>
      </c>
      <c r="F1509" s="389">
        <f ca="1">IFERROR(COUNTIF(INDIRECT("BDNameToFC" &amp; SUBSTITUTE(TabelaFluxoDeCaixa[[#This Row],[Categoria]], " ", "_")),TabelaFluxoDeCaixa[[#This Row],[Sub Categoria]]),0)</f>
        <v>1</v>
      </c>
      <c r="G1509" s="429">
        <f>DATE(YEAR(TabelaFluxoDeCaixa[[#This Row],[Data de Efetivação]]),MONTH(TabelaFluxoDeCaixa[[#This Row],[Data de Efetivação]]),1)</f>
        <v>45809</v>
      </c>
      <c r="H1509" s="428">
        <v>45770</v>
      </c>
      <c r="I1509" s="428">
        <v>45817</v>
      </c>
      <c r="J1509" s="411" t="s">
        <v>725</v>
      </c>
      <c r="K1509" s="411" t="s">
        <v>806</v>
      </c>
      <c r="L1509" s="411" t="s">
        <v>803</v>
      </c>
      <c r="M1509" s="412" t="s">
        <v>48</v>
      </c>
      <c r="N1509" s="413" t="s">
        <v>830</v>
      </c>
      <c r="O1509" s="414">
        <v>96.97</v>
      </c>
      <c r="P1509" s="415" t="s">
        <v>134</v>
      </c>
    </row>
    <row r="1510" spans="3:16" ht="16" x14ac:dyDescent="0.2">
      <c r="C1510" s="410"/>
      <c r="D1510" s="410"/>
      <c r="E1510" s="410">
        <f>COUNTIF(CFCategoriasBD,TabelaFluxoDeCaixa[[#This Row],[Categoria]])</f>
        <v>1</v>
      </c>
      <c r="F1510" s="389">
        <f ca="1">IFERROR(COUNTIF(INDIRECT("BDNameToFC" &amp; SUBSTITUTE(TabelaFluxoDeCaixa[[#This Row],[Categoria]], " ", "_")),TabelaFluxoDeCaixa[[#This Row],[Sub Categoria]]),0)</f>
        <v>1</v>
      </c>
      <c r="G1510" s="429">
        <f>DATE(YEAR(TabelaFluxoDeCaixa[[#This Row],[Data de Efetivação]]),MONTH(TabelaFluxoDeCaixa[[#This Row],[Data de Efetivação]]),1)</f>
        <v>45809</v>
      </c>
      <c r="H1510" s="428">
        <v>45790</v>
      </c>
      <c r="I1510" s="428">
        <v>45817</v>
      </c>
      <c r="J1510" s="411" t="s">
        <v>725</v>
      </c>
      <c r="K1510" s="411" t="s">
        <v>806</v>
      </c>
      <c r="L1510" s="411" t="s">
        <v>803</v>
      </c>
      <c r="M1510" s="412" t="s">
        <v>898</v>
      </c>
      <c r="N1510" s="413" t="s">
        <v>1903</v>
      </c>
      <c r="O1510" s="414">
        <v>99.05</v>
      </c>
      <c r="P1510" s="415" t="s">
        <v>134</v>
      </c>
    </row>
    <row r="1511" spans="3:16" ht="16" x14ac:dyDescent="0.2">
      <c r="C1511" s="410"/>
      <c r="D1511" s="410"/>
      <c r="E1511" s="410">
        <f>COUNTIF(CFCategoriasBD,TabelaFluxoDeCaixa[[#This Row],[Categoria]])</f>
        <v>1</v>
      </c>
      <c r="F1511" s="389">
        <f ca="1">IFERROR(COUNTIF(INDIRECT("BDNameToFC" &amp; SUBSTITUTE(TabelaFluxoDeCaixa[[#This Row],[Categoria]], " ", "_")),TabelaFluxoDeCaixa[[#This Row],[Sub Categoria]]),0)</f>
        <v>1</v>
      </c>
      <c r="G1511" s="429">
        <f>DATE(YEAR(TabelaFluxoDeCaixa[[#This Row],[Data de Efetivação]]),MONTH(TabelaFluxoDeCaixa[[#This Row],[Data de Efetivação]]),1)</f>
        <v>45809</v>
      </c>
      <c r="H1511" s="428">
        <v>45798</v>
      </c>
      <c r="I1511" s="428">
        <v>45817</v>
      </c>
      <c r="J1511" s="411" t="s">
        <v>725</v>
      </c>
      <c r="K1511" s="411" t="s">
        <v>806</v>
      </c>
      <c r="L1511" s="411" t="s">
        <v>49</v>
      </c>
      <c r="M1511" s="412" t="s">
        <v>50</v>
      </c>
      <c r="N1511" s="413" t="s">
        <v>1003</v>
      </c>
      <c r="O1511" s="414">
        <v>99.92</v>
      </c>
      <c r="P1511" s="415" t="s">
        <v>134</v>
      </c>
    </row>
    <row r="1512" spans="3:16" ht="16" x14ac:dyDescent="0.2">
      <c r="C1512" s="410"/>
      <c r="D1512" s="410"/>
      <c r="E1512" s="410">
        <f>COUNTIF(CFCategoriasBD,TabelaFluxoDeCaixa[[#This Row],[Categoria]])</f>
        <v>1</v>
      </c>
      <c r="F1512" s="389">
        <f ca="1">IFERROR(COUNTIF(INDIRECT("BDNameToFC" &amp; SUBSTITUTE(TabelaFluxoDeCaixa[[#This Row],[Categoria]], " ", "_")),TabelaFluxoDeCaixa[[#This Row],[Sub Categoria]]),0)</f>
        <v>1</v>
      </c>
      <c r="G1512" s="429">
        <f>DATE(YEAR(TabelaFluxoDeCaixa[[#This Row],[Data de Efetivação]]),MONTH(TabelaFluxoDeCaixa[[#This Row],[Data de Efetivação]]),1)</f>
        <v>45809</v>
      </c>
      <c r="H1512" s="428">
        <v>45792</v>
      </c>
      <c r="I1512" s="428">
        <v>45817</v>
      </c>
      <c r="J1512" s="411" t="s">
        <v>725</v>
      </c>
      <c r="K1512" s="411" t="s">
        <v>806</v>
      </c>
      <c r="L1512" s="411" t="s">
        <v>55</v>
      </c>
      <c r="M1512" s="412" t="s">
        <v>56</v>
      </c>
      <c r="N1512" s="413" t="s">
        <v>1906</v>
      </c>
      <c r="O1512" s="414">
        <v>100</v>
      </c>
      <c r="P1512" s="415" t="s">
        <v>134</v>
      </c>
    </row>
    <row r="1513" spans="3:16" ht="16" x14ac:dyDescent="0.2">
      <c r="C1513" s="410"/>
      <c r="D1513" s="410"/>
      <c r="E1513" s="410">
        <f>COUNTIF(CFCategoriasBD,TabelaFluxoDeCaixa[[#This Row],[Categoria]])</f>
        <v>1</v>
      </c>
      <c r="F1513" s="389">
        <f ca="1">IFERROR(COUNTIF(INDIRECT("BDNameToFC" &amp; SUBSTITUTE(TabelaFluxoDeCaixa[[#This Row],[Categoria]], " ", "_")),TabelaFluxoDeCaixa[[#This Row],[Sub Categoria]]),0)</f>
        <v>1</v>
      </c>
      <c r="G1513" s="429">
        <f>DATE(YEAR(TabelaFluxoDeCaixa[[#This Row],[Data de Efetivação]]),MONTH(TabelaFluxoDeCaixa[[#This Row],[Data de Efetivação]]),1)</f>
        <v>45809</v>
      </c>
      <c r="H1513" s="428">
        <v>45784</v>
      </c>
      <c r="I1513" s="428">
        <v>45817</v>
      </c>
      <c r="J1513" s="411" t="s">
        <v>725</v>
      </c>
      <c r="K1513" s="411" t="s">
        <v>806</v>
      </c>
      <c r="L1513" s="411" t="s">
        <v>814</v>
      </c>
      <c r="M1513" s="412" t="s">
        <v>257</v>
      </c>
      <c r="N1513" s="413" t="s">
        <v>835</v>
      </c>
      <c r="O1513" s="414">
        <v>100</v>
      </c>
      <c r="P1513" s="415" t="s">
        <v>134</v>
      </c>
    </row>
    <row r="1514" spans="3:16" ht="16" x14ac:dyDescent="0.2">
      <c r="C1514" s="410"/>
      <c r="D1514" s="410"/>
      <c r="E1514" s="410">
        <f>COUNTIF(CFCategoriasBD,TabelaFluxoDeCaixa[[#This Row],[Categoria]])</f>
        <v>1</v>
      </c>
      <c r="F1514" s="389">
        <f ca="1">IFERROR(COUNTIF(INDIRECT("BDNameToFC" &amp; SUBSTITUTE(TabelaFluxoDeCaixa[[#This Row],[Categoria]], " ", "_")),TabelaFluxoDeCaixa[[#This Row],[Sub Categoria]]),0)</f>
        <v>1</v>
      </c>
      <c r="G1514" s="429">
        <f>DATE(YEAR(TabelaFluxoDeCaixa[[#This Row],[Data de Efetivação]]),MONTH(TabelaFluxoDeCaixa[[#This Row],[Data de Efetivação]]),1)</f>
        <v>45809</v>
      </c>
      <c r="H1514" s="428">
        <v>45778</v>
      </c>
      <c r="I1514" s="428">
        <v>45817</v>
      </c>
      <c r="J1514" s="411" t="s">
        <v>725</v>
      </c>
      <c r="K1514" s="411" t="s">
        <v>806</v>
      </c>
      <c r="L1514" s="411" t="s">
        <v>52</v>
      </c>
      <c r="M1514" s="412" t="s">
        <v>800</v>
      </c>
      <c r="N1514" s="413" t="s">
        <v>829</v>
      </c>
      <c r="O1514" s="414">
        <v>105.9</v>
      </c>
      <c r="P1514" s="415" t="s">
        <v>134</v>
      </c>
    </row>
    <row r="1515" spans="3:16" ht="16" x14ac:dyDescent="0.2">
      <c r="C1515" s="410"/>
      <c r="D1515" s="410"/>
      <c r="E1515" s="410">
        <f>COUNTIF(CFCategoriasBD,TabelaFluxoDeCaixa[[#This Row],[Categoria]])</f>
        <v>1</v>
      </c>
      <c r="F1515" s="389">
        <f ca="1">IFERROR(COUNTIF(INDIRECT("BDNameToFC" &amp; SUBSTITUTE(TabelaFluxoDeCaixa[[#This Row],[Categoria]], " ", "_")),TabelaFluxoDeCaixa[[#This Row],[Sub Categoria]]),0)</f>
        <v>1</v>
      </c>
      <c r="G1515" s="429">
        <f>DATE(YEAR(TabelaFluxoDeCaixa[[#This Row],[Data de Efetivação]]),MONTH(TabelaFluxoDeCaixa[[#This Row],[Data de Efetivação]]),1)</f>
        <v>45809</v>
      </c>
      <c r="H1515" s="428">
        <v>45688</v>
      </c>
      <c r="I1515" s="428">
        <v>45817</v>
      </c>
      <c r="J1515" s="411" t="s">
        <v>725</v>
      </c>
      <c r="K1515" s="411" t="s">
        <v>806</v>
      </c>
      <c r="L1515" s="411" t="s">
        <v>58</v>
      </c>
      <c r="M1515" s="412" t="s">
        <v>802</v>
      </c>
      <c r="N1515" s="413" t="s">
        <v>1911</v>
      </c>
      <c r="O1515" s="414">
        <v>106.61</v>
      </c>
      <c r="P1515" s="415" t="s">
        <v>134</v>
      </c>
    </row>
    <row r="1516" spans="3:16" ht="16" x14ac:dyDescent="0.2">
      <c r="C1516" s="410"/>
      <c r="D1516" s="410"/>
      <c r="E1516" s="410">
        <f>COUNTIF(CFCategoriasBD,TabelaFluxoDeCaixa[[#This Row],[Categoria]])</f>
        <v>1</v>
      </c>
      <c r="F1516" s="389">
        <f ca="1">IFERROR(COUNTIF(INDIRECT("BDNameToFC" &amp; SUBSTITUTE(TabelaFluxoDeCaixa[[#This Row],[Categoria]], " ", "_")),TabelaFluxoDeCaixa[[#This Row],[Sub Categoria]]),0)</f>
        <v>1</v>
      </c>
      <c r="G1516" s="429">
        <f>DATE(YEAR(TabelaFluxoDeCaixa[[#This Row],[Data de Efetivação]]),MONTH(TabelaFluxoDeCaixa[[#This Row],[Data de Efetivação]]),1)</f>
        <v>45809</v>
      </c>
      <c r="H1516" s="428">
        <v>45777</v>
      </c>
      <c r="I1516" s="428">
        <v>45817</v>
      </c>
      <c r="J1516" s="411" t="s">
        <v>725</v>
      </c>
      <c r="K1516" s="411" t="s">
        <v>806</v>
      </c>
      <c r="L1516" s="411" t="s">
        <v>803</v>
      </c>
      <c r="M1516" s="412" t="s">
        <v>48</v>
      </c>
      <c r="N1516" s="413" t="s">
        <v>978</v>
      </c>
      <c r="O1516" s="414">
        <v>109.79</v>
      </c>
      <c r="P1516" s="415" t="s">
        <v>134</v>
      </c>
    </row>
    <row r="1517" spans="3:16" ht="16" x14ac:dyDescent="0.2">
      <c r="C1517" s="410"/>
      <c r="D1517" s="410"/>
      <c r="E1517" s="410">
        <f>COUNTIF(CFCategoriasBD,TabelaFluxoDeCaixa[[#This Row],[Categoria]])</f>
        <v>1</v>
      </c>
      <c r="F1517" s="389">
        <f ca="1">IFERROR(COUNTIF(INDIRECT("BDNameToFC" &amp; SUBSTITUTE(TabelaFluxoDeCaixa[[#This Row],[Categoria]], " ", "_")),TabelaFluxoDeCaixa[[#This Row],[Sub Categoria]]),0)</f>
        <v>1</v>
      </c>
      <c r="G1517" s="429">
        <f>DATE(YEAR(TabelaFluxoDeCaixa[[#This Row],[Data de Efetivação]]),MONTH(TabelaFluxoDeCaixa[[#This Row],[Data de Efetivação]]),1)</f>
        <v>45809</v>
      </c>
      <c r="H1517" s="428">
        <v>45786</v>
      </c>
      <c r="I1517" s="428">
        <v>45817</v>
      </c>
      <c r="J1517" s="411" t="s">
        <v>725</v>
      </c>
      <c r="K1517" s="411" t="s">
        <v>806</v>
      </c>
      <c r="L1517" s="411" t="s">
        <v>803</v>
      </c>
      <c r="M1517" s="412" t="s">
        <v>48</v>
      </c>
      <c r="N1517" s="413" t="s">
        <v>830</v>
      </c>
      <c r="O1517" s="414">
        <v>110</v>
      </c>
      <c r="P1517" s="415" t="s">
        <v>134</v>
      </c>
    </row>
    <row r="1518" spans="3:16" ht="16" x14ac:dyDescent="0.2">
      <c r="C1518" s="410"/>
      <c r="D1518" s="410"/>
      <c r="E1518" s="410">
        <f>COUNTIF(CFCategoriasBD,TabelaFluxoDeCaixa[[#This Row],[Categoria]])</f>
        <v>1</v>
      </c>
      <c r="F1518" s="389">
        <f ca="1">IFERROR(COUNTIF(INDIRECT("BDNameToFC" &amp; SUBSTITUTE(TabelaFluxoDeCaixa[[#This Row],[Categoria]], " ", "_")),TabelaFluxoDeCaixa[[#This Row],[Sub Categoria]]),0)</f>
        <v>1</v>
      </c>
      <c r="G1518" s="429">
        <f>DATE(YEAR(TabelaFluxoDeCaixa[[#This Row],[Data de Efetivação]]),MONTH(TabelaFluxoDeCaixa[[#This Row],[Data de Efetivação]]),1)</f>
        <v>45809</v>
      </c>
      <c r="H1518" s="428">
        <v>45790</v>
      </c>
      <c r="I1518" s="428">
        <v>45817</v>
      </c>
      <c r="J1518" s="411" t="s">
        <v>725</v>
      </c>
      <c r="K1518" s="411" t="s">
        <v>806</v>
      </c>
      <c r="L1518" s="411" t="s">
        <v>803</v>
      </c>
      <c r="M1518" s="412" t="s">
        <v>48</v>
      </c>
      <c r="N1518" s="413" t="s">
        <v>831</v>
      </c>
      <c r="O1518" s="414">
        <v>115.77</v>
      </c>
      <c r="P1518" s="415" t="s">
        <v>134</v>
      </c>
    </row>
    <row r="1519" spans="3:16" ht="16" x14ac:dyDescent="0.2">
      <c r="C1519" s="410"/>
      <c r="D1519" s="410"/>
      <c r="E1519" s="410">
        <f>COUNTIF(CFCategoriasBD,TabelaFluxoDeCaixa[[#This Row],[Categoria]])</f>
        <v>1</v>
      </c>
      <c r="F1519" s="389">
        <f ca="1">IFERROR(COUNTIF(INDIRECT("BDNameToFC" &amp; SUBSTITUTE(TabelaFluxoDeCaixa[[#This Row],[Categoria]], " ", "_")),TabelaFluxoDeCaixa[[#This Row],[Sub Categoria]]),0)</f>
        <v>1</v>
      </c>
      <c r="G1519" s="429">
        <f>DATE(YEAR(TabelaFluxoDeCaixa[[#This Row],[Data de Efetivação]]),MONTH(TabelaFluxoDeCaixa[[#This Row],[Data de Efetivação]]),1)</f>
        <v>45809</v>
      </c>
      <c r="H1519" s="428">
        <v>45697</v>
      </c>
      <c r="I1519" s="428">
        <v>45817</v>
      </c>
      <c r="J1519" s="411" t="s">
        <v>725</v>
      </c>
      <c r="K1519" s="411" t="s">
        <v>806</v>
      </c>
      <c r="L1519" s="411" t="s">
        <v>899</v>
      </c>
      <c r="M1519" s="412" t="s">
        <v>910</v>
      </c>
      <c r="N1519" s="413" t="s">
        <v>1915</v>
      </c>
      <c r="O1519" s="414">
        <v>120</v>
      </c>
      <c r="P1519" s="415" t="s">
        <v>134</v>
      </c>
    </row>
    <row r="1520" spans="3:16" ht="16" x14ac:dyDescent="0.2">
      <c r="C1520" s="410"/>
      <c r="D1520" s="410"/>
      <c r="E1520" s="410">
        <f>COUNTIF(CFCategoriasBD,TabelaFluxoDeCaixa[[#This Row],[Categoria]])</f>
        <v>1</v>
      </c>
      <c r="F1520" s="389">
        <f ca="1">IFERROR(COUNTIF(INDIRECT("BDNameToFC" &amp; SUBSTITUTE(TabelaFluxoDeCaixa[[#This Row],[Categoria]], " ", "_")),TabelaFluxoDeCaixa[[#This Row],[Sub Categoria]]),0)</f>
        <v>1</v>
      </c>
      <c r="G1520" s="429">
        <f>DATE(YEAR(TabelaFluxoDeCaixa[[#This Row],[Data de Efetivação]]),MONTH(TabelaFluxoDeCaixa[[#This Row],[Data de Efetivação]]),1)</f>
        <v>45809</v>
      </c>
      <c r="H1520" s="428">
        <v>45777</v>
      </c>
      <c r="I1520" s="428">
        <v>45817</v>
      </c>
      <c r="J1520" s="411" t="s">
        <v>725</v>
      </c>
      <c r="K1520" s="411" t="s">
        <v>806</v>
      </c>
      <c r="L1520" s="411" t="s">
        <v>52</v>
      </c>
      <c r="M1520" s="412" t="s">
        <v>800</v>
      </c>
      <c r="N1520" s="413" t="s">
        <v>829</v>
      </c>
      <c r="O1520" s="414">
        <v>123.03</v>
      </c>
      <c r="P1520" s="415" t="s">
        <v>134</v>
      </c>
    </row>
    <row r="1521" spans="3:16" ht="16" x14ac:dyDescent="0.2">
      <c r="C1521" s="410"/>
      <c r="D1521" s="410"/>
      <c r="E1521" s="410">
        <f>COUNTIF(CFCategoriasBD,TabelaFluxoDeCaixa[[#This Row],[Categoria]])</f>
        <v>1</v>
      </c>
      <c r="F1521" s="389">
        <f ca="1">IFERROR(COUNTIF(INDIRECT("BDNameToFC" &amp; SUBSTITUTE(TabelaFluxoDeCaixa[[#This Row],[Categoria]], " ", "_")),TabelaFluxoDeCaixa[[#This Row],[Sub Categoria]]),0)</f>
        <v>1</v>
      </c>
      <c r="G1521" s="429">
        <f>DATE(YEAR(TabelaFluxoDeCaixa[[#This Row],[Data de Efetivação]]),MONTH(TabelaFluxoDeCaixa[[#This Row],[Data de Efetivação]]),1)</f>
        <v>45809</v>
      </c>
      <c r="H1521" s="428">
        <v>45674</v>
      </c>
      <c r="I1521" s="428">
        <v>45817</v>
      </c>
      <c r="J1521" s="411" t="s">
        <v>725</v>
      </c>
      <c r="K1521" s="411" t="s">
        <v>806</v>
      </c>
      <c r="L1521" s="411" t="s">
        <v>58</v>
      </c>
      <c r="M1521" s="412" t="s">
        <v>802</v>
      </c>
      <c r="N1521" s="413" t="s">
        <v>1932</v>
      </c>
      <c r="O1521" s="414">
        <v>133.16</v>
      </c>
      <c r="P1521" s="415" t="s">
        <v>134</v>
      </c>
    </row>
    <row r="1522" spans="3:16" ht="16" x14ac:dyDescent="0.2">
      <c r="C1522" s="410"/>
      <c r="D1522" s="410"/>
      <c r="E1522" s="410">
        <f>COUNTIF(CFCategoriasBD,TabelaFluxoDeCaixa[[#This Row],[Categoria]])</f>
        <v>1</v>
      </c>
      <c r="F1522" s="389">
        <f ca="1">IFERROR(COUNTIF(INDIRECT("BDNameToFC" &amp; SUBSTITUTE(TabelaFluxoDeCaixa[[#This Row],[Categoria]], " ", "_")),TabelaFluxoDeCaixa[[#This Row],[Sub Categoria]]),0)</f>
        <v>1</v>
      </c>
      <c r="G1522" s="429">
        <f>DATE(YEAR(TabelaFluxoDeCaixa[[#This Row],[Data de Efetivação]]),MONTH(TabelaFluxoDeCaixa[[#This Row],[Data de Efetivação]]),1)</f>
        <v>45809</v>
      </c>
      <c r="H1522" s="428">
        <v>45788</v>
      </c>
      <c r="I1522" s="428">
        <v>45817</v>
      </c>
      <c r="J1522" s="411" t="s">
        <v>725</v>
      </c>
      <c r="K1522" s="411" t="s">
        <v>806</v>
      </c>
      <c r="L1522" s="411" t="s">
        <v>49</v>
      </c>
      <c r="M1522" s="412" t="s">
        <v>51</v>
      </c>
      <c r="N1522" s="413" t="s">
        <v>1250</v>
      </c>
      <c r="O1522" s="414">
        <v>140</v>
      </c>
      <c r="P1522" s="415" t="s">
        <v>134</v>
      </c>
    </row>
    <row r="1523" spans="3:16" ht="16" x14ac:dyDescent="0.2">
      <c r="C1523" s="410"/>
      <c r="D1523" s="410"/>
      <c r="E1523" s="410">
        <f>COUNTIF(CFCategoriasBD,TabelaFluxoDeCaixa[[#This Row],[Categoria]])</f>
        <v>1</v>
      </c>
      <c r="F1523" s="389">
        <f ca="1">IFERROR(COUNTIF(INDIRECT("BDNameToFC" &amp; SUBSTITUTE(TabelaFluxoDeCaixa[[#This Row],[Categoria]], " ", "_")),TabelaFluxoDeCaixa[[#This Row],[Sub Categoria]]),0)</f>
        <v>1</v>
      </c>
      <c r="G1523" s="429">
        <f>DATE(YEAR(TabelaFluxoDeCaixa[[#This Row],[Data de Efetivação]]),MONTH(TabelaFluxoDeCaixa[[#This Row],[Data de Efetivação]]),1)</f>
        <v>45809</v>
      </c>
      <c r="H1523" s="428">
        <v>45790</v>
      </c>
      <c r="I1523" s="428">
        <v>45817</v>
      </c>
      <c r="J1523" s="411" t="s">
        <v>725</v>
      </c>
      <c r="K1523" s="411" t="s">
        <v>806</v>
      </c>
      <c r="L1523" s="411" t="s">
        <v>803</v>
      </c>
      <c r="M1523" s="412" t="s">
        <v>48</v>
      </c>
      <c r="N1523" s="413" t="s">
        <v>831</v>
      </c>
      <c r="O1523" s="414">
        <v>140.87</v>
      </c>
      <c r="P1523" s="415" t="s">
        <v>134</v>
      </c>
    </row>
    <row r="1524" spans="3:16" ht="16" x14ac:dyDescent="0.2">
      <c r="C1524" s="410"/>
      <c r="D1524" s="410"/>
      <c r="E1524" s="410">
        <f>COUNTIF(CFCategoriasBD,TabelaFluxoDeCaixa[[#This Row],[Categoria]])</f>
        <v>1</v>
      </c>
      <c r="F1524" s="389">
        <f ca="1">IFERROR(COUNTIF(INDIRECT("BDNameToFC" &amp; SUBSTITUTE(TabelaFluxoDeCaixa[[#This Row],[Categoria]], " ", "_")),TabelaFluxoDeCaixa[[#This Row],[Sub Categoria]]),0)</f>
        <v>1</v>
      </c>
      <c r="G1524" s="429">
        <f>DATE(YEAR(TabelaFluxoDeCaixa[[#This Row],[Data de Efetivação]]),MONTH(TabelaFluxoDeCaixa[[#This Row],[Data de Efetivação]]),1)</f>
        <v>45809</v>
      </c>
      <c r="H1524" s="428">
        <v>45797</v>
      </c>
      <c r="I1524" s="428">
        <v>45817</v>
      </c>
      <c r="J1524" s="411" t="s">
        <v>725</v>
      </c>
      <c r="K1524" s="411" t="s">
        <v>806</v>
      </c>
      <c r="L1524" s="411" t="s">
        <v>803</v>
      </c>
      <c r="M1524" s="412" t="s">
        <v>48</v>
      </c>
      <c r="N1524" s="413" t="s">
        <v>830</v>
      </c>
      <c r="O1524" s="414">
        <v>141.52000000000001</v>
      </c>
      <c r="P1524" s="415" t="s">
        <v>134</v>
      </c>
    </row>
    <row r="1525" spans="3:16" ht="16" x14ac:dyDescent="0.2">
      <c r="C1525" s="410"/>
      <c r="D1525" s="410"/>
      <c r="E1525" s="410">
        <f>COUNTIF(CFCategoriasBD,TabelaFluxoDeCaixa[[#This Row],[Categoria]])</f>
        <v>1</v>
      </c>
      <c r="F1525" s="389">
        <f ca="1">IFERROR(COUNTIF(INDIRECT("BDNameToFC" &amp; SUBSTITUTE(TabelaFluxoDeCaixa[[#This Row],[Categoria]], " ", "_")),TabelaFluxoDeCaixa[[#This Row],[Sub Categoria]]),0)</f>
        <v>1</v>
      </c>
      <c r="G1525" s="429">
        <f>DATE(YEAR(TabelaFluxoDeCaixa[[#This Row],[Data de Efetivação]]),MONTH(TabelaFluxoDeCaixa[[#This Row],[Data de Efetivação]]),1)</f>
        <v>45809</v>
      </c>
      <c r="H1525" s="428">
        <v>45670</v>
      </c>
      <c r="I1525" s="428">
        <v>45817</v>
      </c>
      <c r="J1525" s="411" t="s">
        <v>725</v>
      </c>
      <c r="K1525" s="411" t="s">
        <v>806</v>
      </c>
      <c r="L1525" s="411" t="s">
        <v>58</v>
      </c>
      <c r="M1525" s="412" t="s">
        <v>906</v>
      </c>
      <c r="N1525" s="413" t="s">
        <v>1930</v>
      </c>
      <c r="O1525" s="414">
        <v>146.05000000000001</v>
      </c>
      <c r="P1525" s="415" t="s">
        <v>134</v>
      </c>
    </row>
    <row r="1526" spans="3:16" ht="16" x14ac:dyDescent="0.2">
      <c r="C1526" s="410"/>
      <c r="D1526" s="410"/>
      <c r="E1526" s="410">
        <f>COUNTIF(CFCategoriasBD,TabelaFluxoDeCaixa[[#This Row],[Categoria]])</f>
        <v>1</v>
      </c>
      <c r="F1526" s="389">
        <f ca="1">IFERROR(COUNTIF(INDIRECT("BDNameToFC" &amp; SUBSTITUTE(TabelaFluxoDeCaixa[[#This Row],[Categoria]], " ", "_")),TabelaFluxoDeCaixa[[#This Row],[Sub Categoria]]),0)</f>
        <v>1</v>
      </c>
      <c r="G1526" s="429">
        <f>DATE(YEAR(TabelaFluxoDeCaixa[[#This Row],[Data de Efetivação]]),MONTH(TabelaFluxoDeCaixa[[#This Row],[Data de Efetivação]]),1)</f>
        <v>45809</v>
      </c>
      <c r="H1526" s="428">
        <v>45714</v>
      </c>
      <c r="I1526" s="428">
        <v>45817</v>
      </c>
      <c r="J1526" s="411" t="s">
        <v>725</v>
      </c>
      <c r="K1526" s="411" t="s">
        <v>806</v>
      </c>
      <c r="L1526" s="411" t="s">
        <v>49</v>
      </c>
      <c r="M1526" s="412" t="s">
        <v>904</v>
      </c>
      <c r="N1526" s="413" t="s">
        <v>1926</v>
      </c>
      <c r="O1526" s="414">
        <v>157.02000000000001</v>
      </c>
      <c r="P1526" s="415" t="s">
        <v>134</v>
      </c>
    </row>
    <row r="1527" spans="3:16" ht="32" x14ac:dyDescent="0.2">
      <c r="C1527" s="410"/>
      <c r="D1527" s="410"/>
      <c r="E1527" s="410">
        <f>COUNTIF(CFCategoriasBD,TabelaFluxoDeCaixa[[#This Row],[Categoria]])</f>
        <v>1</v>
      </c>
      <c r="F1527" s="389">
        <f ca="1">IFERROR(COUNTIF(INDIRECT("BDNameToFC" &amp; SUBSTITUTE(TabelaFluxoDeCaixa[[#This Row],[Categoria]], " ", "_")),TabelaFluxoDeCaixa[[#This Row],[Sub Categoria]]),0)</f>
        <v>1</v>
      </c>
      <c r="G1527" s="429">
        <f>DATE(YEAR(TabelaFluxoDeCaixa[[#This Row],[Data de Efetivação]]),MONTH(TabelaFluxoDeCaixa[[#This Row],[Data de Efetivação]]),1)</f>
        <v>45809</v>
      </c>
      <c r="H1527" s="428">
        <v>45817</v>
      </c>
      <c r="I1527" s="428">
        <v>45817</v>
      </c>
      <c r="J1527" s="411"/>
      <c r="K1527" s="411"/>
      <c r="L1527" s="411" t="s">
        <v>808</v>
      </c>
      <c r="M1527" s="412" t="s">
        <v>257</v>
      </c>
      <c r="N1527" s="413" t="s">
        <v>745</v>
      </c>
      <c r="O1527" s="414">
        <v>166.98</v>
      </c>
      <c r="P1527" s="415" t="s">
        <v>134</v>
      </c>
    </row>
    <row r="1528" spans="3:16" ht="16" x14ac:dyDescent="0.2">
      <c r="C1528" s="410"/>
      <c r="D1528" s="410"/>
      <c r="E1528" s="410">
        <f>COUNTIF(CFCategoriasBD,TabelaFluxoDeCaixa[[#This Row],[Categoria]])</f>
        <v>1</v>
      </c>
      <c r="F1528" s="389">
        <f ca="1">IFERROR(COUNTIF(INDIRECT("BDNameToFC" &amp; SUBSTITUTE(TabelaFluxoDeCaixa[[#This Row],[Categoria]], " ", "_")),TabelaFluxoDeCaixa[[#This Row],[Sub Categoria]]),0)</f>
        <v>1</v>
      </c>
      <c r="G1528" s="429">
        <f>DATE(YEAR(TabelaFluxoDeCaixa[[#This Row],[Data de Efetivação]]),MONTH(TabelaFluxoDeCaixa[[#This Row],[Data de Efetivação]]),1)</f>
        <v>45809</v>
      </c>
      <c r="H1528" s="428">
        <v>45782</v>
      </c>
      <c r="I1528" s="428">
        <v>45817</v>
      </c>
      <c r="J1528" s="411" t="s">
        <v>725</v>
      </c>
      <c r="K1528" s="411" t="s">
        <v>806</v>
      </c>
      <c r="L1528" s="411" t="s">
        <v>49</v>
      </c>
      <c r="M1528" s="412" t="s">
        <v>51</v>
      </c>
      <c r="N1528" s="413" t="s">
        <v>834</v>
      </c>
      <c r="O1528" s="414">
        <v>173.13</v>
      </c>
      <c r="P1528" s="415" t="s">
        <v>134</v>
      </c>
    </row>
    <row r="1529" spans="3:16" ht="16" x14ac:dyDescent="0.2">
      <c r="C1529" s="410"/>
      <c r="D1529" s="410"/>
      <c r="E1529" s="410">
        <f>COUNTIF(CFCategoriasBD,TabelaFluxoDeCaixa[[#This Row],[Categoria]])</f>
        <v>1</v>
      </c>
      <c r="F1529" s="389">
        <f ca="1">IFERROR(COUNTIF(INDIRECT("BDNameToFC" &amp; SUBSTITUTE(TabelaFluxoDeCaixa[[#This Row],[Categoria]], " ", "_")),TabelaFluxoDeCaixa[[#This Row],[Sub Categoria]]),0)</f>
        <v>1</v>
      </c>
      <c r="G1529" s="429">
        <f>DATE(YEAR(TabelaFluxoDeCaixa[[#This Row],[Data de Efetivação]]),MONTH(TabelaFluxoDeCaixa[[#This Row],[Data de Efetivação]]),1)</f>
        <v>45809</v>
      </c>
      <c r="H1529" s="428">
        <v>45786</v>
      </c>
      <c r="I1529" s="428">
        <v>45817</v>
      </c>
      <c r="J1529" s="411" t="s">
        <v>725</v>
      </c>
      <c r="K1529" s="411" t="s">
        <v>806</v>
      </c>
      <c r="L1529" s="411" t="s">
        <v>49</v>
      </c>
      <c r="M1529" s="412" t="s">
        <v>51</v>
      </c>
      <c r="N1529" s="413" t="s">
        <v>1251</v>
      </c>
      <c r="O1529" s="414">
        <v>191.7</v>
      </c>
      <c r="P1529" s="415" t="s">
        <v>134</v>
      </c>
    </row>
    <row r="1530" spans="3:16" ht="16" x14ac:dyDescent="0.2">
      <c r="C1530" s="410"/>
      <c r="D1530" s="410"/>
      <c r="E1530" s="410">
        <f>COUNTIF(CFCategoriasBD,TabelaFluxoDeCaixa[[#This Row],[Categoria]])</f>
        <v>1</v>
      </c>
      <c r="F1530" s="389">
        <f ca="1">IFERROR(COUNTIF(INDIRECT("BDNameToFC" &amp; SUBSTITUTE(TabelaFluxoDeCaixa[[#This Row],[Categoria]], " ", "_")),TabelaFluxoDeCaixa[[#This Row],[Sub Categoria]]),0)</f>
        <v>1</v>
      </c>
      <c r="G1530" s="429">
        <f>DATE(YEAR(TabelaFluxoDeCaixa[[#This Row],[Data de Efetivação]]),MONTH(TabelaFluxoDeCaixa[[#This Row],[Data de Efetivação]]),1)</f>
        <v>45809</v>
      </c>
      <c r="H1530" s="428">
        <v>45817</v>
      </c>
      <c r="I1530" s="428">
        <v>45817</v>
      </c>
      <c r="J1530" s="411"/>
      <c r="K1530" s="411"/>
      <c r="L1530" s="411" t="s">
        <v>55</v>
      </c>
      <c r="M1530" s="412" t="s">
        <v>56</v>
      </c>
      <c r="N1530" s="413" t="s">
        <v>1982</v>
      </c>
      <c r="O1530" s="414">
        <v>200</v>
      </c>
      <c r="P1530" s="415" t="s">
        <v>134</v>
      </c>
    </row>
    <row r="1531" spans="3:16" ht="16" x14ac:dyDescent="0.2">
      <c r="C1531" s="410"/>
      <c r="D1531" s="410"/>
      <c r="E1531" s="410">
        <f>COUNTIF(CFCategoriasBD,TabelaFluxoDeCaixa[[#This Row],[Categoria]])</f>
        <v>1</v>
      </c>
      <c r="F1531" s="389">
        <f ca="1">IFERROR(COUNTIF(INDIRECT("BDNameToFC" &amp; SUBSTITUTE(TabelaFluxoDeCaixa[[#This Row],[Categoria]], " ", "_")),TabelaFluxoDeCaixa[[#This Row],[Sub Categoria]]),0)</f>
        <v>1</v>
      </c>
      <c r="G1531" s="429">
        <f>DATE(YEAR(TabelaFluxoDeCaixa[[#This Row],[Data de Efetivação]]),MONTH(TabelaFluxoDeCaixa[[#This Row],[Data de Efetivação]]),1)</f>
        <v>45809</v>
      </c>
      <c r="H1531" s="428">
        <v>45771</v>
      </c>
      <c r="I1531" s="428">
        <v>45817</v>
      </c>
      <c r="J1531" s="411" t="s">
        <v>725</v>
      </c>
      <c r="K1531" s="411" t="s">
        <v>806</v>
      </c>
      <c r="L1531" s="411" t="s">
        <v>803</v>
      </c>
      <c r="M1531" s="412" t="s">
        <v>48</v>
      </c>
      <c r="N1531" s="413" t="s">
        <v>831</v>
      </c>
      <c r="O1531" s="414">
        <v>208.89</v>
      </c>
      <c r="P1531" s="415" t="s">
        <v>134</v>
      </c>
    </row>
    <row r="1532" spans="3:16" ht="16" x14ac:dyDescent="0.2">
      <c r="C1532" s="410"/>
      <c r="D1532" s="410"/>
      <c r="E1532" s="410">
        <f>COUNTIF(CFCategoriasBD,TabelaFluxoDeCaixa[[#This Row],[Categoria]])</f>
        <v>1</v>
      </c>
      <c r="F1532" s="389">
        <f ca="1">IFERROR(COUNTIF(INDIRECT("BDNameToFC" &amp; SUBSTITUTE(TabelaFluxoDeCaixa[[#This Row],[Categoria]], " ", "_")),TabelaFluxoDeCaixa[[#This Row],[Sub Categoria]]),0)</f>
        <v>1</v>
      </c>
      <c r="G1532" s="429">
        <f>DATE(YEAR(TabelaFluxoDeCaixa[[#This Row],[Data de Efetivação]]),MONTH(TabelaFluxoDeCaixa[[#This Row],[Data de Efetivação]]),1)</f>
        <v>45809</v>
      </c>
      <c r="H1532" s="428">
        <v>45786</v>
      </c>
      <c r="I1532" s="428">
        <v>45817</v>
      </c>
      <c r="J1532" s="411" t="s">
        <v>725</v>
      </c>
      <c r="K1532" s="411" t="s">
        <v>806</v>
      </c>
      <c r="L1532" s="411" t="s">
        <v>49</v>
      </c>
      <c r="M1532" s="412" t="s">
        <v>51</v>
      </c>
      <c r="N1532" s="413" t="s">
        <v>1731</v>
      </c>
      <c r="O1532" s="414">
        <v>221.43</v>
      </c>
      <c r="P1532" s="415" t="s">
        <v>134</v>
      </c>
    </row>
    <row r="1533" spans="3:16" ht="16" x14ac:dyDescent="0.2">
      <c r="C1533" s="410"/>
      <c r="D1533" s="410"/>
      <c r="E1533" s="410">
        <f>COUNTIF(CFCategoriasBD,TabelaFluxoDeCaixa[[#This Row],[Categoria]])</f>
        <v>1</v>
      </c>
      <c r="F1533" s="389">
        <f ca="1">IFERROR(COUNTIF(INDIRECT("BDNameToFC" &amp; SUBSTITUTE(TabelaFluxoDeCaixa[[#This Row],[Categoria]], " ", "_")),TabelaFluxoDeCaixa[[#This Row],[Sub Categoria]]),0)</f>
        <v>1</v>
      </c>
      <c r="G1533" s="429">
        <f>DATE(YEAR(TabelaFluxoDeCaixa[[#This Row],[Data de Efetivação]]),MONTH(TabelaFluxoDeCaixa[[#This Row],[Data de Efetivação]]),1)</f>
        <v>45809</v>
      </c>
      <c r="H1533" s="428">
        <v>45793</v>
      </c>
      <c r="I1533" s="428">
        <v>45817</v>
      </c>
      <c r="J1533" s="411" t="s">
        <v>725</v>
      </c>
      <c r="K1533" s="411" t="s">
        <v>806</v>
      </c>
      <c r="L1533" s="411" t="s">
        <v>49</v>
      </c>
      <c r="M1533" s="412" t="s">
        <v>51</v>
      </c>
      <c r="N1533" s="413" t="s">
        <v>1731</v>
      </c>
      <c r="O1533" s="414">
        <v>241.6</v>
      </c>
      <c r="P1533" s="415" t="s">
        <v>134</v>
      </c>
    </row>
    <row r="1534" spans="3:16" ht="16" x14ac:dyDescent="0.2">
      <c r="C1534" s="410"/>
      <c r="D1534" s="410"/>
      <c r="E1534" s="410">
        <f>COUNTIF(CFCategoriasBD,TabelaFluxoDeCaixa[[#This Row],[Categoria]])</f>
        <v>1</v>
      </c>
      <c r="F1534" s="389">
        <f ca="1">IFERROR(COUNTIF(INDIRECT("BDNameToFC" &amp; SUBSTITUTE(TabelaFluxoDeCaixa[[#This Row],[Categoria]], " ", "_")),TabelaFluxoDeCaixa[[#This Row],[Sub Categoria]]),0)</f>
        <v>1</v>
      </c>
      <c r="G1534" s="429">
        <f>DATE(YEAR(TabelaFluxoDeCaixa[[#This Row],[Data de Efetivação]]),MONTH(TabelaFluxoDeCaixa[[#This Row],[Data de Efetivação]]),1)</f>
        <v>45809</v>
      </c>
      <c r="H1534" s="428">
        <v>45779</v>
      </c>
      <c r="I1534" s="428">
        <v>45817</v>
      </c>
      <c r="J1534" s="411" t="s">
        <v>725</v>
      </c>
      <c r="K1534" s="411" t="s">
        <v>806</v>
      </c>
      <c r="L1534" s="411" t="s">
        <v>803</v>
      </c>
      <c r="M1534" s="412" t="s">
        <v>48</v>
      </c>
      <c r="N1534" s="413" t="s">
        <v>831</v>
      </c>
      <c r="O1534" s="414">
        <v>255.69</v>
      </c>
      <c r="P1534" s="415" t="s">
        <v>134</v>
      </c>
    </row>
    <row r="1535" spans="3:16" ht="16" x14ac:dyDescent="0.2">
      <c r="C1535" s="410"/>
      <c r="D1535" s="410"/>
      <c r="E1535" s="410">
        <f>COUNTIF(CFCategoriasBD,TabelaFluxoDeCaixa[[#This Row],[Categoria]])</f>
        <v>1</v>
      </c>
      <c r="F1535" s="389">
        <f ca="1">IFERROR(COUNTIF(INDIRECT("BDNameToFC" &amp; SUBSTITUTE(TabelaFluxoDeCaixa[[#This Row],[Categoria]], " ", "_")),TabelaFluxoDeCaixa[[#This Row],[Sub Categoria]]),0)</f>
        <v>1</v>
      </c>
      <c r="G1535" s="429">
        <f>DATE(YEAR(TabelaFluxoDeCaixa[[#This Row],[Data de Efetivação]]),MONTH(TabelaFluxoDeCaixa[[#This Row],[Data de Efetivação]]),1)</f>
        <v>45809</v>
      </c>
      <c r="H1535" s="428">
        <v>45793</v>
      </c>
      <c r="I1535" s="428">
        <v>45817</v>
      </c>
      <c r="J1535" s="411" t="s">
        <v>725</v>
      </c>
      <c r="K1535" s="411" t="s">
        <v>806</v>
      </c>
      <c r="L1535" s="411" t="s">
        <v>803</v>
      </c>
      <c r="M1535" s="412" t="s">
        <v>48</v>
      </c>
      <c r="N1535" s="413" t="s">
        <v>978</v>
      </c>
      <c r="O1535" s="414">
        <v>257</v>
      </c>
      <c r="P1535" s="415" t="s">
        <v>134</v>
      </c>
    </row>
    <row r="1536" spans="3:16" ht="16" x14ac:dyDescent="0.2">
      <c r="C1536" s="410"/>
      <c r="D1536" s="410"/>
      <c r="E1536" s="410">
        <f>COUNTIF(CFCategoriasBD,TabelaFluxoDeCaixa[[#This Row],[Categoria]])</f>
        <v>1</v>
      </c>
      <c r="F1536" s="389">
        <f ca="1">IFERROR(COUNTIF(INDIRECT("BDNameToFC" &amp; SUBSTITUTE(TabelaFluxoDeCaixa[[#This Row],[Categoria]], " ", "_")),TabelaFluxoDeCaixa[[#This Row],[Sub Categoria]]),0)</f>
        <v>1</v>
      </c>
      <c r="G1536" s="429">
        <f>DATE(YEAR(TabelaFluxoDeCaixa[[#This Row],[Data de Efetivação]]),MONTH(TabelaFluxoDeCaixa[[#This Row],[Data de Efetivação]]),1)</f>
        <v>45809</v>
      </c>
      <c r="H1536" s="428">
        <v>45770</v>
      </c>
      <c r="I1536" s="428">
        <v>45817</v>
      </c>
      <c r="J1536" s="411" t="s">
        <v>725</v>
      </c>
      <c r="K1536" s="411" t="s">
        <v>806</v>
      </c>
      <c r="L1536" s="411" t="s">
        <v>49</v>
      </c>
      <c r="M1536" s="412" t="s">
        <v>51</v>
      </c>
      <c r="N1536" s="413" t="s">
        <v>834</v>
      </c>
      <c r="O1536" s="414">
        <v>262.7</v>
      </c>
      <c r="P1536" s="415" t="s">
        <v>134</v>
      </c>
    </row>
    <row r="1537" spans="3:16" ht="16" x14ac:dyDescent="0.2">
      <c r="C1537" s="410"/>
      <c r="D1537" s="410"/>
      <c r="E1537" s="410">
        <f>COUNTIF(CFCategoriasBD,TabelaFluxoDeCaixa[[#This Row],[Categoria]])</f>
        <v>1</v>
      </c>
      <c r="F1537" s="389">
        <f ca="1">IFERROR(COUNTIF(INDIRECT("BDNameToFC" &amp; SUBSTITUTE(TabelaFluxoDeCaixa[[#This Row],[Categoria]], " ", "_")),TabelaFluxoDeCaixa[[#This Row],[Sub Categoria]]),0)</f>
        <v>1</v>
      </c>
      <c r="G1537" s="429">
        <f>DATE(YEAR(TabelaFluxoDeCaixa[[#This Row],[Data de Efetivação]]),MONTH(TabelaFluxoDeCaixa[[#This Row],[Data de Efetivação]]),1)</f>
        <v>45809</v>
      </c>
      <c r="H1537" s="428">
        <v>45781</v>
      </c>
      <c r="I1537" s="428">
        <v>45817</v>
      </c>
      <c r="J1537" s="411" t="s">
        <v>725</v>
      </c>
      <c r="K1537" s="411" t="s">
        <v>806</v>
      </c>
      <c r="L1537" s="411" t="s">
        <v>803</v>
      </c>
      <c r="M1537" s="412" t="s">
        <v>48</v>
      </c>
      <c r="N1537" s="413" t="s">
        <v>978</v>
      </c>
      <c r="O1537" s="414">
        <v>272.32</v>
      </c>
      <c r="P1537" s="415" t="s">
        <v>134</v>
      </c>
    </row>
    <row r="1538" spans="3:16" ht="16" x14ac:dyDescent="0.2">
      <c r="C1538" s="410"/>
      <c r="D1538" s="410"/>
      <c r="E1538" s="410">
        <f>COUNTIF(CFCategoriasBD,TabelaFluxoDeCaixa[[#This Row],[Categoria]])</f>
        <v>1</v>
      </c>
      <c r="F1538" s="389">
        <f ca="1">IFERROR(COUNTIF(INDIRECT("BDNameToFC" &amp; SUBSTITUTE(TabelaFluxoDeCaixa[[#This Row],[Categoria]], " ", "_")),TabelaFluxoDeCaixa[[#This Row],[Sub Categoria]]),0)</f>
        <v>1</v>
      </c>
      <c r="G1538" s="429">
        <f>DATE(YEAR(TabelaFluxoDeCaixa[[#This Row],[Data de Efetivação]]),MONTH(TabelaFluxoDeCaixa[[#This Row],[Data de Efetivação]]),1)</f>
        <v>45809</v>
      </c>
      <c r="H1538" s="428">
        <v>45776</v>
      </c>
      <c r="I1538" s="428">
        <v>45817</v>
      </c>
      <c r="J1538" s="411" t="s">
        <v>725</v>
      </c>
      <c r="K1538" s="411" t="s">
        <v>806</v>
      </c>
      <c r="L1538" s="411" t="s">
        <v>49</v>
      </c>
      <c r="M1538" s="412" t="s">
        <v>807</v>
      </c>
      <c r="N1538" s="413" t="s">
        <v>881</v>
      </c>
      <c r="O1538" s="414">
        <v>274.33999999999997</v>
      </c>
      <c r="P1538" s="415" t="s">
        <v>134</v>
      </c>
    </row>
    <row r="1539" spans="3:16" ht="32" x14ac:dyDescent="0.2">
      <c r="C1539" s="410"/>
      <c r="D1539" s="410"/>
      <c r="E1539" s="410">
        <f>COUNTIF(CFCategoriasBD,TabelaFluxoDeCaixa[[#This Row],[Categoria]])</f>
        <v>1</v>
      </c>
      <c r="F1539" s="389">
        <f ca="1">IFERROR(COUNTIF(INDIRECT("BDNameToFC" &amp; SUBSTITUTE(TabelaFluxoDeCaixa[[#This Row],[Categoria]], " ", "_")),TabelaFluxoDeCaixa[[#This Row],[Sub Categoria]]),0)</f>
        <v>1</v>
      </c>
      <c r="G1539" s="429">
        <f>DATE(YEAR(TabelaFluxoDeCaixa[[#This Row],[Data de Efetivação]]),MONTH(TabelaFluxoDeCaixa[[#This Row],[Data de Efetivação]]),1)</f>
        <v>45809</v>
      </c>
      <c r="H1539" s="428">
        <v>45817</v>
      </c>
      <c r="I1539" s="428">
        <v>45817</v>
      </c>
      <c r="J1539" s="411"/>
      <c r="K1539" s="411"/>
      <c r="L1539" s="411" t="s">
        <v>58</v>
      </c>
      <c r="M1539" s="412" t="s">
        <v>802</v>
      </c>
      <c r="N1539" s="413" t="s">
        <v>747</v>
      </c>
      <c r="O1539" s="414">
        <v>295.85000000000002</v>
      </c>
      <c r="P1539" s="415" t="s">
        <v>134</v>
      </c>
    </row>
    <row r="1540" spans="3:16" ht="16" x14ac:dyDescent="0.2">
      <c r="C1540" s="410"/>
      <c r="D1540" s="410"/>
      <c r="E1540" s="410">
        <f>COUNTIF(CFCategoriasBD,TabelaFluxoDeCaixa[[#This Row],[Categoria]])</f>
        <v>1</v>
      </c>
      <c r="F1540" s="389">
        <f ca="1">IFERROR(COUNTIF(INDIRECT("BDNameToFC" &amp; SUBSTITUTE(TabelaFluxoDeCaixa[[#This Row],[Categoria]], " ", "_")),TabelaFluxoDeCaixa[[#This Row],[Sub Categoria]]),0)</f>
        <v>1</v>
      </c>
      <c r="G1540" s="429">
        <f>DATE(YEAR(TabelaFluxoDeCaixa[[#This Row],[Data de Efetivação]]),MONTH(TabelaFluxoDeCaixa[[#This Row],[Data de Efetivação]]),1)</f>
        <v>45809</v>
      </c>
      <c r="H1540" s="428">
        <v>45774</v>
      </c>
      <c r="I1540" s="428">
        <v>45817</v>
      </c>
      <c r="J1540" s="411" t="s">
        <v>725</v>
      </c>
      <c r="K1540" s="411" t="s">
        <v>806</v>
      </c>
      <c r="L1540" s="411" t="s">
        <v>803</v>
      </c>
      <c r="M1540" s="412" t="s">
        <v>48</v>
      </c>
      <c r="N1540" s="413" t="s">
        <v>978</v>
      </c>
      <c r="O1540" s="414">
        <v>304.64</v>
      </c>
      <c r="P1540" s="415" t="s">
        <v>134</v>
      </c>
    </row>
    <row r="1541" spans="3:16" ht="16" x14ac:dyDescent="0.2">
      <c r="C1541" s="410"/>
      <c r="D1541" s="410"/>
      <c r="E1541" s="410">
        <f>COUNTIF(CFCategoriasBD,TabelaFluxoDeCaixa[[#This Row],[Categoria]])</f>
        <v>1</v>
      </c>
      <c r="F1541" s="389">
        <f ca="1">IFERROR(COUNTIF(INDIRECT("BDNameToFC" &amp; SUBSTITUTE(TabelaFluxoDeCaixa[[#This Row],[Categoria]], " ", "_")),TabelaFluxoDeCaixa[[#This Row],[Sub Categoria]]),0)</f>
        <v>1</v>
      </c>
      <c r="G1541" s="429">
        <f>DATE(YEAR(TabelaFluxoDeCaixa[[#This Row],[Data de Efetivação]]),MONTH(TabelaFluxoDeCaixa[[#This Row],[Data de Efetivação]]),1)</f>
        <v>45809</v>
      </c>
      <c r="H1541" s="428">
        <v>45792</v>
      </c>
      <c r="I1541" s="428">
        <v>45817</v>
      </c>
      <c r="J1541" s="411" t="s">
        <v>725</v>
      </c>
      <c r="K1541" s="411" t="s">
        <v>806</v>
      </c>
      <c r="L1541" s="411" t="s">
        <v>49</v>
      </c>
      <c r="M1541" s="412" t="s">
        <v>807</v>
      </c>
      <c r="N1541" s="413" t="s">
        <v>881</v>
      </c>
      <c r="O1541" s="414">
        <v>304.68</v>
      </c>
      <c r="P1541" s="415" t="s">
        <v>134</v>
      </c>
    </row>
    <row r="1542" spans="3:16" ht="32" x14ac:dyDescent="0.2">
      <c r="C1542" s="410"/>
      <c r="D1542" s="410"/>
      <c r="E1542" s="410">
        <f>COUNTIF(CFCategoriasBD,TabelaFluxoDeCaixa[[#This Row],[Categoria]])</f>
        <v>1</v>
      </c>
      <c r="F1542" s="389">
        <f ca="1">IFERROR(COUNTIF(INDIRECT("BDNameToFC" &amp; SUBSTITUTE(TabelaFluxoDeCaixa[[#This Row],[Categoria]], " ", "_")),TabelaFluxoDeCaixa[[#This Row],[Sub Categoria]]),0)</f>
        <v>1</v>
      </c>
      <c r="G1542" s="429">
        <f>DATE(YEAR(TabelaFluxoDeCaixa[[#This Row],[Data de Efetivação]]),MONTH(TabelaFluxoDeCaixa[[#This Row],[Data de Efetivação]]),1)</f>
        <v>45809</v>
      </c>
      <c r="H1542" s="428">
        <v>45817</v>
      </c>
      <c r="I1542" s="428">
        <v>45817</v>
      </c>
      <c r="J1542" s="411"/>
      <c r="K1542" s="411"/>
      <c r="L1542" s="411" t="s">
        <v>58</v>
      </c>
      <c r="M1542" s="412" t="s">
        <v>802</v>
      </c>
      <c r="N1542" s="413" t="s">
        <v>747</v>
      </c>
      <c r="O1542" s="414">
        <v>320.82</v>
      </c>
      <c r="P1542" s="415" t="s">
        <v>134</v>
      </c>
    </row>
    <row r="1543" spans="3:16" ht="16" x14ac:dyDescent="0.2">
      <c r="C1543" s="410"/>
      <c r="D1543" s="410"/>
      <c r="E1543" s="410">
        <f>COUNTIF(CFCategoriasBD,TabelaFluxoDeCaixa[[#This Row],[Categoria]])</f>
        <v>1</v>
      </c>
      <c r="F1543" s="389">
        <f ca="1">IFERROR(COUNTIF(INDIRECT("BDNameToFC" &amp; SUBSTITUTE(TabelaFluxoDeCaixa[[#This Row],[Categoria]], " ", "_")),TabelaFluxoDeCaixa[[#This Row],[Sub Categoria]]),0)</f>
        <v>1</v>
      </c>
      <c r="G1543" s="429">
        <f>DATE(YEAR(TabelaFluxoDeCaixa[[#This Row],[Data de Efetivação]]),MONTH(TabelaFluxoDeCaixa[[#This Row],[Data de Efetivação]]),1)</f>
        <v>45809</v>
      </c>
      <c r="H1543" s="428">
        <v>45797</v>
      </c>
      <c r="I1543" s="428">
        <v>45817</v>
      </c>
      <c r="J1543" s="411" t="s">
        <v>725</v>
      </c>
      <c r="K1543" s="411" t="s">
        <v>806</v>
      </c>
      <c r="L1543" s="411" t="s">
        <v>52</v>
      </c>
      <c r="M1543" s="412" t="s">
        <v>800</v>
      </c>
      <c r="N1543" s="413" t="s">
        <v>829</v>
      </c>
      <c r="O1543" s="414">
        <v>342.03</v>
      </c>
      <c r="P1543" s="415" t="s">
        <v>134</v>
      </c>
    </row>
    <row r="1544" spans="3:16" ht="16" x14ac:dyDescent="0.2">
      <c r="C1544" s="410"/>
      <c r="D1544" s="410"/>
      <c r="E1544" s="410">
        <f>COUNTIF(CFCategoriasBD,TabelaFluxoDeCaixa[[#This Row],[Categoria]])</f>
        <v>1</v>
      </c>
      <c r="F1544" s="389">
        <f ca="1">IFERROR(COUNTIF(INDIRECT("BDNameToFC" &amp; SUBSTITUTE(TabelaFluxoDeCaixa[[#This Row],[Categoria]], " ", "_")),TabelaFluxoDeCaixa[[#This Row],[Sub Categoria]]),0)</f>
        <v>1</v>
      </c>
      <c r="G1544" s="429">
        <f>DATE(YEAR(TabelaFluxoDeCaixa[[#This Row],[Data de Efetivação]]),MONTH(TabelaFluxoDeCaixa[[#This Row],[Data de Efetivação]]),1)</f>
        <v>45809</v>
      </c>
      <c r="H1544" s="428">
        <v>45785</v>
      </c>
      <c r="I1544" s="428">
        <v>45817</v>
      </c>
      <c r="J1544" s="411" t="s">
        <v>725</v>
      </c>
      <c r="K1544" s="411" t="s">
        <v>806</v>
      </c>
      <c r="L1544" s="411" t="s">
        <v>58</v>
      </c>
      <c r="M1544" s="412" t="s">
        <v>801</v>
      </c>
      <c r="N1544" s="413" t="s">
        <v>1914</v>
      </c>
      <c r="O1544" s="414">
        <v>411.35</v>
      </c>
      <c r="P1544" s="415" t="s">
        <v>134</v>
      </c>
    </row>
    <row r="1545" spans="3:16" ht="32" x14ac:dyDescent="0.2">
      <c r="C1545" s="410"/>
      <c r="D1545" s="410"/>
      <c r="E1545" s="410">
        <f>COUNTIF(CFCategoriasBD,TabelaFluxoDeCaixa[[#This Row],[Categoria]])</f>
        <v>1</v>
      </c>
      <c r="F1545" s="389">
        <f ca="1">IFERROR(COUNTIF(INDIRECT("BDNameToFC" &amp; SUBSTITUTE(TabelaFluxoDeCaixa[[#This Row],[Categoria]], " ", "_")),TabelaFluxoDeCaixa[[#This Row],[Sub Categoria]]),0)</f>
        <v>1</v>
      </c>
      <c r="G1545" s="429">
        <f>DATE(YEAR(TabelaFluxoDeCaixa[[#This Row],[Data de Efetivação]]),MONTH(TabelaFluxoDeCaixa[[#This Row],[Data de Efetivação]]),1)</f>
        <v>45809</v>
      </c>
      <c r="H1545" s="428">
        <v>45817</v>
      </c>
      <c r="I1545" s="428">
        <v>45817</v>
      </c>
      <c r="J1545" s="411"/>
      <c r="K1545" s="411"/>
      <c r="L1545" s="411" t="s">
        <v>58</v>
      </c>
      <c r="M1545" s="412" t="s">
        <v>802</v>
      </c>
      <c r="N1545" s="413" t="s">
        <v>958</v>
      </c>
      <c r="O1545" s="414">
        <v>935</v>
      </c>
      <c r="P1545" s="415" t="s">
        <v>134</v>
      </c>
    </row>
    <row r="1546" spans="3:16" ht="16" x14ac:dyDescent="0.2">
      <c r="C1546" s="410"/>
      <c r="D1546" s="410"/>
      <c r="E1546" s="410">
        <f>COUNTIF(CFCategoriasBD,TabelaFluxoDeCaixa[[#This Row],[Categoria]])</f>
        <v>1</v>
      </c>
      <c r="F1546" s="389">
        <f ca="1">IFERROR(COUNTIF(INDIRECT("BDNameToFC" &amp; SUBSTITUTE(TabelaFluxoDeCaixa[[#This Row],[Categoria]], " ", "_")),TabelaFluxoDeCaixa[[#This Row],[Sub Categoria]]),0)</f>
        <v>1</v>
      </c>
      <c r="G1546" s="429">
        <f>DATE(YEAR(TabelaFluxoDeCaixa[[#This Row],[Data de Efetivação]]),MONTH(TabelaFluxoDeCaixa[[#This Row],[Data de Efetivação]]),1)</f>
        <v>45809</v>
      </c>
      <c r="H1546" s="428">
        <v>45817</v>
      </c>
      <c r="I1546" s="428">
        <v>45817</v>
      </c>
      <c r="J1546" s="411"/>
      <c r="K1546" s="411"/>
      <c r="L1546" s="411" t="s">
        <v>58</v>
      </c>
      <c r="M1546" s="412" t="s">
        <v>802</v>
      </c>
      <c r="N1546" s="413" t="s">
        <v>1482</v>
      </c>
      <c r="O1546" s="414">
        <v>1630.4</v>
      </c>
      <c r="P1546" s="415" t="s">
        <v>134</v>
      </c>
    </row>
    <row r="1547" spans="3:16" ht="16" x14ac:dyDescent="0.2">
      <c r="C1547" s="410"/>
      <c r="D1547" s="410"/>
      <c r="E1547" s="410">
        <f>COUNTIF(CFCategoriasBD,TabelaFluxoDeCaixa[[#This Row],[Categoria]])</f>
        <v>1</v>
      </c>
      <c r="F1547" s="389">
        <f ca="1">IFERROR(COUNTIF(INDIRECT("BDNameToFC" &amp; SUBSTITUTE(TabelaFluxoDeCaixa[[#This Row],[Categoria]], " ", "_")),TabelaFluxoDeCaixa[[#This Row],[Sub Categoria]]),0)</f>
        <v>1</v>
      </c>
      <c r="G1547" s="429">
        <f>DATE(YEAR(TabelaFluxoDeCaixa[[#This Row],[Data de Efetivação]]),MONTH(TabelaFluxoDeCaixa[[#This Row],[Data de Efetivação]]),1)</f>
        <v>45809</v>
      </c>
      <c r="H1547" s="428">
        <v>45818</v>
      </c>
      <c r="I1547" s="428">
        <v>45818</v>
      </c>
      <c r="J1547" s="411"/>
      <c r="K1547" s="411"/>
      <c r="L1547" s="411" t="s">
        <v>808</v>
      </c>
      <c r="M1547" s="412" t="s">
        <v>257</v>
      </c>
      <c r="N1547" s="413" t="s">
        <v>763</v>
      </c>
      <c r="O1547" s="414">
        <v>10.02</v>
      </c>
      <c r="P1547" s="415" t="s">
        <v>134</v>
      </c>
    </row>
    <row r="1548" spans="3:16" ht="32" x14ac:dyDescent="0.2">
      <c r="C1548" s="410"/>
      <c r="D1548" s="410"/>
      <c r="E1548" s="410">
        <f>COUNTIF(CFCategoriasBD,TabelaFluxoDeCaixa[[#This Row],[Categoria]])</f>
        <v>1</v>
      </c>
      <c r="F1548" s="389">
        <f ca="1">IFERROR(COUNTIF(INDIRECT("BDNameToFC" &amp; SUBSTITUTE(TabelaFluxoDeCaixa[[#This Row],[Categoria]], " ", "_")),TabelaFluxoDeCaixa[[#This Row],[Sub Categoria]]),0)</f>
        <v>1</v>
      </c>
      <c r="G1548" s="429">
        <f>DATE(YEAR(TabelaFluxoDeCaixa[[#This Row],[Data de Efetivação]]),MONTH(TabelaFluxoDeCaixa[[#This Row],[Data de Efetivação]]),1)</f>
        <v>45809</v>
      </c>
      <c r="H1548" s="428">
        <v>45818</v>
      </c>
      <c r="I1548" s="428">
        <v>45818</v>
      </c>
      <c r="J1548" s="411"/>
      <c r="K1548" s="411"/>
      <c r="L1548" s="411" t="s">
        <v>55</v>
      </c>
      <c r="M1548" s="412" t="s">
        <v>56</v>
      </c>
      <c r="N1548" s="413" t="s">
        <v>1983</v>
      </c>
      <c r="O1548" s="414">
        <v>40</v>
      </c>
      <c r="P1548" s="415" t="s">
        <v>134</v>
      </c>
    </row>
    <row r="1549" spans="3:16" ht="16" x14ac:dyDescent="0.2">
      <c r="C1549" s="410"/>
      <c r="D1549" s="410"/>
      <c r="E1549" s="410">
        <f>COUNTIF(CFCategoriasBD,TabelaFluxoDeCaixa[[#This Row],[Categoria]])</f>
        <v>1</v>
      </c>
      <c r="F1549" s="389">
        <f ca="1">IFERROR(COUNTIF(INDIRECT("BDNameToFC" &amp; SUBSTITUTE(TabelaFluxoDeCaixa[[#This Row],[Categoria]], " ", "_")),TabelaFluxoDeCaixa[[#This Row],[Sub Categoria]]),0)</f>
        <v>1</v>
      </c>
      <c r="G1549" s="429">
        <f>DATE(YEAR(TabelaFluxoDeCaixa[[#This Row],[Data de Efetivação]]),MONTH(TabelaFluxoDeCaixa[[#This Row],[Data de Efetivação]]),1)</f>
        <v>45809</v>
      </c>
      <c r="H1549" s="428">
        <v>45818</v>
      </c>
      <c r="I1549" s="428">
        <v>45818</v>
      </c>
      <c r="J1549" s="411"/>
      <c r="K1549" s="411"/>
      <c r="L1549" s="411" t="s">
        <v>49</v>
      </c>
      <c r="M1549" s="412" t="s">
        <v>901</v>
      </c>
      <c r="N1549" s="413" t="s">
        <v>762</v>
      </c>
      <c r="O1549" s="414">
        <v>42</v>
      </c>
      <c r="P1549" s="415" t="s">
        <v>134</v>
      </c>
    </row>
    <row r="1550" spans="3:16" ht="16" x14ac:dyDescent="0.2">
      <c r="C1550" s="410"/>
      <c r="D1550" s="410"/>
      <c r="E1550" s="410">
        <f>COUNTIF(CFCategoriasBD,TabelaFluxoDeCaixa[[#This Row],[Categoria]])</f>
        <v>1</v>
      </c>
      <c r="F1550" s="389">
        <f ca="1">IFERROR(COUNTIF(INDIRECT("BDNameToFC" &amp; SUBSTITUTE(TabelaFluxoDeCaixa[[#This Row],[Categoria]], " ", "_")),TabelaFluxoDeCaixa[[#This Row],[Sub Categoria]]),0)</f>
        <v>1</v>
      </c>
      <c r="G1550" s="429">
        <f>DATE(YEAR(TabelaFluxoDeCaixa[[#This Row],[Data de Efetivação]]),MONTH(TabelaFluxoDeCaixa[[#This Row],[Data de Efetivação]]),1)</f>
        <v>45809</v>
      </c>
      <c r="H1550" s="428">
        <v>45818</v>
      </c>
      <c r="I1550" s="428">
        <v>45818</v>
      </c>
      <c r="J1550" s="411"/>
      <c r="K1550" s="411"/>
      <c r="L1550" s="411" t="s">
        <v>814</v>
      </c>
      <c r="M1550" s="412" t="s">
        <v>257</v>
      </c>
      <c r="N1550" s="413" t="s">
        <v>761</v>
      </c>
      <c r="O1550" s="414">
        <v>120</v>
      </c>
      <c r="P1550" s="415" t="s">
        <v>134</v>
      </c>
    </row>
    <row r="1551" spans="3:16" ht="16" x14ac:dyDescent="0.2">
      <c r="C1551" s="410"/>
      <c r="D1551" s="410"/>
      <c r="E1551" s="410">
        <f>COUNTIF(CFCategoriasBD,TabelaFluxoDeCaixa[[#This Row],[Categoria]])</f>
        <v>1</v>
      </c>
      <c r="F1551" s="389">
        <f ca="1">IFERROR(COUNTIF(INDIRECT("BDNameToFC" &amp; SUBSTITUTE(TabelaFluxoDeCaixa[[#This Row],[Categoria]], " ", "_")),TabelaFluxoDeCaixa[[#This Row],[Sub Categoria]]),0)</f>
        <v>1</v>
      </c>
      <c r="G1551" s="429">
        <f>DATE(YEAR(TabelaFluxoDeCaixa[[#This Row],[Data de Efetivação]]),MONTH(TabelaFluxoDeCaixa[[#This Row],[Data de Efetivação]]),1)</f>
        <v>45809</v>
      </c>
      <c r="H1551" s="428">
        <v>45818</v>
      </c>
      <c r="I1551" s="428">
        <v>45818</v>
      </c>
      <c r="J1551" s="411"/>
      <c r="K1551" s="411"/>
      <c r="L1551" s="411" t="s">
        <v>55</v>
      </c>
      <c r="M1551" s="412" t="s">
        <v>56</v>
      </c>
      <c r="N1551" s="413" t="s">
        <v>1986</v>
      </c>
      <c r="O1551" s="414">
        <v>200</v>
      </c>
      <c r="P1551" s="415" t="s">
        <v>134</v>
      </c>
    </row>
    <row r="1552" spans="3:16" ht="16" x14ac:dyDescent="0.2">
      <c r="C1552" s="410"/>
      <c r="D1552" s="410"/>
      <c r="E1552" s="410">
        <f>COUNTIF(CFCategoriasBD,TabelaFluxoDeCaixa[[#This Row],[Categoria]])</f>
        <v>1</v>
      </c>
      <c r="F1552" s="389">
        <f ca="1">IFERROR(COUNTIF(INDIRECT("BDNameToFC" &amp; SUBSTITUTE(TabelaFluxoDeCaixa[[#This Row],[Categoria]], " ", "_")),TabelaFluxoDeCaixa[[#This Row],[Sub Categoria]]),0)</f>
        <v>1</v>
      </c>
      <c r="G1552" s="429">
        <f>DATE(YEAR(TabelaFluxoDeCaixa[[#This Row],[Data de Efetivação]]),MONTH(TabelaFluxoDeCaixa[[#This Row],[Data de Efetivação]]),1)</f>
        <v>45809</v>
      </c>
      <c r="H1552" s="428">
        <v>45818</v>
      </c>
      <c r="I1552" s="428">
        <v>45818</v>
      </c>
      <c r="J1552" s="411"/>
      <c r="K1552" s="411"/>
      <c r="L1552" s="411" t="s">
        <v>58</v>
      </c>
      <c r="M1552" s="412" t="s">
        <v>801</v>
      </c>
      <c r="N1552" s="413" t="s">
        <v>1984</v>
      </c>
      <c r="O1552" s="414">
        <v>240</v>
      </c>
      <c r="P1552" s="415" t="s">
        <v>134</v>
      </c>
    </row>
    <row r="1553" spans="3:16" ht="32" x14ac:dyDescent="0.2">
      <c r="C1553" s="410"/>
      <c r="D1553" s="410"/>
      <c r="E1553" s="410">
        <f>COUNTIF(CFCategoriasBD,TabelaFluxoDeCaixa[[#This Row],[Categoria]])</f>
        <v>1</v>
      </c>
      <c r="F1553" s="389">
        <f ca="1">IFERROR(COUNTIF(INDIRECT("BDNameToFC" &amp; SUBSTITUTE(TabelaFluxoDeCaixa[[#This Row],[Categoria]], " ", "_")),TabelaFluxoDeCaixa[[#This Row],[Sub Categoria]]),0)</f>
        <v>1</v>
      </c>
      <c r="G1553" s="429">
        <f>DATE(YEAR(TabelaFluxoDeCaixa[[#This Row],[Data de Efetivação]]),MONTH(TabelaFluxoDeCaixa[[#This Row],[Data de Efetivação]]),1)</f>
        <v>45809</v>
      </c>
      <c r="H1553" s="428">
        <v>45818</v>
      </c>
      <c r="I1553" s="428">
        <v>45818</v>
      </c>
      <c r="J1553" s="411"/>
      <c r="K1553" s="411"/>
      <c r="L1553" s="411" t="s">
        <v>899</v>
      </c>
      <c r="M1553" s="412" t="s">
        <v>1762</v>
      </c>
      <c r="N1553" s="413" t="s">
        <v>1485</v>
      </c>
      <c r="O1553" s="414">
        <v>360</v>
      </c>
      <c r="P1553" s="415" t="s">
        <v>134</v>
      </c>
    </row>
    <row r="1554" spans="3:16" ht="32" x14ac:dyDescent="0.2">
      <c r="C1554" s="410"/>
      <c r="D1554" s="410"/>
      <c r="E1554" s="410">
        <f>COUNTIF(CFCategoriasBD,TabelaFluxoDeCaixa[[#This Row],[Categoria]])</f>
        <v>1</v>
      </c>
      <c r="F1554" s="389">
        <f ca="1">IFERROR(COUNTIF(INDIRECT("BDNameToFC" &amp; SUBSTITUTE(TabelaFluxoDeCaixa[[#This Row],[Categoria]], " ", "_")),TabelaFluxoDeCaixa[[#This Row],[Sub Categoria]]),0)</f>
        <v>1</v>
      </c>
      <c r="G1554" s="429">
        <f>DATE(YEAR(TabelaFluxoDeCaixa[[#This Row],[Data de Efetivação]]),MONTH(TabelaFluxoDeCaixa[[#This Row],[Data de Efetivação]]),1)</f>
        <v>45809</v>
      </c>
      <c r="H1554" s="428">
        <v>45818</v>
      </c>
      <c r="I1554" s="428">
        <v>45818</v>
      </c>
      <c r="J1554" s="411"/>
      <c r="K1554" s="411"/>
      <c r="L1554" s="411" t="s">
        <v>43</v>
      </c>
      <c r="M1554" s="412" t="s">
        <v>44</v>
      </c>
      <c r="N1554" s="413" t="s">
        <v>760</v>
      </c>
      <c r="O1554" s="414">
        <v>406.79</v>
      </c>
      <c r="P1554" s="415" t="s">
        <v>134</v>
      </c>
    </row>
    <row r="1555" spans="3:16" ht="16" x14ac:dyDescent="0.2">
      <c r="C1555" s="410"/>
      <c r="D1555" s="410"/>
      <c r="E1555" s="410">
        <f>COUNTIF(CFCategoriasBD,TabelaFluxoDeCaixa[[#This Row],[Categoria]])</f>
        <v>1</v>
      </c>
      <c r="F1555" s="389">
        <f ca="1">IFERROR(COUNTIF(INDIRECT("BDNameToFC" &amp; SUBSTITUTE(TabelaFluxoDeCaixa[[#This Row],[Categoria]], " ", "_")),TabelaFluxoDeCaixa[[#This Row],[Sub Categoria]]),0)</f>
        <v>1</v>
      </c>
      <c r="G1555" s="429">
        <f>DATE(YEAR(TabelaFluxoDeCaixa[[#This Row],[Data de Efetivação]]),MONTH(TabelaFluxoDeCaixa[[#This Row],[Data de Efetivação]]),1)</f>
        <v>45809</v>
      </c>
      <c r="H1555" s="428">
        <v>45818</v>
      </c>
      <c r="I1555" s="428">
        <v>45818</v>
      </c>
      <c r="J1555" s="411"/>
      <c r="K1555" s="411"/>
      <c r="L1555" s="411" t="s">
        <v>679</v>
      </c>
      <c r="M1555" s="412" t="s">
        <v>1137</v>
      </c>
      <c r="N1555" s="413" t="s">
        <v>1130</v>
      </c>
      <c r="O1555" s="414">
        <v>499.96</v>
      </c>
      <c r="P1555" s="415" t="s">
        <v>134</v>
      </c>
    </row>
    <row r="1556" spans="3:16" ht="32" x14ac:dyDescent="0.2">
      <c r="C1556" s="410"/>
      <c r="D1556" s="410"/>
      <c r="E1556" s="410">
        <f>COUNTIF(CFCategoriasBD,TabelaFluxoDeCaixa[[#This Row],[Categoria]])</f>
        <v>1</v>
      </c>
      <c r="F1556" s="389">
        <f ca="1">IFERROR(COUNTIF(INDIRECT("BDNameToFC" &amp; SUBSTITUTE(TabelaFluxoDeCaixa[[#This Row],[Categoria]], " ", "_")),TabelaFluxoDeCaixa[[#This Row],[Sub Categoria]]),0)</f>
        <v>1</v>
      </c>
      <c r="G1556" s="429">
        <f>DATE(YEAR(TabelaFluxoDeCaixa[[#This Row],[Data de Efetivação]]),MONTH(TabelaFluxoDeCaixa[[#This Row],[Data de Efetivação]]),1)</f>
        <v>45809</v>
      </c>
      <c r="H1556" s="428">
        <v>45818</v>
      </c>
      <c r="I1556" s="428">
        <v>45818</v>
      </c>
      <c r="J1556" s="411"/>
      <c r="K1556" s="411"/>
      <c r="L1556" s="411" t="s">
        <v>52</v>
      </c>
      <c r="M1556" s="412" t="s">
        <v>54</v>
      </c>
      <c r="N1556" s="413" t="s">
        <v>1985</v>
      </c>
      <c r="O1556" s="414">
        <v>2215.98</v>
      </c>
      <c r="P1556" s="415" t="s">
        <v>134</v>
      </c>
    </row>
    <row r="1557" spans="3:16" ht="32" x14ac:dyDescent="0.2">
      <c r="C1557" s="410"/>
      <c r="D1557" s="410"/>
      <c r="E1557" s="410">
        <f>COUNTIF(CFCategoriasBD,TabelaFluxoDeCaixa[[#This Row],[Categoria]])</f>
        <v>1</v>
      </c>
      <c r="F1557" s="389">
        <f ca="1">IFERROR(COUNTIF(INDIRECT("BDNameToFC" &amp; SUBSTITUTE(TabelaFluxoDeCaixa[[#This Row],[Categoria]], " ", "_")),TabelaFluxoDeCaixa[[#This Row],[Sub Categoria]]),0)</f>
        <v>1</v>
      </c>
      <c r="G1557" s="429">
        <f>DATE(YEAR(TabelaFluxoDeCaixa[[#This Row],[Data de Efetivação]]),MONTH(TabelaFluxoDeCaixa[[#This Row],[Data de Efetivação]]),1)</f>
        <v>45809</v>
      </c>
      <c r="H1557" s="428">
        <v>45819</v>
      </c>
      <c r="I1557" s="428">
        <v>45819</v>
      </c>
      <c r="J1557" s="411"/>
      <c r="K1557" s="411"/>
      <c r="L1557" s="411" t="s">
        <v>899</v>
      </c>
      <c r="M1557" s="412" t="s">
        <v>902</v>
      </c>
      <c r="N1557" s="413" t="s">
        <v>1987</v>
      </c>
      <c r="O1557" s="414">
        <v>20</v>
      </c>
      <c r="P1557" s="415" t="s">
        <v>134</v>
      </c>
    </row>
    <row r="1558" spans="3:16" ht="16" x14ac:dyDescent="0.2">
      <c r="C1558" s="410"/>
      <c r="D1558" s="410"/>
      <c r="E1558" s="410">
        <f>COUNTIF(CFCategoriasBD,TabelaFluxoDeCaixa[[#This Row],[Categoria]])</f>
        <v>1</v>
      </c>
      <c r="F1558" s="389">
        <f ca="1">IFERROR(COUNTIF(INDIRECT("BDNameToFC" &amp; SUBSTITUTE(TabelaFluxoDeCaixa[[#This Row],[Categoria]], " ", "_")),TabelaFluxoDeCaixa[[#This Row],[Sub Categoria]]),0)</f>
        <v>1</v>
      </c>
      <c r="G1558" s="429">
        <f>DATE(YEAR(TabelaFluxoDeCaixa[[#This Row],[Data de Efetivação]]),MONTH(TabelaFluxoDeCaixa[[#This Row],[Data de Efetivação]]),1)</f>
        <v>45809</v>
      </c>
      <c r="H1558" s="428">
        <v>45819</v>
      </c>
      <c r="I1558" s="428">
        <v>45819</v>
      </c>
      <c r="J1558" s="411"/>
      <c r="K1558" s="411"/>
      <c r="L1558" s="411" t="s">
        <v>43</v>
      </c>
      <c r="M1558" s="412" t="s">
        <v>46</v>
      </c>
      <c r="N1558" s="413" t="s">
        <v>766</v>
      </c>
      <c r="O1558" s="414">
        <v>205.21</v>
      </c>
      <c r="P1558" s="415" t="s">
        <v>134</v>
      </c>
    </row>
    <row r="1559" spans="3:16" ht="32" x14ac:dyDescent="0.2">
      <c r="C1559" s="410"/>
      <c r="D1559" s="410"/>
      <c r="E1559" s="410">
        <f>COUNTIF(CFCategoriasBD,TabelaFluxoDeCaixa[[#This Row],[Categoria]])</f>
        <v>1</v>
      </c>
      <c r="F1559" s="389">
        <f ca="1">IFERROR(COUNTIF(INDIRECT("BDNameToFC" &amp; SUBSTITUTE(TabelaFluxoDeCaixa[[#This Row],[Categoria]], " ", "_")),TabelaFluxoDeCaixa[[#This Row],[Sub Categoria]]),0)</f>
        <v>1</v>
      </c>
      <c r="G1559" s="429">
        <f>DATE(YEAR(TabelaFluxoDeCaixa[[#This Row],[Data de Efetivação]]),MONTH(TabelaFluxoDeCaixa[[#This Row],[Data de Efetivação]]),1)</f>
        <v>45809</v>
      </c>
      <c r="H1559" s="428">
        <v>45820</v>
      </c>
      <c r="I1559" s="428">
        <v>45820</v>
      </c>
      <c r="J1559" s="411"/>
      <c r="K1559" s="411"/>
      <c r="L1559" s="411" t="s">
        <v>41</v>
      </c>
      <c r="M1559" s="412" t="s">
        <v>798</v>
      </c>
      <c r="N1559" s="413" t="s">
        <v>1989</v>
      </c>
      <c r="O1559" s="414">
        <v>147.68</v>
      </c>
      <c r="P1559" s="415" t="s">
        <v>134</v>
      </c>
    </row>
    <row r="1560" spans="3:16" ht="32" x14ac:dyDescent="0.2">
      <c r="C1560" s="410"/>
      <c r="D1560" s="410"/>
      <c r="E1560" s="410">
        <f>COUNTIF(CFCategoriasBD,TabelaFluxoDeCaixa[[#This Row],[Categoria]])</f>
        <v>1</v>
      </c>
      <c r="F1560" s="389">
        <f ca="1">IFERROR(COUNTIF(INDIRECT("BDNameToFC" &amp; SUBSTITUTE(TabelaFluxoDeCaixa[[#This Row],[Categoria]], " ", "_")),TabelaFluxoDeCaixa[[#This Row],[Sub Categoria]]),0)</f>
        <v>1</v>
      </c>
      <c r="G1560" s="429">
        <f>DATE(YEAR(TabelaFluxoDeCaixa[[#This Row],[Data de Efetivação]]),MONTH(TabelaFluxoDeCaixa[[#This Row],[Data de Efetivação]]),1)</f>
        <v>45809</v>
      </c>
      <c r="H1560" s="428">
        <v>45820</v>
      </c>
      <c r="I1560" s="428">
        <v>45820</v>
      </c>
      <c r="J1560" s="411"/>
      <c r="K1560" s="411"/>
      <c r="L1560" s="411" t="s">
        <v>41</v>
      </c>
      <c r="M1560" s="412" t="s">
        <v>798</v>
      </c>
      <c r="N1560" s="413" t="s">
        <v>1988</v>
      </c>
      <c r="O1560" s="414">
        <v>176.85</v>
      </c>
      <c r="P1560" s="415" t="s">
        <v>134</v>
      </c>
    </row>
    <row r="1561" spans="3:16" ht="16" x14ac:dyDescent="0.2">
      <c r="C1561" s="410"/>
      <c r="D1561" s="410"/>
      <c r="E1561" s="410">
        <f>COUNTIF(CFCategoriasBD,TabelaFluxoDeCaixa[[#This Row],[Categoria]])</f>
        <v>1</v>
      </c>
      <c r="F1561" s="389">
        <f ca="1">IFERROR(COUNTIF(INDIRECT("BDNameToFC" &amp; SUBSTITUTE(TabelaFluxoDeCaixa[[#This Row],[Categoria]], " ", "_")),TabelaFluxoDeCaixa[[#This Row],[Sub Categoria]]),0)</f>
        <v>1</v>
      </c>
      <c r="G1561" s="429">
        <f>DATE(YEAR(TabelaFluxoDeCaixa[[#This Row],[Data de Efetivação]]),MONTH(TabelaFluxoDeCaixa[[#This Row],[Data de Efetivação]]),1)</f>
        <v>45809</v>
      </c>
      <c r="H1561" s="428">
        <v>45820</v>
      </c>
      <c r="I1561" s="428">
        <v>45820</v>
      </c>
      <c r="J1561" s="411"/>
      <c r="K1561" s="411"/>
      <c r="L1561" s="411" t="s">
        <v>43</v>
      </c>
      <c r="M1561" s="412" t="s">
        <v>817</v>
      </c>
      <c r="N1561" s="413" t="s">
        <v>1990</v>
      </c>
      <c r="O1561" s="414">
        <v>220</v>
      </c>
      <c r="P1561" s="415" t="s">
        <v>134</v>
      </c>
    </row>
    <row r="1562" spans="3:16" ht="32" x14ac:dyDescent="0.2">
      <c r="C1562" s="410"/>
      <c r="D1562" s="410"/>
      <c r="E1562" s="410">
        <f>COUNTIF(CFCategoriasBD,TabelaFluxoDeCaixa[[#This Row],[Categoria]])</f>
        <v>1</v>
      </c>
      <c r="F1562" s="389">
        <f ca="1">IFERROR(COUNTIF(INDIRECT("BDNameToFC" &amp; SUBSTITUTE(TabelaFluxoDeCaixa[[#This Row],[Categoria]], " ", "_")),TabelaFluxoDeCaixa[[#This Row],[Sub Categoria]]),0)</f>
        <v>1</v>
      </c>
      <c r="G1562" s="429">
        <f>DATE(YEAR(TabelaFluxoDeCaixa[[#This Row],[Data de Efetivação]]),MONTH(TabelaFluxoDeCaixa[[#This Row],[Data de Efetivação]]),1)</f>
        <v>45809</v>
      </c>
      <c r="H1562" s="428">
        <v>45821</v>
      </c>
      <c r="I1562" s="428">
        <v>45821</v>
      </c>
      <c r="J1562" s="411"/>
      <c r="K1562" s="411"/>
      <c r="L1562" s="411" t="s">
        <v>41</v>
      </c>
      <c r="M1562" s="412" t="s">
        <v>798</v>
      </c>
      <c r="N1562" s="413" t="s">
        <v>1995</v>
      </c>
      <c r="O1562" s="414">
        <v>2</v>
      </c>
      <c r="P1562" s="415" t="s">
        <v>134</v>
      </c>
    </row>
    <row r="1563" spans="3:16" ht="32" x14ac:dyDescent="0.2">
      <c r="C1563" s="410"/>
      <c r="D1563" s="410"/>
      <c r="E1563" s="410">
        <f>COUNTIF(CFCategoriasBD,TabelaFluxoDeCaixa[[#This Row],[Categoria]])</f>
        <v>1</v>
      </c>
      <c r="F1563" s="389">
        <f ca="1">IFERROR(COUNTIF(INDIRECT("BDNameToFC" &amp; SUBSTITUTE(TabelaFluxoDeCaixa[[#This Row],[Categoria]], " ", "_")),TabelaFluxoDeCaixa[[#This Row],[Sub Categoria]]),0)</f>
        <v>1</v>
      </c>
      <c r="G1563" s="429">
        <f>DATE(YEAR(TabelaFluxoDeCaixa[[#This Row],[Data de Efetivação]]),MONTH(TabelaFluxoDeCaixa[[#This Row],[Data de Efetivação]]),1)</f>
        <v>45809</v>
      </c>
      <c r="H1563" s="428">
        <v>45821</v>
      </c>
      <c r="I1563" s="428">
        <v>45821</v>
      </c>
      <c r="J1563" s="411"/>
      <c r="K1563" s="411"/>
      <c r="L1563" s="411" t="s">
        <v>41</v>
      </c>
      <c r="M1563" s="412" t="s">
        <v>798</v>
      </c>
      <c r="N1563" s="413" t="s">
        <v>1992</v>
      </c>
      <c r="O1563" s="414">
        <v>2.2000000000000002</v>
      </c>
      <c r="P1563" s="415" t="s">
        <v>134</v>
      </c>
    </row>
    <row r="1564" spans="3:16" ht="32" x14ac:dyDescent="0.2">
      <c r="C1564" s="410"/>
      <c r="D1564" s="410"/>
      <c r="E1564" s="410">
        <f>COUNTIF(CFCategoriasBD,TabelaFluxoDeCaixa[[#This Row],[Categoria]])</f>
        <v>1</v>
      </c>
      <c r="F1564" s="389">
        <f ca="1">IFERROR(COUNTIF(INDIRECT("BDNameToFC" &amp; SUBSTITUTE(TabelaFluxoDeCaixa[[#This Row],[Categoria]], " ", "_")),TabelaFluxoDeCaixa[[#This Row],[Sub Categoria]]),0)</f>
        <v>1</v>
      </c>
      <c r="G1564" s="429">
        <f>DATE(YEAR(TabelaFluxoDeCaixa[[#This Row],[Data de Efetivação]]),MONTH(TabelaFluxoDeCaixa[[#This Row],[Data de Efetivação]]),1)</f>
        <v>45809</v>
      </c>
      <c r="H1564" s="428">
        <v>45821</v>
      </c>
      <c r="I1564" s="428">
        <v>45821</v>
      </c>
      <c r="J1564" s="411"/>
      <c r="K1564" s="411"/>
      <c r="L1564" s="411" t="s">
        <v>41</v>
      </c>
      <c r="M1564" s="412" t="s">
        <v>798</v>
      </c>
      <c r="N1564" s="413" t="s">
        <v>1991</v>
      </c>
      <c r="O1564" s="414">
        <v>2.2999999999999998</v>
      </c>
      <c r="P1564" s="415" t="s">
        <v>134</v>
      </c>
    </row>
    <row r="1565" spans="3:16" ht="32" x14ac:dyDescent="0.2">
      <c r="C1565" s="410"/>
      <c r="D1565" s="410"/>
      <c r="E1565" s="410">
        <f>COUNTIF(CFCategoriasBD,TabelaFluxoDeCaixa[[#This Row],[Categoria]])</f>
        <v>1</v>
      </c>
      <c r="F1565" s="389">
        <f ca="1">IFERROR(COUNTIF(INDIRECT("BDNameToFC" &amp; SUBSTITUTE(TabelaFluxoDeCaixa[[#This Row],[Categoria]], " ", "_")),TabelaFluxoDeCaixa[[#This Row],[Sub Categoria]]),0)</f>
        <v>1</v>
      </c>
      <c r="G1565" s="429">
        <f>DATE(YEAR(TabelaFluxoDeCaixa[[#This Row],[Data de Efetivação]]),MONTH(TabelaFluxoDeCaixa[[#This Row],[Data de Efetivação]]),1)</f>
        <v>45809</v>
      </c>
      <c r="H1565" s="428">
        <v>45821</v>
      </c>
      <c r="I1565" s="428">
        <v>45821</v>
      </c>
      <c r="J1565" s="411"/>
      <c r="K1565" s="411"/>
      <c r="L1565" s="411" t="s">
        <v>41</v>
      </c>
      <c r="M1565" s="412" t="s">
        <v>798</v>
      </c>
      <c r="N1565" s="413" t="s">
        <v>1998</v>
      </c>
      <c r="O1565" s="414">
        <v>2.46</v>
      </c>
      <c r="P1565" s="415" t="s">
        <v>134</v>
      </c>
    </row>
    <row r="1566" spans="3:16" ht="32" x14ac:dyDescent="0.2">
      <c r="C1566" s="410"/>
      <c r="D1566" s="410"/>
      <c r="E1566" s="410">
        <f>COUNTIF(CFCategoriasBD,TabelaFluxoDeCaixa[[#This Row],[Categoria]])</f>
        <v>1</v>
      </c>
      <c r="F1566" s="389">
        <f ca="1">IFERROR(COUNTIF(INDIRECT("BDNameToFC" &amp; SUBSTITUTE(TabelaFluxoDeCaixa[[#This Row],[Categoria]], " ", "_")),TabelaFluxoDeCaixa[[#This Row],[Sub Categoria]]),0)</f>
        <v>1</v>
      </c>
      <c r="G1566" s="429">
        <f>DATE(YEAR(TabelaFluxoDeCaixa[[#This Row],[Data de Efetivação]]),MONTH(TabelaFluxoDeCaixa[[#This Row],[Data de Efetivação]]),1)</f>
        <v>45809</v>
      </c>
      <c r="H1566" s="428">
        <v>45821</v>
      </c>
      <c r="I1566" s="428">
        <v>45821</v>
      </c>
      <c r="J1566" s="411"/>
      <c r="K1566" s="411"/>
      <c r="L1566" s="411" t="s">
        <v>41</v>
      </c>
      <c r="M1566" s="412" t="s">
        <v>798</v>
      </c>
      <c r="N1566" s="413" t="s">
        <v>1993</v>
      </c>
      <c r="O1566" s="414">
        <v>6.8</v>
      </c>
      <c r="P1566" s="415" t="s">
        <v>134</v>
      </c>
    </row>
    <row r="1567" spans="3:16" ht="32" x14ac:dyDescent="0.2">
      <c r="C1567" s="410"/>
      <c r="D1567" s="410"/>
      <c r="E1567" s="410">
        <f>COUNTIF(CFCategoriasBD,TabelaFluxoDeCaixa[[#This Row],[Categoria]])</f>
        <v>1</v>
      </c>
      <c r="F1567" s="389">
        <f ca="1">IFERROR(COUNTIF(INDIRECT("BDNameToFC" &amp; SUBSTITUTE(TabelaFluxoDeCaixa[[#This Row],[Categoria]], " ", "_")),TabelaFluxoDeCaixa[[#This Row],[Sub Categoria]]),0)</f>
        <v>1</v>
      </c>
      <c r="G1567" s="429">
        <f>DATE(YEAR(TabelaFluxoDeCaixa[[#This Row],[Data de Efetivação]]),MONTH(TabelaFluxoDeCaixa[[#This Row],[Data de Efetivação]]),1)</f>
        <v>45809</v>
      </c>
      <c r="H1567" s="428">
        <v>45821</v>
      </c>
      <c r="I1567" s="428">
        <v>45821</v>
      </c>
      <c r="J1567" s="411"/>
      <c r="K1567" s="411"/>
      <c r="L1567" s="411" t="s">
        <v>41</v>
      </c>
      <c r="M1567" s="412" t="s">
        <v>798</v>
      </c>
      <c r="N1567" s="413" t="s">
        <v>1997</v>
      </c>
      <c r="O1567" s="414">
        <v>8.5</v>
      </c>
      <c r="P1567" s="415" t="s">
        <v>134</v>
      </c>
    </row>
    <row r="1568" spans="3:16" ht="32" x14ac:dyDescent="0.2">
      <c r="C1568" s="410"/>
      <c r="D1568" s="410"/>
      <c r="E1568" s="410">
        <f>COUNTIF(CFCategoriasBD,TabelaFluxoDeCaixa[[#This Row],[Categoria]])</f>
        <v>1</v>
      </c>
      <c r="F1568" s="389">
        <f ca="1">IFERROR(COUNTIF(INDIRECT("BDNameToFC" &amp; SUBSTITUTE(TabelaFluxoDeCaixa[[#This Row],[Categoria]], " ", "_")),TabelaFluxoDeCaixa[[#This Row],[Sub Categoria]]),0)</f>
        <v>1</v>
      </c>
      <c r="G1568" s="429">
        <f>DATE(YEAR(TabelaFluxoDeCaixa[[#This Row],[Data de Efetivação]]),MONTH(TabelaFluxoDeCaixa[[#This Row],[Data de Efetivação]]),1)</f>
        <v>45809</v>
      </c>
      <c r="H1568" s="428">
        <v>45821</v>
      </c>
      <c r="I1568" s="428">
        <v>45821</v>
      </c>
      <c r="J1568" s="411"/>
      <c r="K1568" s="411"/>
      <c r="L1568" s="411" t="s">
        <v>41</v>
      </c>
      <c r="M1568" s="412" t="s">
        <v>798</v>
      </c>
      <c r="N1568" s="413" t="s">
        <v>1994</v>
      </c>
      <c r="O1568" s="414">
        <v>22.5</v>
      </c>
      <c r="P1568" s="415" t="s">
        <v>134</v>
      </c>
    </row>
    <row r="1569" spans="3:16" ht="32" x14ac:dyDescent="0.2">
      <c r="C1569" s="410"/>
      <c r="D1569" s="410"/>
      <c r="E1569" s="410">
        <f>COUNTIF(CFCategoriasBD,TabelaFluxoDeCaixa[[#This Row],[Categoria]])</f>
        <v>1</v>
      </c>
      <c r="F1569" s="389">
        <f ca="1">IFERROR(COUNTIF(INDIRECT("BDNameToFC" &amp; SUBSTITUTE(TabelaFluxoDeCaixa[[#This Row],[Categoria]], " ", "_")),TabelaFluxoDeCaixa[[#This Row],[Sub Categoria]]),0)</f>
        <v>1</v>
      </c>
      <c r="G1569" s="429">
        <f>DATE(YEAR(TabelaFluxoDeCaixa[[#This Row],[Data de Efetivação]]),MONTH(TabelaFluxoDeCaixa[[#This Row],[Data de Efetivação]]),1)</f>
        <v>45809</v>
      </c>
      <c r="H1569" s="428">
        <v>45821</v>
      </c>
      <c r="I1569" s="428">
        <v>45821</v>
      </c>
      <c r="J1569" s="411"/>
      <c r="K1569" s="411"/>
      <c r="L1569" s="411" t="s">
        <v>41</v>
      </c>
      <c r="M1569" s="412" t="s">
        <v>798</v>
      </c>
      <c r="N1569" s="413" t="s">
        <v>1996</v>
      </c>
      <c r="O1569" s="414">
        <v>23.2</v>
      </c>
      <c r="P1569" s="415" t="s">
        <v>134</v>
      </c>
    </row>
    <row r="1570" spans="3:16" ht="16" x14ac:dyDescent="0.2">
      <c r="C1570" s="410"/>
      <c r="D1570" s="410"/>
      <c r="E1570" s="410">
        <f>COUNTIF(CFCategoriasBD,TabelaFluxoDeCaixa[[#This Row],[Categoria]])</f>
        <v>1</v>
      </c>
      <c r="F1570" s="389">
        <f ca="1">IFERROR(COUNTIF(INDIRECT("BDNameToFC" &amp; SUBSTITUTE(TabelaFluxoDeCaixa[[#This Row],[Categoria]], " ", "_")),TabelaFluxoDeCaixa[[#This Row],[Sub Categoria]]),0)</f>
        <v>1</v>
      </c>
      <c r="G1570" s="429">
        <f>DATE(YEAR(TabelaFluxoDeCaixa[[#This Row],[Data de Efetivação]]),MONTH(TabelaFluxoDeCaixa[[#This Row],[Data de Efetivação]]),1)</f>
        <v>45809</v>
      </c>
      <c r="H1570" s="428">
        <v>45821</v>
      </c>
      <c r="I1570" s="428">
        <v>45821</v>
      </c>
      <c r="J1570" s="411" t="s">
        <v>725</v>
      </c>
      <c r="K1570" s="411"/>
      <c r="L1570" s="411" t="s">
        <v>58</v>
      </c>
      <c r="M1570" s="412" t="s">
        <v>906</v>
      </c>
      <c r="N1570" s="413" t="s">
        <v>1513</v>
      </c>
      <c r="O1570" s="414">
        <v>146.09</v>
      </c>
      <c r="P1570" s="415" t="s">
        <v>134</v>
      </c>
    </row>
    <row r="1571" spans="3:16" ht="32" x14ac:dyDescent="0.2">
      <c r="C1571" s="410"/>
      <c r="D1571" s="410"/>
      <c r="E1571" s="410">
        <f>COUNTIF(CFCategoriasBD,TabelaFluxoDeCaixa[[#This Row],[Categoria]])</f>
        <v>1</v>
      </c>
      <c r="F1571" s="389">
        <f ca="1">IFERROR(COUNTIF(INDIRECT("BDNameToFC" &amp; SUBSTITUTE(TabelaFluxoDeCaixa[[#This Row],[Categoria]], " ", "_")),TabelaFluxoDeCaixa[[#This Row],[Sub Categoria]]),0)</f>
        <v>1</v>
      </c>
      <c r="G1571" s="429">
        <f>DATE(YEAR(TabelaFluxoDeCaixa[[#This Row],[Data de Efetivação]]),MONTH(TabelaFluxoDeCaixa[[#This Row],[Data de Efetivação]]),1)</f>
        <v>45809</v>
      </c>
      <c r="H1571" s="428">
        <v>45821</v>
      </c>
      <c r="I1571" s="428">
        <v>45821</v>
      </c>
      <c r="J1571" s="411"/>
      <c r="K1571" s="411"/>
      <c r="L1571" s="411" t="s">
        <v>55</v>
      </c>
      <c r="M1571" s="412" t="s">
        <v>56</v>
      </c>
      <c r="N1571" s="413" t="s">
        <v>1999</v>
      </c>
      <c r="O1571" s="414">
        <v>280</v>
      </c>
      <c r="P1571" s="415" t="s">
        <v>134</v>
      </c>
    </row>
    <row r="1572" spans="3:16" ht="16" x14ac:dyDescent="0.2">
      <c r="C1572" s="410"/>
      <c r="D1572" s="410"/>
      <c r="E1572" s="410">
        <f>COUNTIF(CFCategoriasBD,TabelaFluxoDeCaixa[[#This Row],[Categoria]])</f>
        <v>1</v>
      </c>
      <c r="F1572" s="389">
        <f ca="1">IFERROR(COUNTIF(INDIRECT("BDNameToFC" &amp; SUBSTITUTE(TabelaFluxoDeCaixa[[#This Row],[Categoria]], " ", "_")),TabelaFluxoDeCaixa[[#This Row],[Sub Categoria]]),0)</f>
        <v>1</v>
      </c>
      <c r="G1572" s="429">
        <f>DATE(YEAR(TabelaFluxoDeCaixa[[#This Row],[Data de Efetivação]]),MONTH(TabelaFluxoDeCaixa[[#This Row],[Data de Efetivação]]),1)</f>
        <v>45809</v>
      </c>
      <c r="H1572" s="428">
        <v>45824</v>
      </c>
      <c r="I1572" s="428">
        <v>45824</v>
      </c>
      <c r="J1572" s="411"/>
      <c r="K1572" s="411"/>
      <c r="L1572" s="411" t="s">
        <v>43</v>
      </c>
      <c r="M1572" s="412" t="s">
        <v>818</v>
      </c>
      <c r="N1572" s="413" t="s">
        <v>2001</v>
      </c>
      <c r="O1572" s="414">
        <v>80</v>
      </c>
      <c r="P1572" s="415" t="s">
        <v>134</v>
      </c>
    </row>
    <row r="1573" spans="3:16" ht="16" x14ac:dyDescent="0.2">
      <c r="C1573" s="410"/>
      <c r="D1573" s="410"/>
      <c r="E1573" s="410">
        <f>COUNTIF(CFCategoriasBD,TabelaFluxoDeCaixa[[#This Row],[Categoria]])</f>
        <v>1</v>
      </c>
      <c r="F1573" s="389">
        <f ca="1">IFERROR(COUNTIF(INDIRECT("BDNameToFC" &amp; SUBSTITUTE(TabelaFluxoDeCaixa[[#This Row],[Categoria]], " ", "_")),TabelaFluxoDeCaixa[[#This Row],[Sub Categoria]]),0)</f>
        <v>1</v>
      </c>
      <c r="G1573" s="429">
        <f>DATE(YEAR(TabelaFluxoDeCaixa[[#This Row],[Data de Efetivação]]),MONTH(TabelaFluxoDeCaixa[[#This Row],[Data de Efetivação]]),1)</f>
        <v>45809</v>
      </c>
      <c r="H1573" s="428">
        <v>45824</v>
      </c>
      <c r="I1573" s="428">
        <v>45824</v>
      </c>
      <c r="J1573" s="411"/>
      <c r="K1573" s="411"/>
      <c r="L1573" s="411" t="s">
        <v>808</v>
      </c>
      <c r="M1573" s="412" t="s">
        <v>257</v>
      </c>
      <c r="N1573" s="413" t="s">
        <v>780</v>
      </c>
      <c r="O1573" s="414">
        <v>174.72</v>
      </c>
      <c r="P1573" s="415" t="s">
        <v>134</v>
      </c>
    </row>
    <row r="1574" spans="3:16" ht="32" x14ac:dyDescent="0.2">
      <c r="C1574" s="410"/>
      <c r="D1574" s="410"/>
      <c r="E1574" s="410">
        <f>COUNTIF(CFCategoriasBD,TabelaFluxoDeCaixa[[#This Row],[Categoria]])</f>
        <v>1</v>
      </c>
      <c r="F1574" s="389">
        <f ca="1">IFERROR(COUNTIF(INDIRECT("BDNameToFC" &amp; SUBSTITUTE(TabelaFluxoDeCaixa[[#This Row],[Categoria]], " ", "_")),TabelaFluxoDeCaixa[[#This Row],[Sub Categoria]]),0)</f>
        <v>1</v>
      </c>
      <c r="G1574" s="429">
        <f>DATE(YEAR(TabelaFluxoDeCaixa[[#This Row],[Data de Efetivação]]),MONTH(TabelaFluxoDeCaixa[[#This Row],[Data de Efetivação]]),1)</f>
        <v>45809</v>
      </c>
      <c r="H1574" s="428">
        <v>45824</v>
      </c>
      <c r="I1574" s="428">
        <v>45824</v>
      </c>
      <c r="J1574" s="411"/>
      <c r="K1574" s="411"/>
      <c r="L1574" s="411" t="s">
        <v>55</v>
      </c>
      <c r="M1574" s="412" t="s">
        <v>56</v>
      </c>
      <c r="N1574" s="413" t="s">
        <v>2000</v>
      </c>
      <c r="O1574" s="414">
        <v>350</v>
      </c>
      <c r="P1574" s="415" t="s">
        <v>134</v>
      </c>
    </row>
    <row r="1575" spans="3:16" ht="16" x14ac:dyDescent="0.2">
      <c r="C1575" s="410"/>
      <c r="D1575" s="410"/>
      <c r="E1575" s="410">
        <f>COUNTIF(CFCategoriasBD,TabelaFluxoDeCaixa[[#This Row],[Categoria]])</f>
        <v>1</v>
      </c>
      <c r="F1575" s="389">
        <f ca="1">IFERROR(COUNTIF(INDIRECT("BDNameToFC" &amp; SUBSTITUTE(TabelaFluxoDeCaixa[[#This Row],[Categoria]], " ", "_")),TabelaFluxoDeCaixa[[#This Row],[Sub Categoria]]),0)</f>
        <v>1</v>
      </c>
      <c r="G1575" s="429">
        <f>DATE(YEAR(TabelaFluxoDeCaixa[[#This Row],[Data de Efetivação]]),MONTH(TabelaFluxoDeCaixa[[#This Row],[Data de Efetivação]]),1)</f>
        <v>45809</v>
      </c>
      <c r="H1575" s="428">
        <v>45825</v>
      </c>
      <c r="I1575" s="428">
        <v>45825</v>
      </c>
      <c r="J1575" s="411"/>
      <c r="K1575" s="411"/>
      <c r="L1575" s="411" t="s">
        <v>809</v>
      </c>
      <c r="M1575" s="412" t="s">
        <v>823</v>
      </c>
      <c r="N1575" s="413" t="s">
        <v>786</v>
      </c>
      <c r="O1575" s="414">
        <v>103.04</v>
      </c>
      <c r="P1575" s="415" t="s">
        <v>134</v>
      </c>
    </row>
    <row r="1576" spans="3:16" ht="16" x14ac:dyDescent="0.2">
      <c r="C1576" s="410"/>
      <c r="D1576" s="410"/>
      <c r="E1576" s="410">
        <f>COUNTIF(CFCategoriasBD,TabelaFluxoDeCaixa[[#This Row],[Categoria]])</f>
        <v>1</v>
      </c>
      <c r="F1576" s="389">
        <f ca="1">IFERROR(COUNTIF(INDIRECT("BDNameToFC" &amp; SUBSTITUTE(TabelaFluxoDeCaixa[[#This Row],[Categoria]], " ", "_")),TabelaFluxoDeCaixa[[#This Row],[Sub Categoria]]),0)</f>
        <v>1</v>
      </c>
      <c r="G1576" s="429">
        <f>DATE(YEAR(TabelaFluxoDeCaixa[[#This Row],[Data de Efetivação]]),MONTH(TabelaFluxoDeCaixa[[#This Row],[Data de Efetivação]]),1)</f>
        <v>45809</v>
      </c>
      <c r="H1576" s="428">
        <v>45825</v>
      </c>
      <c r="I1576" s="428">
        <v>45825</v>
      </c>
      <c r="J1576" s="411"/>
      <c r="K1576" s="411"/>
      <c r="L1576" s="411" t="s">
        <v>809</v>
      </c>
      <c r="M1576" s="412" t="s">
        <v>823</v>
      </c>
      <c r="N1576" s="413" t="s">
        <v>786</v>
      </c>
      <c r="O1576" s="414">
        <v>159.55000000000001</v>
      </c>
      <c r="P1576" s="415" t="s">
        <v>134</v>
      </c>
    </row>
    <row r="1577" spans="3:16" ht="16" x14ac:dyDescent="0.2">
      <c r="C1577" s="410"/>
      <c r="D1577" s="410"/>
      <c r="E1577" s="410">
        <f>COUNTIF(CFCategoriasBD,TabelaFluxoDeCaixa[[#This Row],[Categoria]])</f>
        <v>1</v>
      </c>
      <c r="F1577" s="389">
        <f ca="1">IFERROR(COUNTIF(INDIRECT("BDNameToFC" &amp; SUBSTITUTE(TabelaFluxoDeCaixa[[#This Row],[Categoria]], " ", "_")),TabelaFluxoDeCaixa[[#This Row],[Sub Categoria]]),0)</f>
        <v>1</v>
      </c>
      <c r="G1577" s="429">
        <f>DATE(YEAR(TabelaFluxoDeCaixa[[#This Row],[Data de Efetivação]]),MONTH(TabelaFluxoDeCaixa[[#This Row],[Data de Efetivação]]),1)</f>
        <v>45809</v>
      </c>
      <c r="H1577" s="428">
        <v>45825</v>
      </c>
      <c r="I1577" s="428">
        <v>45825</v>
      </c>
      <c r="J1577" s="411"/>
      <c r="K1577" s="411"/>
      <c r="L1577" s="411" t="s">
        <v>809</v>
      </c>
      <c r="M1577" s="412" t="s">
        <v>823</v>
      </c>
      <c r="N1577" s="413" t="s">
        <v>786</v>
      </c>
      <c r="O1577" s="414">
        <v>234.84</v>
      </c>
      <c r="P1577" s="415" t="s">
        <v>134</v>
      </c>
    </row>
    <row r="1578" spans="3:16" ht="16" x14ac:dyDescent="0.2">
      <c r="C1578" s="410"/>
      <c r="D1578" s="410"/>
      <c r="E1578" s="410">
        <f>COUNTIF(CFCategoriasBD,TabelaFluxoDeCaixa[[#This Row],[Categoria]])</f>
        <v>1</v>
      </c>
      <c r="F1578" s="389">
        <f ca="1">IFERROR(COUNTIF(INDIRECT("BDNameToFC" &amp; SUBSTITUTE(TabelaFluxoDeCaixa[[#This Row],[Categoria]], " ", "_")),TabelaFluxoDeCaixa[[#This Row],[Sub Categoria]]),0)</f>
        <v>1</v>
      </c>
      <c r="G1578" s="429">
        <f>DATE(YEAR(TabelaFluxoDeCaixa[[#This Row],[Data de Efetivação]]),MONTH(TabelaFluxoDeCaixa[[#This Row],[Data de Efetivação]]),1)</f>
        <v>45809</v>
      </c>
      <c r="H1578" s="428">
        <v>45825</v>
      </c>
      <c r="I1578" s="428">
        <v>45825</v>
      </c>
      <c r="J1578" s="411"/>
      <c r="K1578" s="411"/>
      <c r="L1578" s="411" t="s">
        <v>809</v>
      </c>
      <c r="M1578" s="412" t="s">
        <v>823</v>
      </c>
      <c r="N1578" s="413" t="s">
        <v>786</v>
      </c>
      <c r="O1578" s="414">
        <v>237.15</v>
      </c>
      <c r="P1578" s="415" t="s">
        <v>134</v>
      </c>
    </row>
    <row r="1579" spans="3:16" ht="16" x14ac:dyDescent="0.2">
      <c r="C1579" s="410"/>
      <c r="D1579" s="410"/>
      <c r="E1579" s="410">
        <f>COUNTIF(CFCategoriasBD,TabelaFluxoDeCaixa[[#This Row],[Categoria]])</f>
        <v>1</v>
      </c>
      <c r="F1579" s="389">
        <f ca="1">IFERROR(COUNTIF(INDIRECT("BDNameToFC" &amp; SUBSTITUTE(TabelaFluxoDeCaixa[[#This Row],[Categoria]], " ", "_")),TabelaFluxoDeCaixa[[#This Row],[Sub Categoria]]),0)</f>
        <v>1</v>
      </c>
      <c r="G1579" s="429">
        <f>DATE(YEAR(TabelaFluxoDeCaixa[[#This Row],[Data de Efetivação]]),MONTH(TabelaFluxoDeCaixa[[#This Row],[Data de Efetivação]]),1)</f>
        <v>45809</v>
      </c>
      <c r="H1579" s="428">
        <v>45825</v>
      </c>
      <c r="I1579" s="428">
        <v>45825</v>
      </c>
      <c r="J1579" s="411"/>
      <c r="K1579" s="411"/>
      <c r="L1579" s="411" t="s">
        <v>809</v>
      </c>
      <c r="M1579" s="412" t="s">
        <v>823</v>
      </c>
      <c r="N1579" s="413" t="s">
        <v>786</v>
      </c>
      <c r="O1579" s="414">
        <v>320.72000000000003</v>
      </c>
      <c r="P1579" s="415" t="s">
        <v>134</v>
      </c>
    </row>
    <row r="1580" spans="3:16" ht="32" x14ac:dyDescent="0.2">
      <c r="C1580" s="410"/>
      <c r="D1580" s="410"/>
      <c r="E1580" s="410">
        <f>COUNTIF(CFCategoriasBD,TabelaFluxoDeCaixa[[#This Row],[Categoria]])</f>
        <v>1</v>
      </c>
      <c r="F1580" s="389">
        <f ca="1">IFERROR(COUNTIF(INDIRECT("BDNameToFC" &amp; SUBSTITUTE(TabelaFluxoDeCaixa[[#This Row],[Categoria]], " ", "_")),TabelaFluxoDeCaixa[[#This Row],[Sub Categoria]]),0)</f>
        <v>1</v>
      </c>
      <c r="G1580" s="429">
        <f>DATE(YEAR(TabelaFluxoDeCaixa[[#This Row],[Data de Efetivação]]),MONTH(TabelaFluxoDeCaixa[[#This Row],[Data de Efetivação]]),1)</f>
        <v>45809</v>
      </c>
      <c r="H1580" s="428">
        <v>45826</v>
      </c>
      <c r="I1580" s="428">
        <v>45826</v>
      </c>
      <c r="J1580" s="411"/>
      <c r="K1580" s="411"/>
      <c r="L1580" s="411" t="s">
        <v>41</v>
      </c>
      <c r="M1580" s="412" t="s">
        <v>798</v>
      </c>
      <c r="N1580" s="413" t="s">
        <v>2002</v>
      </c>
      <c r="O1580" s="414">
        <v>69.3</v>
      </c>
      <c r="P1580" s="415" t="s">
        <v>134</v>
      </c>
    </row>
    <row r="1581" spans="3:16" ht="16" x14ac:dyDescent="0.2">
      <c r="C1581" s="410"/>
      <c r="D1581" s="410"/>
      <c r="E1581" s="410">
        <f>COUNTIF(CFCategoriasBD,TabelaFluxoDeCaixa[[#This Row],[Categoria]])</f>
        <v>1</v>
      </c>
      <c r="F1581" s="389">
        <f ca="1">IFERROR(COUNTIF(INDIRECT("BDNameToFC" &amp; SUBSTITUTE(TabelaFluxoDeCaixa[[#This Row],[Categoria]], " ", "_")),TabelaFluxoDeCaixa[[#This Row],[Sub Categoria]]),0)</f>
        <v>1</v>
      </c>
      <c r="G1581" s="429">
        <f>DATE(YEAR(TabelaFluxoDeCaixa[[#This Row],[Data de Efetivação]]),MONTH(TabelaFluxoDeCaixa[[#This Row],[Data de Efetivação]]),1)</f>
        <v>45809</v>
      </c>
      <c r="H1581" s="428">
        <v>45828</v>
      </c>
      <c r="I1581" s="428">
        <v>45828</v>
      </c>
      <c r="J1581" s="411"/>
      <c r="K1581" s="411"/>
      <c r="L1581" s="411" t="s">
        <v>814</v>
      </c>
      <c r="M1581" s="412" t="s">
        <v>257</v>
      </c>
      <c r="N1581" s="413" t="s">
        <v>787</v>
      </c>
      <c r="O1581" s="414">
        <v>369.33</v>
      </c>
      <c r="P1581" s="415" t="s">
        <v>134</v>
      </c>
    </row>
    <row r="1582" spans="3:16" ht="16" x14ac:dyDescent="0.2">
      <c r="C1582" s="410"/>
      <c r="D1582" s="410"/>
      <c r="E1582" s="410">
        <f>COUNTIF(CFCategoriasBD,TabelaFluxoDeCaixa[[#This Row],[Categoria]])</f>
        <v>1</v>
      </c>
      <c r="F1582" s="389">
        <f ca="1">IFERROR(COUNTIF(INDIRECT("BDNameToFC" &amp; SUBSTITUTE(TabelaFluxoDeCaixa[[#This Row],[Categoria]], " ", "_")),TabelaFluxoDeCaixa[[#This Row],[Sub Categoria]]),0)</f>
        <v>1</v>
      </c>
      <c r="G1582" s="429">
        <f>DATE(YEAR(TabelaFluxoDeCaixa[[#This Row],[Data de Efetivação]]),MONTH(TabelaFluxoDeCaixa[[#This Row],[Data de Efetivação]]),1)</f>
        <v>45809</v>
      </c>
      <c r="H1582" s="428">
        <v>45831</v>
      </c>
      <c r="I1582" s="428">
        <v>45831</v>
      </c>
      <c r="J1582" s="411"/>
      <c r="K1582" s="411"/>
      <c r="L1582" s="411" t="s">
        <v>49</v>
      </c>
      <c r="M1582" s="412" t="s">
        <v>901</v>
      </c>
      <c r="N1582" s="413" t="s">
        <v>2004</v>
      </c>
      <c r="O1582" s="414">
        <v>3</v>
      </c>
      <c r="P1582" s="415" t="s">
        <v>134</v>
      </c>
    </row>
    <row r="1583" spans="3:16" ht="16" x14ac:dyDescent="0.2">
      <c r="C1583" s="410"/>
      <c r="D1583" s="410"/>
      <c r="E1583" s="410">
        <f>COUNTIF(CFCategoriasBD,TabelaFluxoDeCaixa[[#This Row],[Categoria]])</f>
        <v>1</v>
      </c>
      <c r="F1583" s="389">
        <f ca="1">IFERROR(COUNTIF(INDIRECT("BDNameToFC" &amp; SUBSTITUTE(TabelaFluxoDeCaixa[[#This Row],[Categoria]], " ", "_")),TabelaFluxoDeCaixa[[#This Row],[Sub Categoria]]),0)</f>
        <v>1</v>
      </c>
      <c r="G1583" s="429">
        <f>DATE(YEAR(TabelaFluxoDeCaixa[[#This Row],[Data de Efetivação]]),MONTH(TabelaFluxoDeCaixa[[#This Row],[Data de Efetivação]]),1)</f>
        <v>45809</v>
      </c>
      <c r="H1583" s="428">
        <v>45831</v>
      </c>
      <c r="I1583" s="428">
        <v>45831</v>
      </c>
      <c r="J1583" s="411"/>
      <c r="K1583" s="411"/>
      <c r="L1583" s="411" t="s">
        <v>803</v>
      </c>
      <c r="M1583" s="412" t="s">
        <v>48</v>
      </c>
      <c r="N1583" s="413" t="s">
        <v>2005</v>
      </c>
      <c r="O1583" s="414">
        <v>24.46</v>
      </c>
      <c r="P1583" s="415" t="s">
        <v>134</v>
      </c>
    </row>
    <row r="1584" spans="3:16" ht="32" x14ac:dyDescent="0.2">
      <c r="C1584" s="410"/>
      <c r="D1584" s="410"/>
      <c r="E1584" s="410">
        <f>COUNTIF(CFCategoriasBD,TabelaFluxoDeCaixa[[#This Row],[Categoria]])</f>
        <v>1</v>
      </c>
      <c r="F1584" s="389">
        <f ca="1">IFERROR(COUNTIF(INDIRECT("BDNameToFC" &amp; SUBSTITUTE(TabelaFluxoDeCaixa[[#This Row],[Categoria]], " ", "_")),TabelaFluxoDeCaixa[[#This Row],[Sub Categoria]]),0)</f>
        <v>1</v>
      </c>
      <c r="G1584" s="429">
        <f>DATE(YEAR(TabelaFluxoDeCaixa[[#This Row],[Data de Efetivação]]),MONTH(TabelaFluxoDeCaixa[[#This Row],[Data de Efetivação]]),1)</f>
        <v>45809</v>
      </c>
      <c r="H1584" s="428">
        <v>45831</v>
      </c>
      <c r="I1584" s="428">
        <v>45831</v>
      </c>
      <c r="J1584" s="411"/>
      <c r="K1584" s="411"/>
      <c r="L1584" s="411" t="s">
        <v>41</v>
      </c>
      <c r="M1584" s="412" t="s">
        <v>798</v>
      </c>
      <c r="N1584" s="413" t="s">
        <v>2003</v>
      </c>
      <c r="O1584" s="414">
        <v>53.82</v>
      </c>
      <c r="P1584" s="415" t="s">
        <v>134</v>
      </c>
    </row>
    <row r="1585" spans="3:16" ht="16" x14ac:dyDescent="0.2">
      <c r="C1585" s="410"/>
      <c r="D1585" s="410"/>
      <c r="E1585" s="410">
        <f>COUNTIF(CFCategoriasBD,TabelaFluxoDeCaixa[[#This Row],[Categoria]])</f>
        <v>1</v>
      </c>
      <c r="F1585" s="389">
        <f ca="1">IFERROR(COUNTIF(INDIRECT("BDNameToFC" &amp; SUBSTITUTE(TabelaFluxoDeCaixa[[#This Row],[Categoria]], " ", "_")),TabelaFluxoDeCaixa[[#This Row],[Sub Categoria]]),0)</f>
        <v>1</v>
      </c>
      <c r="G1585" s="429">
        <f>DATE(YEAR(TabelaFluxoDeCaixa[[#This Row],[Data de Efetivação]]),MONTH(TabelaFluxoDeCaixa[[#This Row],[Data de Efetivação]]),1)</f>
        <v>45809</v>
      </c>
      <c r="H1585" s="428">
        <v>45831</v>
      </c>
      <c r="I1585" s="428">
        <v>45831</v>
      </c>
      <c r="J1585" s="411"/>
      <c r="K1585" s="411"/>
      <c r="L1585" s="411" t="s">
        <v>58</v>
      </c>
      <c r="M1585" s="412" t="s">
        <v>1794</v>
      </c>
      <c r="N1585" s="413" t="s">
        <v>2007</v>
      </c>
      <c r="O1585" s="414">
        <v>150</v>
      </c>
      <c r="P1585" s="415" t="s">
        <v>134</v>
      </c>
    </row>
    <row r="1586" spans="3:16" ht="16" x14ac:dyDescent="0.2">
      <c r="C1586" s="410"/>
      <c r="D1586" s="410"/>
      <c r="E1586" s="410">
        <f>COUNTIF(CFCategoriasBD,TabelaFluxoDeCaixa[[#This Row],[Categoria]])</f>
        <v>1</v>
      </c>
      <c r="F1586" s="389">
        <f ca="1">IFERROR(COUNTIF(INDIRECT("BDNameToFC" &amp; SUBSTITUTE(TabelaFluxoDeCaixa[[#This Row],[Categoria]], " ", "_")),TabelaFluxoDeCaixa[[#This Row],[Sub Categoria]]),0)</f>
        <v>1</v>
      </c>
      <c r="G1586" s="429">
        <f>DATE(YEAR(TabelaFluxoDeCaixa[[#This Row],[Data de Efetivação]]),MONTH(TabelaFluxoDeCaixa[[#This Row],[Data de Efetivação]]),1)</f>
        <v>45809</v>
      </c>
      <c r="H1586" s="428">
        <v>45831</v>
      </c>
      <c r="I1586" s="428">
        <v>45831</v>
      </c>
      <c r="J1586" s="411"/>
      <c r="K1586" s="411"/>
      <c r="L1586" s="411" t="s">
        <v>43</v>
      </c>
      <c r="M1586" s="412" t="s">
        <v>817</v>
      </c>
      <c r="N1586" s="413" t="s">
        <v>2006</v>
      </c>
      <c r="O1586" s="414">
        <v>220</v>
      </c>
      <c r="P1586" s="415" t="s">
        <v>134</v>
      </c>
    </row>
    <row r="1587" spans="3:16" ht="16" x14ac:dyDescent="0.2">
      <c r="C1587" s="410"/>
      <c r="D1587" s="410"/>
      <c r="E1587" s="410">
        <f>COUNTIF(CFCategoriasBD,TabelaFluxoDeCaixa[[#This Row],[Categoria]])</f>
        <v>1</v>
      </c>
      <c r="F1587" s="389">
        <f ca="1">IFERROR(COUNTIF(INDIRECT("BDNameToFC" &amp; SUBSTITUTE(TabelaFluxoDeCaixa[[#This Row],[Categoria]], " ", "_")),TabelaFluxoDeCaixa[[#This Row],[Sub Categoria]]),0)</f>
        <v>1</v>
      </c>
      <c r="G1587" s="429">
        <f>DATE(YEAR(TabelaFluxoDeCaixa[[#This Row],[Data de Efetivação]]),MONTH(TabelaFluxoDeCaixa[[#This Row],[Data de Efetivação]]),1)</f>
        <v>45809</v>
      </c>
      <c r="H1587" s="428">
        <v>45832</v>
      </c>
      <c r="I1587" s="428">
        <v>45832</v>
      </c>
      <c r="J1587" s="411"/>
      <c r="K1587" s="411"/>
      <c r="L1587" s="411" t="s">
        <v>58</v>
      </c>
      <c r="M1587" s="412" t="s">
        <v>1794</v>
      </c>
      <c r="N1587" s="413" t="s">
        <v>2008</v>
      </c>
      <c r="O1587" s="414">
        <v>20</v>
      </c>
      <c r="P1587" s="415" t="s">
        <v>134</v>
      </c>
    </row>
    <row r="1588" spans="3:16" ht="16" x14ac:dyDescent="0.2">
      <c r="C1588" s="410"/>
      <c r="D1588" s="410"/>
      <c r="E1588" s="410">
        <f>COUNTIF(CFCategoriasBD,TabelaFluxoDeCaixa[[#This Row],[Categoria]])</f>
        <v>1</v>
      </c>
      <c r="F1588" s="389">
        <f ca="1">IFERROR(COUNTIF(INDIRECT("BDNameToFC" &amp; SUBSTITUTE(TabelaFluxoDeCaixa[[#This Row],[Categoria]], " ", "_")),TabelaFluxoDeCaixa[[#This Row],[Sub Categoria]]),0)</f>
        <v>1</v>
      </c>
      <c r="G1588" s="429">
        <f>DATE(YEAR(TabelaFluxoDeCaixa[[#This Row],[Data de Efetivação]]),MONTH(TabelaFluxoDeCaixa[[#This Row],[Data de Efetivação]]),1)</f>
        <v>45809</v>
      </c>
      <c r="H1588" s="428">
        <v>45832</v>
      </c>
      <c r="I1588" s="428">
        <v>45832</v>
      </c>
      <c r="J1588" s="411"/>
      <c r="K1588" s="411"/>
      <c r="L1588" s="411" t="s">
        <v>809</v>
      </c>
      <c r="M1588" s="412" t="s">
        <v>824</v>
      </c>
      <c r="N1588" s="413" t="s">
        <v>737</v>
      </c>
      <c r="O1588" s="414">
        <v>166.85</v>
      </c>
      <c r="P1588" s="415" t="s">
        <v>134</v>
      </c>
    </row>
    <row r="1589" spans="3:16" ht="16" x14ac:dyDescent="0.2">
      <c r="C1589" s="410"/>
      <c r="D1589" s="410"/>
      <c r="E1589" s="410">
        <f>COUNTIF(CFCategoriasBD,TabelaFluxoDeCaixa[[#This Row],[Categoria]])</f>
        <v>1</v>
      </c>
      <c r="F1589" s="389">
        <f ca="1">IFERROR(COUNTIF(INDIRECT("BDNameToFC" &amp; SUBSTITUTE(TabelaFluxoDeCaixa[[#This Row],[Categoria]], " ", "_")),TabelaFluxoDeCaixa[[#This Row],[Sub Categoria]]),0)</f>
        <v>1</v>
      </c>
      <c r="G1589" s="429">
        <f>DATE(YEAR(TabelaFluxoDeCaixa[[#This Row],[Data de Efetivação]]),MONTH(TabelaFluxoDeCaixa[[#This Row],[Data de Efetivação]]),1)</f>
        <v>45809</v>
      </c>
      <c r="H1589" s="428">
        <v>45832</v>
      </c>
      <c r="I1589" s="428">
        <v>45832</v>
      </c>
      <c r="J1589" s="411"/>
      <c r="K1589" s="411"/>
      <c r="L1589" s="411" t="s">
        <v>43</v>
      </c>
      <c r="M1589" s="412" t="s">
        <v>817</v>
      </c>
      <c r="N1589" s="413" t="s">
        <v>2009</v>
      </c>
      <c r="O1589" s="414">
        <v>220</v>
      </c>
      <c r="P1589" s="415" t="s">
        <v>134</v>
      </c>
    </row>
    <row r="1590" spans="3:16" ht="16" x14ac:dyDescent="0.2">
      <c r="C1590" s="410"/>
      <c r="D1590" s="410"/>
      <c r="E1590" s="410">
        <f>COUNTIF(CFCategoriasBD,TabelaFluxoDeCaixa[[#This Row],[Categoria]])</f>
        <v>1</v>
      </c>
      <c r="F1590" s="389">
        <f ca="1">IFERROR(COUNTIF(INDIRECT("BDNameToFC" &amp; SUBSTITUTE(TabelaFluxoDeCaixa[[#This Row],[Categoria]], " ", "_")),TabelaFluxoDeCaixa[[#This Row],[Sub Categoria]]),0)</f>
        <v>1</v>
      </c>
      <c r="G1590" s="429">
        <f>DATE(YEAR(TabelaFluxoDeCaixa[[#This Row],[Data de Efetivação]]),MONTH(TabelaFluxoDeCaixa[[#This Row],[Data de Efetivação]]),1)</f>
        <v>45809</v>
      </c>
      <c r="H1590" s="428">
        <v>45833</v>
      </c>
      <c r="I1590" s="428">
        <v>45833</v>
      </c>
      <c r="J1590" s="411"/>
      <c r="K1590" s="411"/>
      <c r="L1590" s="411" t="s">
        <v>43</v>
      </c>
      <c r="M1590" s="412" t="s">
        <v>815</v>
      </c>
      <c r="N1590" s="413" t="s">
        <v>795</v>
      </c>
      <c r="O1590" s="414">
        <v>39.99</v>
      </c>
      <c r="P1590" s="415" t="s">
        <v>134</v>
      </c>
    </row>
    <row r="1591" spans="3:16" ht="16" x14ac:dyDescent="0.2">
      <c r="C1591" s="410"/>
      <c r="D1591" s="410"/>
      <c r="E1591" s="410">
        <f>COUNTIF(CFCategoriasBD,TabelaFluxoDeCaixa[[#This Row],[Categoria]])</f>
        <v>1</v>
      </c>
      <c r="F1591" s="389">
        <f ca="1">IFERROR(COUNTIF(INDIRECT("BDNameToFC" &amp; SUBSTITUTE(TabelaFluxoDeCaixa[[#This Row],[Categoria]], " ", "_")),TabelaFluxoDeCaixa[[#This Row],[Sub Categoria]]),0)</f>
        <v>1</v>
      </c>
      <c r="G1591" s="429">
        <f>DATE(YEAR(TabelaFluxoDeCaixa[[#This Row],[Data de Efetivação]]),MONTH(TabelaFluxoDeCaixa[[#This Row],[Data de Efetivação]]),1)</f>
        <v>45809</v>
      </c>
      <c r="H1591" s="428">
        <v>45833</v>
      </c>
      <c r="I1591" s="428">
        <v>45833</v>
      </c>
      <c r="J1591" s="411"/>
      <c r="K1591" s="411"/>
      <c r="L1591" s="411" t="s">
        <v>43</v>
      </c>
      <c r="M1591" s="412" t="s">
        <v>815</v>
      </c>
      <c r="N1591" s="413" t="s">
        <v>795</v>
      </c>
      <c r="O1591" s="414">
        <v>159.25</v>
      </c>
      <c r="P1591" s="415" t="s">
        <v>134</v>
      </c>
    </row>
    <row r="1592" spans="3:16" ht="16" x14ac:dyDescent="0.2">
      <c r="C1592" s="410"/>
      <c r="D1592" s="410"/>
      <c r="E1592" s="410">
        <f>COUNTIF(CFCategoriasBD,TabelaFluxoDeCaixa[[#This Row],[Categoria]])</f>
        <v>1</v>
      </c>
      <c r="F1592" s="389">
        <f ca="1">IFERROR(COUNTIF(INDIRECT("BDNameToFC" &amp; SUBSTITUTE(TabelaFluxoDeCaixa[[#This Row],[Categoria]], " ", "_")),TabelaFluxoDeCaixa[[#This Row],[Sub Categoria]]),0)</f>
        <v>1</v>
      </c>
      <c r="G1592" s="429">
        <f>DATE(YEAR(TabelaFluxoDeCaixa[[#This Row],[Data de Efetivação]]),MONTH(TabelaFluxoDeCaixa[[#This Row],[Data de Efetivação]]),1)</f>
        <v>45809</v>
      </c>
      <c r="H1592" s="428">
        <v>45834</v>
      </c>
      <c r="I1592" s="428">
        <v>45834</v>
      </c>
      <c r="J1592" s="411"/>
      <c r="K1592" s="411"/>
      <c r="L1592" s="411" t="s">
        <v>803</v>
      </c>
      <c r="M1592" s="412" t="s">
        <v>799</v>
      </c>
      <c r="N1592" s="413" t="s">
        <v>2011</v>
      </c>
      <c r="O1592" s="414">
        <v>16.829999999999998</v>
      </c>
      <c r="P1592" s="415" t="s">
        <v>134</v>
      </c>
    </row>
    <row r="1593" spans="3:16" ht="32" x14ac:dyDescent="0.2">
      <c r="C1593" s="410"/>
      <c r="D1593" s="410"/>
      <c r="E1593" s="410">
        <f>COUNTIF(CFCategoriasBD,TabelaFluxoDeCaixa[[#This Row],[Categoria]])</f>
        <v>1</v>
      </c>
      <c r="F1593" s="389">
        <f ca="1">IFERROR(COUNTIF(INDIRECT("BDNameToFC" &amp; SUBSTITUTE(TabelaFluxoDeCaixa[[#This Row],[Categoria]], " ", "_")),TabelaFluxoDeCaixa[[#This Row],[Sub Categoria]]),0)</f>
        <v>1</v>
      </c>
      <c r="G1593" s="429">
        <f>DATE(YEAR(TabelaFluxoDeCaixa[[#This Row],[Data de Efetivação]]),MONTH(TabelaFluxoDeCaixa[[#This Row],[Data de Efetivação]]),1)</f>
        <v>45809</v>
      </c>
      <c r="H1593" s="428">
        <v>45834</v>
      </c>
      <c r="I1593" s="428">
        <v>45834</v>
      </c>
      <c r="J1593" s="411"/>
      <c r="K1593" s="411"/>
      <c r="L1593" s="411" t="s">
        <v>58</v>
      </c>
      <c r="M1593" s="412" t="s">
        <v>819</v>
      </c>
      <c r="N1593" s="413" t="s">
        <v>2012</v>
      </c>
      <c r="O1593" s="414">
        <v>24</v>
      </c>
      <c r="P1593" s="415" t="s">
        <v>134</v>
      </c>
    </row>
    <row r="1594" spans="3:16" ht="32" x14ac:dyDescent="0.2">
      <c r="C1594" s="410"/>
      <c r="D1594" s="410"/>
      <c r="E1594" s="410">
        <f>COUNTIF(CFCategoriasBD,TabelaFluxoDeCaixa[[#This Row],[Categoria]])</f>
        <v>1</v>
      </c>
      <c r="F1594" s="389">
        <f ca="1">IFERROR(COUNTIF(INDIRECT("BDNameToFC" &amp; SUBSTITUTE(TabelaFluxoDeCaixa[[#This Row],[Categoria]], " ", "_")),TabelaFluxoDeCaixa[[#This Row],[Sub Categoria]]),0)</f>
        <v>1</v>
      </c>
      <c r="G1594" s="429">
        <f>DATE(YEAR(TabelaFluxoDeCaixa[[#This Row],[Data de Efetivação]]),MONTH(TabelaFluxoDeCaixa[[#This Row],[Data de Efetivação]]),1)</f>
        <v>45809</v>
      </c>
      <c r="H1594" s="428">
        <v>45834</v>
      </c>
      <c r="I1594" s="428">
        <v>45834</v>
      </c>
      <c r="J1594" s="411"/>
      <c r="K1594" s="411"/>
      <c r="L1594" s="411" t="s">
        <v>40</v>
      </c>
      <c r="M1594" s="412" t="s">
        <v>949</v>
      </c>
      <c r="N1594" s="413" t="s">
        <v>2010</v>
      </c>
      <c r="O1594" s="414">
        <v>2600</v>
      </c>
      <c r="P1594" s="415" t="s">
        <v>134</v>
      </c>
    </row>
    <row r="1595" spans="3:16" ht="16" x14ac:dyDescent="0.2">
      <c r="C1595" s="410"/>
      <c r="D1595" s="410"/>
      <c r="E1595" s="410">
        <f>COUNTIF(CFCategoriasBD,TabelaFluxoDeCaixa[[#This Row],[Categoria]])</f>
        <v>1</v>
      </c>
      <c r="F1595" s="389">
        <f ca="1">IFERROR(COUNTIF(INDIRECT("BDNameToFC" &amp; SUBSTITUTE(TabelaFluxoDeCaixa[[#This Row],[Categoria]], " ", "_")),TabelaFluxoDeCaixa[[#This Row],[Sub Categoria]]),0)</f>
        <v>1</v>
      </c>
      <c r="G1595" s="429">
        <f>DATE(YEAR(TabelaFluxoDeCaixa[[#This Row],[Data de Efetivação]]),MONTH(TabelaFluxoDeCaixa[[#This Row],[Data de Efetivação]]),1)</f>
        <v>45809</v>
      </c>
      <c r="H1595" s="428">
        <v>45838</v>
      </c>
      <c r="I1595" s="428">
        <v>45838</v>
      </c>
      <c r="J1595" s="411"/>
      <c r="K1595" s="411"/>
      <c r="L1595" s="411" t="s">
        <v>55</v>
      </c>
      <c r="M1595" s="412" t="s">
        <v>56</v>
      </c>
      <c r="N1595" s="413" t="s">
        <v>2013</v>
      </c>
      <c r="O1595" s="414">
        <v>28</v>
      </c>
      <c r="P1595" s="415" t="s">
        <v>134</v>
      </c>
    </row>
    <row r="1596" spans="3:16" ht="16" x14ac:dyDescent="0.2">
      <c r="C1596" s="410"/>
      <c r="D1596" s="410"/>
      <c r="E1596" s="410">
        <f>COUNTIF(CFCategoriasBD,TabelaFluxoDeCaixa[[#This Row],[Categoria]])</f>
        <v>1</v>
      </c>
      <c r="F1596" s="389">
        <f ca="1">IFERROR(COUNTIF(INDIRECT("BDNameToFC" &amp; SUBSTITUTE(TabelaFluxoDeCaixa[[#This Row],[Categoria]], " ", "_")),TabelaFluxoDeCaixa[[#This Row],[Sub Categoria]]),0)</f>
        <v>1</v>
      </c>
      <c r="G1596" s="429">
        <f>DATE(YEAR(TabelaFluxoDeCaixa[[#This Row],[Data de Efetivação]]),MONTH(TabelaFluxoDeCaixa[[#This Row],[Data de Efetivação]]),1)</f>
        <v>45809</v>
      </c>
      <c r="H1596" s="428">
        <v>45838</v>
      </c>
      <c r="I1596" s="428">
        <v>45838</v>
      </c>
      <c r="J1596" s="411" t="s">
        <v>725</v>
      </c>
      <c r="K1596" s="411"/>
      <c r="L1596" s="411" t="s">
        <v>899</v>
      </c>
      <c r="M1596" s="412" t="s">
        <v>902</v>
      </c>
      <c r="N1596" s="413" t="s">
        <v>1495</v>
      </c>
      <c r="O1596" s="414">
        <v>73.989999999999995</v>
      </c>
      <c r="P1596" s="415" t="s">
        <v>134</v>
      </c>
    </row>
    <row r="1597" spans="3:16" ht="16" x14ac:dyDescent="0.2">
      <c r="C1597" s="410"/>
      <c r="D1597" s="410"/>
      <c r="E1597" s="410">
        <f>COUNTIF(CFCategoriasBD,TabelaFluxoDeCaixa[[#This Row],[Categoria]])</f>
        <v>1</v>
      </c>
      <c r="F1597" s="389">
        <f ca="1">IFERROR(COUNTIF(INDIRECT("BDNameToFC" &amp; SUBSTITUTE(TabelaFluxoDeCaixa[[#This Row],[Categoria]], " ", "_")),TabelaFluxoDeCaixa[[#This Row],[Sub Categoria]]),0)</f>
        <v>1</v>
      </c>
      <c r="G1597" s="429">
        <f>DATE(YEAR(TabelaFluxoDeCaixa[[#This Row],[Data de Efetivação]]),MONTH(TabelaFluxoDeCaixa[[#This Row],[Data de Efetivação]]),1)</f>
        <v>45809</v>
      </c>
      <c r="H1597" s="428">
        <v>45838</v>
      </c>
      <c r="I1597" s="428">
        <v>45838</v>
      </c>
      <c r="J1597" s="411" t="s">
        <v>725</v>
      </c>
      <c r="K1597" s="411"/>
      <c r="L1597" s="411" t="s">
        <v>58</v>
      </c>
      <c r="M1597" s="412" t="s">
        <v>802</v>
      </c>
      <c r="N1597" s="413" t="s">
        <v>1505</v>
      </c>
      <c r="O1597" s="414">
        <v>106.71</v>
      </c>
      <c r="P1597" s="415" t="s">
        <v>134</v>
      </c>
    </row>
    <row r="1598" spans="3:16" ht="16" x14ac:dyDescent="0.2">
      <c r="C1598" s="410"/>
      <c r="D1598" s="410"/>
      <c r="E1598" s="410">
        <f>COUNTIF(CFCategoriasBD,TabelaFluxoDeCaixa[[#This Row],[Categoria]])</f>
        <v>1</v>
      </c>
      <c r="F1598" s="389">
        <f ca="1">IFERROR(COUNTIF(INDIRECT("BDNameToFC" &amp; SUBSTITUTE(TabelaFluxoDeCaixa[[#This Row],[Categoria]], " ", "_")),TabelaFluxoDeCaixa[[#This Row],[Sub Categoria]]),0)</f>
        <v>1</v>
      </c>
      <c r="G1598" s="429">
        <f>DATE(YEAR(TabelaFluxoDeCaixa[[#This Row],[Data de Efetivação]]),MONTH(TabelaFluxoDeCaixa[[#This Row],[Data de Efetivação]]),1)</f>
        <v>45839</v>
      </c>
      <c r="H1598" s="428">
        <v>45839</v>
      </c>
      <c r="I1598" s="428">
        <v>45839</v>
      </c>
      <c r="J1598" s="411" t="s">
        <v>725</v>
      </c>
      <c r="K1598" s="411"/>
      <c r="L1598" s="411" t="s">
        <v>808</v>
      </c>
      <c r="M1598" s="412" t="s">
        <v>257</v>
      </c>
      <c r="N1598" s="413" t="s">
        <v>738</v>
      </c>
      <c r="O1598" s="414">
        <v>1.55</v>
      </c>
      <c r="P1598" s="415" t="s">
        <v>134</v>
      </c>
    </row>
    <row r="1599" spans="3:16" ht="16" x14ac:dyDescent="0.2">
      <c r="C1599" s="410"/>
      <c r="D1599" s="410"/>
      <c r="E1599" s="410">
        <f>COUNTIF(CFCategoriasBD,TabelaFluxoDeCaixa[[#This Row],[Categoria]])</f>
        <v>1</v>
      </c>
      <c r="F1599" s="389">
        <f ca="1">IFERROR(COUNTIF(INDIRECT("BDNameToFC" &amp; SUBSTITUTE(TabelaFluxoDeCaixa[[#This Row],[Categoria]], " ", "_")),TabelaFluxoDeCaixa[[#This Row],[Sub Categoria]]),0)</f>
        <v>1</v>
      </c>
      <c r="G1599" s="429">
        <f>DATE(YEAR(TabelaFluxoDeCaixa[[#This Row],[Data de Efetivação]]),MONTH(TabelaFluxoDeCaixa[[#This Row],[Data de Efetivação]]),1)</f>
        <v>45839</v>
      </c>
      <c r="H1599" s="428">
        <v>45839</v>
      </c>
      <c r="I1599" s="428">
        <v>45839</v>
      </c>
      <c r="J1599" s="411" t="s">
        <v>725</v>
      </c>
      <c r="K1599" s="411"/>
      <c r="L1599" s="411" t="s">
        <v>55</v>
      </c>
      <c r="M1599" s="412" t="s">
        <v>810</v>
      </c>
      <c r="N1599" s="413" t="s">
        <v>2017</v>
      </c>
      <c r="O1599" s="414">
        <v>20.51</v>
      </c>
      <c r="P1599" s="415" t="s">
        <v>134</v>
      </c>
    </row>
    <row r="1600" spans="3:16" ht="16" x14ac:dyDescent="0.2">
      <c r="C1600" s="410"/>
      <c r="D1600" s="410"/>
      <c r="E1600" s="410">
        <f>COUNTIF(CFCategoriasBD,TabelaFluxoDeCaixa[[#This Row],[Categoria]])</f>
        <v>1</v>
      </c>
      <c r="F1600" s="389">
        <f ca="1">IFERROR(COUNTIF(INDIRECT("BDNameToFC" &amp; SUBSTITUTE(TabelaFluxoDeCaixa[[#This Row],[Categoria]], " ", "_")),TabelaFluxoDeCaixa[[#This Row],[Sub Categoria]]),0)</f>
        <v>1</v>
      </c>
      <c r="G1600" s="429">
        <f>DATE(YEAR(TabelaFluxoDeCaixa[[#This Row],[Data de Efetivação]]),MONTH(TabelaFluxoDeCaixa[[#This Row],[Data de Efetivação]]),1)</f>
        <v>45839</v>
      </c>
      <c r="H1600" s="428">
        <v>45839</v>
      </c>
      <c r="I1600" s="428">
        <v>45839</v>
      </c>
      <c r="J1600" s="411" t="s">
        <v>725</v>
      </c>
      <c r="K1600" s="411"/>
      <c r="L1600" s="411" t="s">
        <v>55</v>
      </c>
      <c r="M1600" s="412" t="s">
        <v>913</v>
      </c>
      <c r="N1600" s="413" t="s">
        <v>2018</v>
      </c>
      <c r="O1600" s="414">
        <v>65</v>
      </c>
      <c r="P1600" s="415" t="s">
        <v>134</v>
      </c>
    </row>
    <row r="1601" spans="3:16" ht="32" x14ac:dyDescent="0.2">
      <c r="C1601" s="410"/>
      <c r="D1601" s="410"/>
      <c r="E1601" s="410">
        <f>COUNTIF(CFCategoriasBD,TabelaFluxoDeCaixa[[#This Row],[Categoria]])</f>
        <v>1</v>
      </c>
      <c r="F1601" s="389">
        <f ca="1">IFERROR(COUNTIF(INDIRECT("BDNameToFC" &amp; SUBSTITUTE(TabelaFluxoDeCaixa[[#This Row],[Categoria]], " ", "_")),TabelaFluxoDeCaixa[[#This Row],[Sub Categoria]]),0)</f>
        <v>1</v>
      </c>
      <c r="G1601" s="429">
        <f>DATE(YEAR(TabelaFluxoDeCaixa[[#This Row],[Data de Efetivação]]),MONTH(TabelaFluxoDeCaixa[[#This Row],[Data de Efetivação]]),1)</f>
        <v>45839</v>
      </c>
      <c r="H1601" s="428">
        <v>45840</v>
      </c>
      <c r="I1601" s="428">
        <v>45840</v>
      </c>
      <c r="J1601" s="411" t="s">
        <v>725</v>
      </c>
      <c r="K1601" s="411"/>
      <c r="L1601" s="411" t="s">
        <v>52</v>
      </c>
      <c r="M1601" s="412" t="s">
        <v>800</v>
      </c>
      <c r="N1601" s="413" t="s">
        <v>2019</v>
      </c>
      <c r="O1601" s="414">
        <v>22</v>
      </c>
      <c r="P1601" s="415" t="s">
        <v>134</v>
      </c>
    </row>
    <row r="1602" spans="3:16" ht="16" x14ac:dyDescent="0.2">
      <c r="C1602" s="410"/>
      <c r="D1602" s="410"/>
      <c r="E1602" s="410">
        <f>COUNTIF(CFCategoriasBD,TabelaFluxoDeCaixa[[#This Row],[Categoria]])</f>
        <v>1</v>
      </c>
      <c r="F1602" s="389">
        <f ca="1">IFERROR(COUNTIF(INDIRECT("BDNameToFC" &amp; SUBSTITUTE(TabelaFluxoDeCaixa[[#This Row],[Categoria]], " ", "_")),TabelaFluxoDeCaixa[[#This Row],[Sub Categoria]]),0)</f>
        <v>1</v>
      </c>
      <c r="G1602" s="429">
        <f>DATE(YEAR(TabelaFluxoDeCaixa[[#This Row],[Data de Efetivação]]),MONTH(TabelaFluxoDeCaixa[[#This Row],[Data de Efetivação]]),1)</f>
        <v>45839</v>
      </c>
      <c r="H1602" s="428">
        <v>45840</v>
      </c>
      <c r="I1602" s="428">
        <v>45840</v>
      </c>
      <c r="J1602" s="411" t="s">
        <v>725</v>
      </c>
      <c r="K1602" s="411"/>
      <c r="L1602" s="411" t="s">
        <v>43</v>
      </c>
      <c r="M1602" s="412" t="s">
        <v>47</v>
      </c>
      <c r="N1602" s="413" t="s">
        <v>2021</v>
      </c>
      <c r="O1602" s="414">
        <v>238.41</v>
      </c>
      <c r="P1602" s="415" t="s">
        <v>134</v>
      </c>
    </row>
    <row r="1603" spans="3:16" ht="16" x14ac:dyDescent="0.2">
      <c r="C1603" s="410"/>
      <c r="D1603" s="410"/>
      <c r="E1603" s="410">
        <f>COUNTIF(CFCategoriasBD,TabelaFluxoDeCaixa[[#This Row],[Categoria]])</f>
        <v>1</v>
      </c>
      <c r="F1603" s="389">
        <f ca="1">IFERROR(COUNTIF(INDIRECT("BDNameToFC" &amp; SUBSTITUTE(TabelaFluxoDeCaixa[[#This Row],[Categoria]], " ", "_")),TabelaFluxoDeCaixa[[#This Row],[Sub Categoria]]),0)</f>
        <v>1</v>
      </c>
      <c r="G1603" s="429">
        <f>DATE(YEAR(TabelaFluxoDeCaixa[[#This Row],[Data de Efetivação]]),MONTH(TabelaFluxoDeCaixa[[#This Row],[Data de Efetivação]]),1)</f>
        <v>45839</v>
      </c>
      <c r="H1603" s="428">
        <v>45840</v>
      </c>
      <c r="I1603" s="428">
        <v>45840</v>
      </c>
      <c r="J1603" s="411" t="s">
        <v>725</v>
      </c>
      <c r="K1603" s="411"/>
      <c r="L1603" s="411" t="s">
        <v>52</v>
      </c>
      <c r="M1603" s="412" t="s">
        <v>800</v>
      </c>
      <c r="N1603" s="413" t="s">
        <v>2020</v>
      </c>
      <c r="O1603" s="414">
        <v>400</v>
      </c>
      <c r="P1603" s="415" t="s">
        <v>134</v>
      </c>
    </row>
    <row r="1604" spans="3:16" ht="16" x14ac:dyDescent="0.2">
      <c r="C1604" s="410"/>
      <c r="D1604" s="410"/>
      <c r="E1604" s="410">
        <f>COUNTIF(CFCategoriasBD,TabelaFluxoDeCaixa[[#This Row],[Categoria]])</f>
        <v>1</v>
      </c>
      <c r="F1604" s="389">
        <f ca="1">IFERROR(COUNTIF(INDIRECT("BDNameToFC" &amp; SUBSTITUTE(TabelaFluxoDeCaixa[[#This Row],[Categoria]], " ", "_")),TabelaFluxoDeCaixa[[#This Row],[Sub Categoria]]),0)</f>
        <v>1</v>
      </c>
      <c r="G1604" s="429">
        <f>DATE(YEAR(TabelaFluxoDeCaixa[[#This Row],[Data de Efetivação]]),MONTH(TabelaFluxoDeCaixa[[#This Row],[Data de Efetivação]]),1)</f>
        <v>45839</v>
      </c>
      <c r="H1604" s="428">
        <v>45841</v>
      </c>
      <c r="I1604" s="428">
        <v>45841</v>
      </c>
      <c r="J1604" s="411" t="s">
        <v>725</v>
      </c>
      <c r="K1604" s="411"/>
      <c r="L1604" s="411" t="s">
        <v>803</v>
      </c>
      <c r="M1604" s="412" t="s">
        <v>1272</v>
      </c>
      <c r="N1604" s="413" t="s">
        <v>2023</v>
      </c>
      <c r="O1604" s="414">
        <v>34.93</v>
      </c>
      <c r="P1604" s="415" t="s">
        <v>134</v>
      </c>
    </row>
    <row r="1605" spans="3:16" ht="16" x14ac:dyDescent="0.2">
      <c r="C1605" s="410"/>
      <c r="D1605" s="410"/>
      <c r="E1605" s="410">
        <f>COUNTIF(CFCategoriasBD,TabelaFluxoDeCaixa[[#This Row],[Categoria]])</f>
        <v>1</v>
      </c>
      <c r="F1605" s="389">
        <f ca="1">IFERROR(COUNTIF(INDIRECT("BDNameToFC" &amp; SUBSTITUTE(TabelaFluxoDeCaixa[[#This Row],[Categoria]], " ", "_")),TabelaFluxoDeCaixa[[#This Row],[Sub Categoria]]),0)</f>
        <v>1</v>
      </c>
      <c r="G1605" s="429">
        <f>DATE(YEAR(TabelaFluxoDeCaixa[[#This Row],[Data de Efetivação]]),MONTH(TabelaFluxoDeCaixa[[#This Row],[Data de Efetivação]]),1)</f>
        <v>45839</v>
      </c>
      <c r="H1605" s="428">
        <v>45841</v>
      </c>
      <c r="I1605" s="428">
        <v>45841</v>
      </c>
      <c r="J1605" s="411" t="s">
        <v>725</v>
      </c>
      <c r="K1605" s="411"/>
      <c r="L1605" s="411" t="s">
        <v>43</v>
      </c>
      <c r="M1605" s="412" t="s">
        <v>817</v>
      </c>
      <c r="N1605" s="413" t="s">
        <v>2022</v>
      </c>
      <c r="O1605" s="414">
        <v>220</v>
      </c>
      <c r="P1605" s="415" t="s">
        <v>134</v>
      </c>
    </row>
    <row r="1606" spans="3:16" ht="32" x14ac:dyDescent="0.2">
      <c r="C1606" s="410"/>
      <c r="D1606" s="410"/>
      <c r="E1606" s="410">
        <f>COUNTIF(CFCategoriasBD,TabelaFluxoDeCaixa[[#This Row],[Categoria]])</f>
        <v>1</v>
      </c>
      <c r="F1606" s="389">
        <f ca="1">IFERROR(COUNTIF(INDIRECT("BDNameToFC" &amp; SUBSTITUTE(TabelaFluxoDeCaixa[[#This Row],[Categoria]], " ", "_")),TabelaFluxoDeCaixa[[#This Row],[Sub Categoria]]),0)</f>
        <v>1</v>
      </c>
      <c r="G1606" s="429">
        <f>DATE(YEAR(TabelaFluxoDeCaixa[[#This Row],[Data de Efetivação]]),MONTH(TabelaFluxoDeCaixa[[#This Row],[Data de Efetivação]]),1)</f>
        <v>45839</v>
      </c>
      <c r="H1606" s="428">
        <v>45842</v>
      </c>
      <c r="I1606" s="428">
        <v>45842</v>
      </c>
      <c r="J1606" s="411" t="s">
        <v>725</v>
      </c>
      <c r="K1606" s="411"/>
      <c r="L1606" s="411" t="s">
        <v>55</v>
      </c>
      <c r="M1606" s="412" t="s">
        <v>810</v>
      </c>
      <c r="N1606" s="413" t="s">
        <v>2026</v>
      </c>
      <c r="O1606" s="414">
        <v>19.600000000000001</v>
      </c>
      <c r="P1606" s="415" t="s">
        <v>134</v>
      </c>
    </row>
    <row r="1607" spans="3:16" ht="16" x14ac:dyDescent="0.2">
      <c r="C1607" s="410"/>
      <c r="D1607" s="410"/>
      <c r="E1607" s="410">
        <f>COUNTIF(CFCategoriasBD,TabelaFluxoDeCaixa[[#This Row],[Categoria]])</f>
        <v>1</v>
      </c>
      <c r="F1607" s="389">
        <f ca="1">IFERROR(COUNTIF(INDIRECT("BDNameToFC" &amp; SUBSTITUTE(TabelaFluxoDeCaixa[[#This Row],[Categoria]], " ", "_")),TabelaFluxoDeCaixa[[#This Row],[Sub Categoria]]),0)</f>
        <v>1</v>
      </c>
      <c r="G1607" s="429">
        <f>DATE(YEAR(TabelaFluxoDeCaixa[[#This Row],[Data de Efetivação]]),MONTH(TabelaFluxoDeCaixa[[#This Row],[Data de Efetivação]]),1)</f>
        <v>45839</v>
      </c>
      <c r="H1607" s="428">
        <v>45842</v>
      </c>
      <c r="I1607" s="428">
        <v>45842</v>
      </c>
      <c r="J1607" s="411" t="s">
        <v>725</v>
      </c>
      <c r="K1607" s="411"/>
      <c r="L1607" s="411" t="s">
        <v>55</v>
      </c>
      <c r="M1607" s="412" t="s">
        <v>56</v>
      </c>
      <c r="N1607" s="413" t="s">
        <v>2028</v>
      </c>
      <c r="O1607" s="414">
        <v>25</v>
      </c>
      <c r="P1607" s="415" t="s">
        <v>134</v>
      </c>
    </row>
    <row r="1608" spans="3:16" ht="16" x14ac:dyDescent="0.2">
      <c r="C1608" s="410"/>
      <c r="D1608" s="410"/>
      <c r="E1608" s="410">
        <f>COUNTIF(CFCategoriasBD,TabelaFluxoDeCaixa[[#This Row],[Categoria]])</f>
        <v>1</v>
      </c>
      <c r="F1608" s="389">
        <f ca="1">IFERROR(COUNTIF(INDIRECT("BDNameToFC" &amp; SUBSTITUTE(TabelaFluxoDeCaixa[[#This Row],[Categoria]], " ", "_")),TabelaFluxoDeCaixa[[#This Row],[Sub Categoria]]),0)</f>
        <v>1</v>
      </c>
      <c r="G1608" s="429">
        <f>DATE(YEAR(TabelaFluxoDeCaixa[[#This Row],[Data de Efetivação]]),MONTH(TabelaFluxoDeCaixa[[#This Row],[Data de Efetivação]]),1)</f>
        <v>45839</v>
      </c>
      <c r="H1608" s="428">
        <v>45842</v>
      </c>
      <c r="I1608" s="428">
        <v>45842</v>
      </c>
      <c r="J1608" s="411" t="s">
        <v>725</v>
      </c>
      <c r="K1608" s="411"/>
      <c r="L1608" s="411" t="s">
        <v>55</v>
      </c>
      <c r="M1608" s="412" t="s">
        <v>57</v>
      </c>
      <c r="N1608" s="413" t="s">
        <v>2027</v>
      </c>
      <c r="O1608" s="414">
        <v>92.4</v>
      </c>
      <c r="P1608" s="415" t="s">
        <v>134</v>
      </c>
    </row>
    <row r="1609" spans="3:16" ht="32" x14ac:dyDescent="0.2">
      <c r="C1609" s="410"/>
      <c r="D1609" s="410"/>
      <c r="E1609" s="410">
        <f>COUNTIF(CFCategoriasBD,TabelaFluxoDeCaixa[[#This Row],[Categoria]])</f>
        <v>1</v>
      </c>
      <c r="F1609" s="389">
        <f ca="1">IFERROR(COUNTIF(INDIRECT("BDNameToFC" &amp; SUBSTITUTE(TabelaFluxoDeCaixa[[#This Row],[Categoria]], " ", "_")),TabelaFluxoDeCaixa[[#This Row],[Sub Categoria]]),0)</f>
        <v>1</v>
      </c>
      <c r="G1609" s="429">
        <f>DATE(YEAR(TabelaFluxoDeCaixa[[#This Row],[Data de Efetivação]]),MONTH(TabelaFluxoDeCaixa[[#This Row],[Data de Efetivação]]),1)</f>
        <v>45839</v>
      </c>
      <c r="H1609" s="428">
        <v>45842</v>
      </c>
      <c r="I1609" s="428">
        <v>45842</v>
      </c>
      <c r="J1609" s="411" t="s">
        <v>725</v>
      </c>
      <c r="K1609" s="411"/>
      <c r="L1609" s="411" t="s">
        <v>49</v>
      </c>
      <c r="M1609" s="412" t="s">
        <v>51</v>
      </c>
      <c r="N1609" s="413" t="s">
        <v>2025</v>
      </c>
      <c r="O1609" s="414">
        <v>185.7</v>
      </c>
      <c r="P1609" s="415" t="s">
        <v>134</v>
      </c>
    </row>
    <row r="1610" spans="3:16" ht="32" x14ac:dyDescent="0.2">
      <c r="C1610" s="410"/>
      <c r="D1610" s="410"/>
      <c r="E1610" s="410">
        <f>COUNTIF(CFCategoriasBD,TabelaFluxoDeCaixa[[#This Row],[Categoria]])</f>
        <v>1</v>
      </c>
      <c r="F1610" s="389">
        <f ca="1">IFERROR(COUNTIF(INDIRECT("BDNameToFC" &amp; SUBSTITUTE(TabelaFluxoDeCaixa[[#This Row],[Categoria]], " ", "_")),TabelaFluxoDeCaixa[[#This Row],[Sub Categoria]]),0)</f>
        <v>1</v>
      </c>
      <c r="G1610" s="429">
        <f>DATE(YEAR(TabelaFluxoDeCaixa[[#This Row],[Data de Efetivação]]),MONTH(TabelaFluxoDeCaixa[[#This Row],[Data de Efetivação]]),1)</f>
        <v>45839</v>
      </c>
      <c r="H1610" s="428">
        <v>45842</v>
      </c>
      <c r="I1610" s="428">
        <v>45842</v>
      </c>
      <c r="J1610" s="411" t="s">
        <v>725</v>
      </c>
      <c r="K1610" s="411"/>
      <c r="L1610" s="411" t="s">
        <v>41</v>
      </c>
      <c r="M1610" s="412" t="s">
        <v>1702</v>
      </c>
      <c r="N1610" s="413" t="s">
        <v>2024</v>
      </c>
      <c r="O1610" s="414">
        <v>3200</v>
      </c>
      <c r="P1610" s="415" t="s">
        <v>134</v>
      </c>
    </row>
    <row r="1611" spans="3:16" ht="32" x14ac:dyDescent="0.2">
      <c r="C1611" s="410"/>
      <c r="D1611" s="410"/>
      <c r="E1611" s="410">
        <f>COUNTIF(CFCategoriasBD,TabelaFluxoDeCaixa[[#This Row],[Categoria]])</f>
        <v>1</v>
      </c>
      <c r="F1611" s="389">
        <f ca="1">IFERROR(COUNTIF(INDIRECT("BDNameToFC" &amp; SUBSTITUTE(TabelaFluxoDeCaixa[[#This Row],[Categoria]], " ", "_")),TabelaFluxoDeCaixa[[#This Row],[Sub Categoria]]),0)</f>
        <v>1</v>
      </c>
      <c r="G1611" s="429">
        <f>DATE(YEAR(TabelaFluxoDeCaixa[[#This Row],[Data de Efetivação]]),MONTH(TabelaFluxoDeCaixa[[#This Row],[Data de Efetivação]]),1)</f>
        <v>45839</v>
      </c>
      <c r="H1611" s="428">
        <v>45843</v>
      </c>
      <c r="I1611" s="428">
        <v>45843</v>
      </c>
      <c r="J1611" s="411" t="s">
        <v>725</v>
      </c>
      <c r="K1611" s="411"/>
      <c r="L1611" s="411" t="s">
        <v>58</v>
      </c>
      <c r="M1611" s="412" t="s">
        <v>802</v>
      </c>
      <c r="N1611" s="413" t="s">
        <v>1534</v>
      </c>
      <c r="O1611" s="414">
        <v>320.81</v>
      </c>
      <c r="P1611" s="415" t="s">
        <v>134</v>
      </c>
    </row>
    <row r="1612" spans="3:16" ht="16" x14ac:dyDescent="0.2">
      <c r="C1612" s="410"/>
      <c r="D1612" s="410"/>
      <c r="E1612" s="410">
        <f>COUNTIF(CFCategoriasBD,TabelaFluxoDeCaixa[[#This Row],[Categoria]])</f>
        <v>1</v>
      </c>
      <c r="F1612" s="389">
        <f ca="1">IFERROR(COUNTIF(INDIRECT("BDNameToFC" &amp; SUBSTITUTE(TabelaFluxoDeCaixa[[#This Row],[Categoria]], " ", "_")),TabelaFluxoDeCaixa[[#This Row],[Sub Categoria]]),0)</f>
        <v>1</v>
      </c>
      <c r="G1612" s="429">
        <f>DATE(YEAR(TabelaFluxoDeCaixa[[#This Row],[Data de Efetivação]]),MONTH(TabelaFluxoDeCaixa[[#This Row],[Data de Efetivação]]),1)</f>
        <v>45839</v>
      </c>
      <c r="H1612" s="428">
        <v>45721</v>
      </c>
      <c r="I1612" s="428">
        <v>45843</v>
      </c>
      <c r="J1612" s="411" t="s">
        <v>725</v>
      </c>
      <c r="K1612" s="411"/>
      <c r="L1612" s="411" t="s">
        <v>58</v>
      </c>
      <c r="M1612" s="412" t="s">
        <v>802</v>
      </c>
      <c r="N1612" s="413" t="s">
        <v>1522</v>
      </c>
      <c r="O1612" s="414">
        <v>935</v>
      </c>
      <c r="P1612" s="415" t="s">
        <v>134</v>
      </c>
    </row>
    <row r="1613" spans="3:16" ht="32" x14ac:dyDescent="0.2">
      <c r="C1613" s="410"/>
      <c r="D1613" s="410"/>
      <c r="E1613" s="410">
        <f>COUNTIF(CFCategoriasBD,TabelaFluxoDeCaixa[[#This Row],[Categoria]])</f>
        <v>1</v>
      </c>
      <c r="F1613" s="389">
        <f ca="1">IFERROR(COUNTIF(INDIRECT("BDNameToFC" &amp; SUBSTITUTE(TabelaFluxoDeCaixa[[#This Row],[Categoria]], " ", "_")),TabelaFluxoDeCaixa[[#This Row],[Sub Categoria]]),0)</f>
        <v>1</v>
      </c>
      <c r="G1613" s="429">
        <f>DATE(YEAR(TabelaFluxoDeCaixa[[#This Row],[Data de Efetivação]]),MONTH(TabelaFluxoDeCaixa[[#This Row],[Data de Efetivação]]),1)</f>
        <v>45839</v>
      </c>
      <c r="H1613" s="428">
        <v>45843</v>
      </c>
      <c r="I1613" s="428">
        <v>45843</v>
      </c>
      <c r="J1613" s="411" t="s">
        <v>725</v>
      </c>
      <c r="K1613" s="411"/>
      <c r="L1613" s="411" t="s">
        <v>58</v>
      </c>
      <c r="M1613" s="412" t="s">
        <v>802</v>
      </c>
      <c r="N1613" s="413" t="s">
        <v>1538</v>
      </c>
      <c r="O1613" s="414">
        <v>1526</v>
      </c>
      <c r="P1613" s="415" t="s">
        <v>134</v>
      </c>
    </row>
    <row r="1614" spans="3:16" ht="16" x14ac:dyDescent="0.2">
      <c r="C1614" s="410"/>
      <c r="D1614" s="410"/>
      <c r="E1614" s="410">
        <f>COUNTIF(CFCategoriasBD,TabelaFluxoDeCaixa[[#This Row],[Categoria]])</f>
        <v>1</v>
      </c>
      <c r="F1614" s="389">
        <f ca="1">IFERROR(COUNTIF(INDIRECT("BDNameToFC" &amp; SUBSTITUTE(TabelaFluxoDeCaixa[[#This Row],[Categoria]], " ", "_")),TabelaFluxoDeCaixa[[#This Row],[Sub Categoria]]),0)</f>
        <v>1</v>
      </c>
      <c r="G1614" s="429">
        <f>DATE(YEAR(TabelaFluxoDeCaixa[[#This Row],[Data de Efetivação]]),MONTH(TabelaFluxoDeCaixa[[#This Row],[Data de Efetivação]]),1)</f>
        <v>45839</v>
      </c>
      <c r="H1614" s="428">
        <v>45845</v>
      </c>
      <c r="I1614" s="428">
        <v>45845</v>
      </c>
      <c r="J1614" s="411" t="s">
        <v>725</v>
      </c>
      <c r="K1614" s="411"/>
      <c r="L1614" s="411" t="s">
        <v>55</v>
      </c>
      <c r="M1614" s="412" t="s">
        <v>56</v>
      </c>
      <c r="N1614" s="413" t="s">
        <v>2033</v>
      </c>
      <c r="O1614" s="414">
        <v>7.8</v>
      </c>
      <c r="P1614" s="415" t="s">
        <v>134</v>
      </c>
    </row>
    <row r="1615" spans="3:16" ht="32" x14ac:dyDescent="0.2">
      <c r="C1615" s="410"/>
      <c r="D1615" s="410"/>
      <c r="E1615" s="410">
        <f>COUNTIF(CFCategoriasBD,TabelaFluxoDeCaixa[[#This Row],[Categoria]])</f>
        <v>1</v>
      </c>
      <c r="F1615" s="389">
        <f ca="1">IFERROR(COUNTIF(INDIRECT("BDNameToFC" &amp; SUBSTITUTE(TabelaFluxoDeCaixa[[#This Row],[Categoria]], " ", "_")),TabelaFluxoDeCaixa[[#This Row],[Sub Categoria]]),0)</f>
        <v>1</v>
      </c>
      <c r="G1615" s="429">
        <f>DATE(YEAR(TabelaFluxoDeCaixa[[#This Row],[Data de Efetivação]]),MONTH(TabelaFluxoDeCaixa[[#This Row],[Data de Efetivação]]),1)</f>
        <v>45839</v>
      </c>
      <c r="H1615" s="428">
        <v>45845</v>
      </c>
      <c r="I1615" s="428">
        <v>45845</v>
      </c>
      <c r="J1615" s="411" t="s">
        <v>725</v>
      </c>
      <c r="K1615" s="411"/>
      <c r="L1615" s="411" t="s">
        <v>41</v>
      </c>
      <c r="M1615" s="412" t="s">
        <v>798</v>
      </c>
      <c r="N1615" s="413" t="s">
        <v>2030</v>
      </c>
      <c r="O1615" s="414">
        <v>16.600000000000001</v>
      </c>
      <c r="P1615" s="415" t="s">
        <v>134</v>
      </c>
    </row>
    <row r="1616" spans="3:16" ht="32" x14ac:dyDescent="0.2">
      <c r="C1616" s="410"/>
      <c r="D1616" s="410"/>
      <c r="E1616" s="410">
        <f>COUNTIF(CFCategoriasBD,TabelaFluxoDeCaixa[[#This Row],[Categoria]])</f>
        <v>1</v>
      </c>
      <c r="F1616" s="389">
        <f ca="1">IFERROR(COUNTIF(INDIRECT("BDNameToFC" &amp; SUBSTITUTE(TabelaFluxoDeCaixa[[#This Row],[Categoria]], " ", "_")),TabelaFluxoDeCaixa[[#This Row],[Sub Categoria]]),0)</f>
        <v>1</v>
      </c>
      <c r="G1616" s="429">
        <f>DATE(YEAR(TabelaFluxoDeCaixa[[#This Row],[Data de Efetivação]]),MONTH(TabelaFluxoDeCaixa[[#This Row],[Data de Efetivação]]),1)</f>
        <v>45839</v>
      </c>
      <c r="H1616" s="428">
        <v>45845</v>
      </c>
      <c r="I1616" s="428">
        <v>45845</v>
      </c>
      <c r="J1616" s="411" t="s">
        <v>725</v>
      </c>
      <c r="K1616" s="411"/>
      <c r="L1616" s="411" t="s">
        <v>803</v>
      </c>
      <c r="M1616" s="412" t="s">
        <v>48</v>
      </c>
      <c r="N1616" s="413" t="s">
        <v>2037</v>
      </c>
      <c r="O1616" s="414">
        <v>19.2</v>
      </c>
      <c r="P1616" s="415" t="s">
        <v>134</v>
      </c>
    </row>
    <row r="1617" spans="3:16" ht="16" x14ac:dyDescent="0.2">
      <c r="C1617" s="410"/>
      <c r="D1617" s="410"/>
      <c r="E1617" s="410">
        <f>COUNTIF(CFCategoriasBD,TabelaFluxoDeCaixa[[#This Row],[Categoria]])</f>
        <v>1</v>
      </c>
      <c r="F1617" s="389">
        <f ca="1">IFERROR(COUNTIF(INDIRECT("BDNameToFC" &amp; SUBSTITUTE(TabelaFluxoDeCaixa[[#This Row],[Categoria]], " ", "_")),TabelaFluxoDeCaixa[[#This Row],[Sub Categoria]]),0)</f>
        <v>1</v>
      </c>
      <c r="G1617" s="429">
        <f>DATE(YEAR(TabelaFluxoDeCaixa[[#This Row],[Data de Efetivação]]),MONTH(TabelaFluxoDeCaixa[[#This Row],[Data de Efetivação]]),1)</f>
        <v>45839</v>
      </c>
      <c r="H1617" s="428">
        <v>45845</v>
      </c>
      <c r="I1617" s="428">
        <v>45845</v>
      </c>
      <c r="J1617" s="411" t="s">
        <v>725</v>
      </c>
      <c r="K1617" s="411"/>
      <c r="L1617" s="411" t="s">
        <v>803</v>
      </c>
      <c r="M1617" s="412" t="s">
        <v>48</v>
      </c>
      <c r="N1617" s="413" t="s">
        <v>2036</v>
      </c>
      <c r="O1617" s="414">
        <v>38.43</v>
      </c>
      <c r="P1617" s="415" t="s">
        <v>134</v>
      </c>
    </row>
    <row r="1618" spans="3:16" ht="32" x14ac:dyDescent="0.2">
      <c r="C1618" s="410"/>
      <c r="D1618" s="410"/>
      <c r="E1618" s="410">
        <f>COUNTIF(CFCategoriasBD,TabelaFluxoDeCaixa[[#This Row],[Categoria]])</f>
        <v>1</v>
      </c>
      <c r="F1618" s="389">
        <f ca="1">IFERROR(COUNTIF(INDIRECT("BDNameToFC" &amp; SUBSTITUTE(TabelaFluxoDeCaixa[[#This Row],[Categoria]], " ", "_")),TabelaFluxoDeCaixa[[#This Row],[Sub Categoria]]),0)</f>
        <v>1</v>
      </c>
      <c r="G1618" s="429">
        <f>DATE(YEAR(TabelaFluxoDeCaixa[[#This Row],[Data de Efetivação]]),MONTH(TabelaFluxoDeCaixa[[#This Row],[Data de Efetivação]]),1)</f>
        <v>45839</v>
      </c>
      <c r="H1618" s="428">
        <v>45845</v>
      </c>
      <c r="I1618" s="428">
        <v>45845</v>
      </c>
      <c r="J1618" s="411" t="s">
        <v>725</v>
      </c>
      <c r="K1618" s="411"/>
      <c r="L1618" s="411" t="s">
        <v>41</v>
      </c>
      <c r="M1618" s="412" t="s">
        <v>798</v>
      </c>
      <c r="N1618" s="413" t="s">
        <v>2031</v>
      </c>
      <c r="O1618" s="414">
        <v>54.6</v>
      </c>
      <c r="P1618" s="415" t="s">
        <v>134</v>
      </c>
    </row>
    <row r="1619" spans="3:16" ht="16" x14ac:dyDescent="0.2">
      <c r="C1619" s="410"/>
      <c r="D1619" s="410"/>
      <c r="E1619" s="410">
        <f>COUNTIF(CFCategoriasBD,TabelaFluxoDeCaixa[[#This Row],[Categoria]])</f>
        <v>1</v>
      </c>
      <c r="F1619" s="389">
        <f ca="1">IFERROR(COUNTIF(INDIRECT("BDNameToFC" &amp; SUBSTITUTE(TabelaFluxoDeCaixa[[#This Row],[Categoria]], " ", "_")),TabelaFluxoDeCaixa[[#This Row],[Sub Categoria]]),0)</f>
        <v>1</v>
      </c>
      <c r="G1619" s="429">
        <f>DATE(YEAR(TabelaFluxoDeCaixa[[#This Row],[Data de Efetivação]]),MONTH(TabelaFluxoDeCaixa[[#This Row],[Data de Efetivação]]),1)</f>
        <v>45839</v>
      </c>
      <c r="H1619" s="428">
        <v>45845</v>
      </c>
      <c r="I1619" s="428">
        <v>45845</v>
      </c>
      <c r="J1619" s="411" t="s">
        <v>725</v>
      </c>
      <c r="K1619" s="411"/>
      <c r="L1619" s="411" t="s">
        <v>803</v>
      </c>
      <c r="M1619" s="412" t="s">
        <v>799</v>
      </c>
      <c r="N1619" s="413" t="s">
        <v>2032</v>
      </c>
      <c r="O1619" s="414">
        <v>65.8</v>
      </c>
      <c r="P1619" s="415" t="s">
        <v>134</v>
      </c>
    </row>
    <row r="1620" spans="3:16" ht="32" x14ac:dyDescent="0.2">
      <c r="C1620" s="410"/>
      <c r="D1620" s="410"/>
      <c r="E1620" s="410">
        <f>COUNTIF(CFCategoriasBD,TabelaFluxoDeCaixa[[#This Row],[Categoria]])</f>
        <v>1</v>
      </c>
      <c r="F1620" s="389">
        <f ca="1">IFERROR(COUNTIF(INDIRECT("BDNameToFC" &amp; SUBSTITUTE(TabelaFluxoDeCaixa[[#This Row],[Categoria]], " ", "_")),TabelaFluxoDeCaixa[[#This Row],[Sub Categoria]]),0)</f>
        <v>1</v>
      </c>
      <c r="G1620" s="429">
        <f>DATE(YEAR(TabelaFluxoDeCaixa[[#This Row],[Data de Efetivação]]),MONTH(TabelaFluxoDeCaixa[[#This Row],[Data de Efetivação]]),1)</f>
        <v>45839</v>
      </c>
      <c r="H1620" s="428">
        <v>45845</v>
      </c>
      <c r="I1620" s="428">
        <v>45845</v>
      </c>
      <c r="J1620" s="411" t="s">
        <v>725</v>
      </c>
      <c r="K1620" s="411"/>
      <c r="L1620" s="411" t="s">
        <v>808</v>
      </c>
      <c r="M1620" s="412" t="s">
        <v>257</v>
      </c>
      <c r="N1620" s="413" t="s">
        <v>745</v>
      </c>
      <c r="O1620" s="414">
        <v>166.98</v>
      </c>
      <c r="P1620" s="415" t="s">
        <v>134</v>
      </c>
    </row>
    <row r="1621" spans="3:16" ht="16" x14ac:dyDescent="0.2">
      <c r="C1621" s="410"/>
      <c r="D1621" s="410"/>
      <c r="E1621" s="410">
        <f>COUNTIF(CFCategoriasBD,TabelaFluxoDeCaixa[[#This Row],[Categoria]])</f>
        <v>1</v>
      </c>
      <c r="F1621" s="389">
        <f ca="1">IFERROR(COUNTIF(INDIRECT("BDNameToFC" &amp; SUBSTITUTE(TabelaFluxoDeCaixa[[#This Row],[Categoria]], " ", "_")),TabelaFluxoDeCaixa[[#This Row],[Sub Categoria]]),0)</f>
        <v>1</v>
      </c>
      <c r="G1621" s="429">
        <f>DATE(YEAR(TabelaFluxoDeCaixa[[#This Row],[Data de Efetivação]]),MONTH(TabelaFluxoDeCaixa[[#This Row],[Data de Efetivação]]),1)</f>
        <v>45839</v>
      </c>
      <c r="H1621" s="428">
        <v>45695</v>
      </c>
      <c r="I1621" s="428">
        <v>45845</v>
      </c>
      <c r="J1621" s="411" t="s">
        <v>725</v>
      </c>
      <c r="K1621" s="411"/>
      <c r="L1621" s="411" t="s">
        <v>43</v>
      </c>
      <c r="M1621" s="412" t="s">
        <v>1396</v>
      </c>
      <c r="N1621" s="413" t="s">
        <v>1398</v>
      </c>
      <c r="O1621" s="414">
        <v>175</v>
      </c>
      <c r="P1621" s="415" t="s">
        <v>134</v>
      </c>
    </row>
    <row r="1622" spans="3:16" ht="32" x14ac:dyDescent="0.2">
      <c r="C1622" s="410"/>
      <c r="D1622" s="410"/>
      <c r="E1622" s="410">
        <f>COUNTIF(CFCategoriasBD,TabelaFluxoDeCaixa[[#This Row],[Categoria]])</f>
        <v>1</v>
      </c>
      <c r="F1622" s="389">
        <f ca="1">IFERROR(COUNTIF(INDIRECT("BDNameToFC" &amp; SUBSTITUTE(TabelaFluxoDeCaixa[[#This Row],[Categoria]], " ", "_")),TabelaFluxoDeCaixa[[#This Row],[Sub Categoria]]),0)</f>
        <v>1</v>
      </c>
      <c r="G1622" s="429">
        <f>DATE(YEAR(TabelaFluxoDeCaixa[[#This Row],[Data de Efetivação]]),MONTH(TabelaFluxoDeCaixa[[#This Row],[Data de Efetivação]]),1)</f>
        <v>45839</v>
      </c>
      <c r="H1622" s="428">
        <v>45845</v>
      </c>
      <c r="I1622" s="428">
        <v>45845</v>
      </c>
      <c r="J1622" s="411" t="s">
        <v>725</v>
      </c>
      <c r="K1622" s="411"/>
      <c r="L1622" s="411" t="s">
        <v>49</v>
      </c>
      <c r="M1622" s="412" t="s">
        <v>51</v>
      </c>
      <c r="N1622" s="413" t="s">
        <v>2034</v>
      </c>
      <c r="O1622" s="414">
        <v>185.7</v>
      </c>
      <c r="P1622" s="415" t="s">
        <v>134</v>
      </c>
    </row>
    <row r="1623" spans="3:16" ht="16" x14ac:dyDescent="0.2">
      <c r="C1623" s="410"/>
      <c r="D1623" s="410"/>
      <c r="E1623" s="410">
        <f>COUNTIF(CFCategoriasBD,TabelaFluxoDeCaixa[[#This Row],[Categoria]])</f>
        <v>1</v>
      </c>
      <c r="F1623" s="389">
        <f ca="1">IFERROR(COUNTIF(INDIRECT("BDNameToFC" &amp; SUBSTITUTE(TabelaFluxoDeCaixa[[#This Row],[Categoria]], " ", "_")),TabelaFluxoDeCaixa[[#This Row],[Sub Categoria]]),0)</f>
        <v>1</v>
      </c>
      <c r="G1623" s="429">
        <f>DATE(YEAR(TabelaFluxoDeCaixa[[#This Row],[Data de Efetivação]]),MONTH(TabelaFluxoDeCaixa[[#This Row],[Data de Efetivação]]),1)</f>
        <v>45839</v>
      </c>
      <c r="H1623" s="428">
        <v>45845</v>
      </c>
      <c r="I1623" s="428">
        <v>45845</v>
      </c>
      <c r="J1623" s="411" t="s">
        <v>725</v>
      </c>
      <c r="K1623" s="411"/>
      <c r="L1623" s="411" t="s">
        <v>803</v>
      </c>
      <c r="M1623" s="412" t="s">
        <v>48</v>
      </c>
      <c r="N1623" s="413" t="s">
        <v>2035</v>
      </c>
      <c r="O1623" s="414">
        <v>278.3</v>
      </c>
      <c r="P1623" s="415" t="s">
        <v>134</v>
      </c>
    </row>
    <row r="1624" spans="3:16" ht="32" x14ac:dyDescent="0.2">
      <c r="C1624" s="410"/>
      <c r="D1624" s="410"/>
      <c r="E1624" s="410">
        <f>COUNTIF(CFCategoriasBD,TabelaFluxoDeCaixa[[#This Row],[Categoria]])</f>
        <v>1</v>
      </c>
      <c r="F1624" s="389">
        <f ca="1">IFERROR(COUNTIF(INDIRECT("BDNameToFC" &amp; SUBSTITUTE(TabelaFluxoDeCaixa[[#This Row],[Categoria]], " ", "_")),TabelaFluxoDeCaixa[[#This Row],[Sub Categoria]]),0)</f>
        <v>1</v>
      </c>
      <c r="G1624" s="429">
        <f>DATE(YEAR(TabelaFluxoDeCaixa[[#This Row],[Data de Efetivação]]),MONTH(TabelaFluxoDeCaixa[[#This Row],[Data de Efetivação]]),1)</f>
        <v>45839</v>
      </c>
      <c r="H1624" s="428">
        <v>45845</v>
      </c>
      <c r="I1624" s="428">
        <v>45845</v>
      </c>
      <c r="J1624" s="411" t="s">
        <v>725</v>
      </c>
      <c r="K1624" s="411"/>
      <c r="L1624" s="411" t="s">
        <v>58</v>
      </c>
      <c r="M1624" s="412" t="s">
        <v>802</v>
      </c>
      <c r="N1624" s="413" t="s">
        <v>1528</v>
      </c>
      <c r="O1624" s="414">
        <v>295.86</v>
      </c>
      <c r="P1624" s="415" t="s">
        <v>134</v>
      </c>
    </row>
    <row r="1625" spans="3:16" ht="32" x14ac:dyDescent="0.2">
      <c r="C1625" s="410"/>
      <c r="D1625" s="410"/>
      <c r="E1625" s="410">
        <f>COUNTIF(CFCategoriasBD,TabelaFluxoDeCaixa[[#This Row],[Categoria]])</f>
        <v>1</v>
      </c>
      <c r="F1625" s="389">
        <f ca="1">IFERROR(COUNTIF(INDIRECT("BDNameToFC" &amp; SUBSTITUTE(TabelaFluxoDeCaixa[[#This Row],[Categoria]], " ", "_")),TabelaFluxoDeCaixa[[#This Row],[Sub Categoria]]),0)</f>
        <v>1</v>
      </c>
      <c r="G1625" s="429">
        <f>DATE(YEAR(TabelaFluxoDeCaixa[[#This Row],[Data de Efetivação]]),MONTH(TabelaFluxoDeCaixa[[#This Row],[Data de Efetivação]]),1)</f>
        <v>45839</v>
      </c>
      <c r="H1625" s="428">
        <v>45845</v>
      </c>
      <c r="I1625" s="428">
        <v>45845</v>
      </c>
      <c r="J1625" s="411" t="s">
        <v>725</v>
      </c>
      <c r="K1625" s="411"/>
      <c r="L1625" s="411" t="s">
        <v>58</v>
      </c>
      <c r="M1625" s="412" t="s">
        <v>802</v>
      </c>
      <c r="N1625" s="413" t="s">
        <v>958</v>
      </c>
      <c r="O1625" s="414">
        <v>935</v>
      </c>
      <c r="P1625" s="415" t="s">
        <v>134</v>
      </c>
    </row>
    <row r="1626" spans="3:16" ht="16" x14ac:dyDescent="0.2">
      <c r="C1626" s="410"/>
      <c r="D1626" s="410"/>
      <c r="E1626" s="410">
        <f>COUNTIF(CFCategoriasBD,TabelaFluxoDeCaixa[[#This Row],[Categoria]])</f>
        <v>1</v>
      </c>
      <c r="F1626" s="389">
        <f ca="1">IFERROR(COUNTIF(INDIRECT("BDNameToFC" &amp; SUBSTITUTE(TabelaFluxoDeCaixa[[#This Row],[Categoria]], " ", "_")),TabelaFluxoDeCaixa[[#This Row],[Sub Categoria]]),0)</f>
        <v>1</v>
      </c>
      <c r="G1626" s="429">
        <f>DATE(YEAR(TabelaFluxoDeCaixa[[#This Row],[Data de Efetivação]]),MONTH(TabelaFluxoDeCaixa[[#This Row],[Data de Efetivação]]),1)</f>
        <v>45839</v>
      </c>
      <c r="H1626" s="428">
        <v>45845</v>
      </c>
      <c r="I1626" s="428">
        <v>45845</v>
      </c>
      <c r="J1626" s="411" t="s">
        <v>725</v>
      </c>
      <c r="K1626" s="411"/>
      <c r="L1626" s="411" t="s">
        <v>58</v>
      </c>
      <c r="M1626" s="412" t="s">
        <v>802</v>
      </c>
      <c r="N1626" s="413" t="s">
        <v>1482</v>
      </c>
      <c r="O1626" s="414">
        <v>1630.4</v>
      </c>
      <c r="P1626" s="415" t="s">
        <v>134</v>
      </c>
    </row>
    <row r="1627" spans="3:16" ht="32" x14ac:dyDescent="0.2">
      <c r="C1627" s="410"/>
      <c r="D1627" s="410"/>
      <c r="E1627" s="410">
        <f>COUNTIF(CFCategoriasBD,TabelaFluxoDeCaixa[[#This Row],[Categoria]])</f>
        <v>1</v>
      </c>
      <c r="F1627" s="389">
        <f ca="1">IFERROR(COUNTIF(INDIRECT("BDNameToFC" &amp; SUBSTITUTE(TabelaFluxoDeCaixa[[#This Row],[Categoria]], " ", "_")),TabelaFluxoDeCaixa[[#This Row],[Sub Categoria]]),0)</f>
        <v>1</v>
      </c>
      <c r="G1627" s="429">
        <f>DATE(YEAR(TabelaFluxoDeCaixa[[#This Row],[Data de Efetivação]]),MONTH(TabelaFluxoDeCaixa[[#This Row],[Data de Efetivação]]),1)</f>
        <v>45839</v>
      </c>
      <c r="H1627" s="428">
        <v>45845</v>
      </c>
      <c r="I1627" s="428">
        <v>45845</v>
      </c>
      <c r="J1627" s="411" t="s">
        <v>725</v>
      </c>
      <c r="K1627" s="411"/>
      <c r="L1627" s="411" t="s">
        <v>52</v>
      </c>
      <c r="M1627" s="412" t="s">
        <v>54</v>
      </c>
      <c r="N1627" s="413" t="s">
        <v>1634</v>
      </c>
      <c r="O1627" s="414">
        <v>2200</v>
      </c>
      <c r="P1627" s="415" t="s">
        <v>134</v>
      </c>
    </row>
    <row r="1628" spans="3:16" ht="32" x14ac:dyDescent="0.2">
      <c r="C1628" s="410"/>
      <c r="D1628" s="410"/>
      <c r="E1628" s="410">
        <f>COUNTIF(CFCategoriasBD,TabelaFluxoDeCaixa[[#This Row],[Categoria]])</f>
        <v>1</v>
      </c>
      <c r="F1628" s="389">
        <f ca="1">IFERROR(COUNTIF(INDIRECT("BDNameToFC" &amp; SUBSTITUTE(TabelaFluxoDeCaixa[[#This Row],[Categoria]], " ", "_")),TabelaFluxoDeCaixa[[#This Row],[Sub Categoria]]),0)</f>
        <v>1</v>
      </c>
      <c r="G1628" s="429">
        <f>DATE(YEAR(TabelaFluxoDeCaixa[[#This Row],[Data de Efetivação]]),MONTH(TabelaFluxoDeCaixa[[#This Row],[Data de Efetivação]]),1)</f>
        <v>45839</v>
      </c>
      <c r="H1628" s="428">
        <v>45845</v>
      </c>
      <c r="I1628" s="428">
        <v>45845</v>
      </c>
      <c r="J1628" s="411" t="s">
        <v>725</v>
      </c>
      <c r="K1628" s="411"/>
      <c r="L1628" s="411" t="s">
        <v>40</v>
      </c>
      <c r="M1628" s="412" t="s">
        <v>948</v>
      </c>
      <c r="N1628" s="413" t="s">
        <v>2029</v>
      </c>
      <c r="O1628" s="414">
        <v>12700</v>
      </c>
      <c r="P1628" s="415" t="s">
        <v>134</v>
      </c>
    </row>
    <row r="1629" spans="3:16" ht="16" x14ac:dyDescent="0.2">
      <c r="C1629" s="410"/>
      <c r="D1629" s="410"/>
      <c r="E1629" s="410">
        <f>COUNTIF(CFCategoriasBD,TabelaFluxoDeCaixa[[#This Row],[Categoria]])</f>
        <v>1</v>
      </c>
      <c r="F1629" s="389">
        <f ca="1">IFERROR(COUNTIF(INDIRECT("BDNameToFC" &amp; SUBSTITUTE(TabelaFluxoDeCaixa[[#This Row],[Categoria]], " ", "_")),TabelaFluxoDeCaixa[[#This Row],[Sub Categoria]]),0)</f>
        <v>1</v>
      </c>
      <c r="G1629" s="429">
        <f>DATE(YEAR(TabelaFluxoDeCaixa[[#This Row],[Data de Efetivação]]),MONTH(TabelaFluxoDeCaixa[[#This Row],[Data de Efetivação]]),1)</f>
        <v>45839</v>
      </c>
      <c r="H1629" s="428">
        <v>45827</v>
      </c>
      <c r="I1629" s="428">
        <v>45845</v>
      </c>
      <c r="J1629" s="411"/>
      <c r="K1629" s="411" t="s">
        <v>806</v>
      </c>
      <c r="L1629" s="411" t="s">
        <v>55</v>
      </c>
      <c r="M1629" s="412" t="s">
        <v>810</v>
      </c>
      <c r="N1629" s="413" t="s">
        <v>2161</v>
      </c>
      <c r="O1629" s="414">
        <v>20.72</v>
      </c>
      <c r="P1629" s="415" t="s">
        <v>208</v>
      </c>
    </row>
    <row r="1630" spans="3:16" ht="16" x14ac:dyDescent="0.2">
      <c r="C1630" s="410"/>
      <c r="D1630" s="410"/>
      <c r="E1630" s="410">
        <f>COUNTIF(CFCategoriasBD,TabelaFluxoDeCaixa[[#This Row],[Categoria]])</f>
        <v>1</v>
      </c>
      <c r="F1630" s="389">
        <f ca="1">IFERROR(COUNTIF(INDIRECT("BDNameToFC" &amp; SUBSTITUTE(TabelaFluxoDeCaixa[[#This Row],[Categoria]], " ", "_")),TabelaFluxoDeCaixa[[#This Row],[Sub Categoria]]),0)</f>
        <v>1</v>
      </c>
      <c r="G1630" s="429">
        <f>DATE(YEAR(TabelaFluxoDeCaixa[[#This Row],[Data de Efetivação]]),MONTH(TabelaFluxoDeCaixa[[#This Row],[Data de Efetivação]]),1)</f>
        <v>45839</v>
      </c>
      <c r="H1630" s="428">
        <v>45826</v>
      </c>
      <c r="I1630" s="428">
        <v>45845</v>
      </c>
      <c r="J1630" s="411"/>
      <c r="K1630" s="411" t="s">
        <v>806</v>
      </c>
      <c r="L1630" s="411" t="s">
        <v>803</v>
      </c>
      <c r="M1630" s="412" t="s">
        <v>898</v>
      </c>
      <c r="N1630" s="413" t="s">
        <v>1219</v>
      </c>
      <c r="O1630" s="414">
        <v>8.98</v>
      </c>
      <c r="P1630" s="415" t="s">
        <v>208</v>
      </c>
    </row>
    <row r="1631" spans="3:16" ht="16" x14ac:dyDescent="0.2">
      <c r="C1631" s="410"/>
      <c r="D1631" s="410"/>
      <c r="E1631" s="410">
        <f>COUNTIF(CFCategoriasBD,TabelaFluxoDeCaixa[[#This Row],[Categoria]])</f>
        <v>1</v>
      </c>
      <c r="F1631" s="389">
        <f ca="1">IFERROR(COUNTIF(INDIRECT("BDNameToFC" &amp; SUBSTITUTE(TabelaFluxoDeCaixa[[#This Row],[Categoria]], " ", "_")),TabelaFluxoDeCaixa[[#This Row],[Sub Categoria]]),0)</f>
        <v>1</v>
      </c>
      <c r="G1631" s="429">
        <f>DATE(YEAR(TabelaFluxoDeCaixa[[#This Row],[Data de Efetivação]]),MONTH(TabelaFluxoDeCaixa[[#This Row],[Data de Efetivação]]),1)</f>
        <v>45839</v>
      </c>
      <c r="H1631" s="428">
        <v>45826</v>
      </c>
      <c r="I1631" s="428">
        <v>45845</v>
      </c>
      <c r="J1631" s="411"/>
      <c r="K1631" s="411" t="s">
        <v>806</v>
      </c>
      <c r="L1631" s="411" t="s">
        <v>803</v>
      </c>
      <c r="M1631" s="412" t="s">
        <v>898</v>
      </c>
      <c r="N1631" s="413" t="s">
        <v>1220</v>
      </c>
      <c r="O1631" s="414">
        <v>117.12</v>
      </c>
      <c r="P1631" s="415" t="s">
        <v>208</v>
      </c>
    </row>
    <row r="1632" spans="3:16" ht="16" x14ac:dyDescent="0.2">
      <c r="C1632" s="410"/>
      <c r="D1632" s="410"/>
      <c r="E1632" s="410">
        <f>COUNTIF(CFCategoriasBD,TabelaFluxoDeCaixa[[#This Row],[Categoria]])</f>
        <v>1</v>
      </c>
      <c r="F1632" s="389">
        <f ca="1">IFERROR(COUNTIF(INDIRECT("BDNameToFC" &amp; SUBSTITUTE(TabelaFluxoDeCaixa[[#This Row],[Categoria]], " ", "_")),TabelaFluxoDeCaixa[[#This Row],[Sub Categoria]]),0)</f>
        <v>1</v>
      </c>
      <c r="G1632" s="429">
        <f>DATE(YEAR(TabelaFluxoDeCaixa[[#This Row],[Data de Efetivação]]),MONTH(TabelaFluxoDeCaixa[[#This Row],[Data de Efetivação]]),1)</f>
        <v>45839</v>
      </c>
      <c r="H1632" s="428">
        <v>45817</v>
      </c>
      <c r="I1632" s="428">
        <v>45845</v>
      </c>
      <c r="J1632" s="411"/>
      <c r="K1632" s="411" t="s">
        <v>806</v>
      </c>
      <c r="L1632" s="411" t="s">
        <v>52</v>
      </c>
      <c r="M1632" s="412" t="s">
        <v>800</v>
      </c>
      <c r="N1632" s="413" t="s">
        <v>828</v>
      </c>
      <c r="O1632" s="414">
        <v>27.06</v>
      </c>
      <c r="P1632" s="415" t="s">
        <v>208</v>
      </c>
    </row>
    <row r="1633" spans="3:16" ht="16" x14ac:dyDescent="0.2">
      <c r="C1633" s="410"/>
      <c r="D1633" s="410"/>
      <c r="E1633" s="410">
        <f>COUNTIF(CFCategoriasBD,TabelaFluxoDeCaixa[[#This Row],[Categoria]])</f>
        <v>1</v>
      </c>
      <c r="F1633" s="389">
        <f ca="1">IFERROR(COUNTIF(INDIRECT("BDNameToFC" &amp; SUBSTITUTE(TabelaFluxoDeCaixa[[#This Row],[Categoria]], " ", "_")),TabelaFluxoDeCaixa[[#This Row],[Sub Categoria]]),0)</f>
        <v>1</v>
      </c>
      <c r="G1633" s="429">
        <f>DATE(YEAR(TabelaFluxoDeCaixa[[#This Row],[Data de Efetivação]]),MONTH(TabelaFluxoDeCaixa[[#This Row],[Data de Efetivação]]),1)</f>
        <v>45839</v>
      </c>
      <c r="H1633" s="428">
        <v>45821</v>
      </c>
      <c r="I1633" s="428">
        <v>45845</v>
      </c>
      <c r="J1633" s="411"/>
      <c r="K1633" s="411" t="s">
        <v>806</v>
      </c>
      <c r="L1633" s="411" t="s">
        <v>52</v>
      </c>
      <c r="M1633" s="412" t="s">
        <v>811</v>
      </c>
      <c r="N1633" s="413" t="s">
        <v>2162</v>
      </c>
      <c r="O1633" s="414">
        <v>90</v>
      </c>
      <c r="P1633" s="415" t="s">
        <v>208</v>
      </c>
    </row>
    <row r="1634" spans="3:16" ht="16" x14ac:dyDescent="0.2">
      <c r="C1634" s="410"/>
      <c r="D1634" s="410"/>
      <c r="E1634" s="410">
        <f>COUNTIF(CFCategoriasBD,TabelaFluxoDeCaixa[[#This Row],[Categoria]])</f>
        <v>1</v>
      </c>
      <c r="F1634" s="389">
        <f ca="1">IFERROR(COUNTIF(INDIRECT("BDNameToFC" &amp; SUBSTITUTE(TabelaFluxoDeCaixa[[#This Row],[Categoria]], " ", "_")),TabelaFluxoDeCaixa[[#This Row],[Sub Categoria]]),0)</f>
        <v>1</v>
      </c>
      <c r="G1634" s="429">
        <f>DATE(YEAR(TabelaFluxoDeCaixa[[#This Row],[Data de Efetivação]]),MONTH(TabelaFluxoDeCaixa[[#This Row],[Data de Efetivação]]),1)</f>
        <v>45839</v>
      </c>
      <c r="H1634" s="428">
        <v>45823</v>
      </c>
      <c r="I1634" s="428">
        <v>45845</v>
      </c>
      <c r="J1634" s="411"/>
      <c r="K1634" s="411" t="s">
        <v>806</v>
      </c>
      <c r="L1634" s="411" t="s">
        <v>52</v>
      </c>
      <c r="M1634" s="412" t="s">
        <v>800</v>
      </c>
      <c r="N1634" s="413" t="s">
        <v>829</v>
      </c>
      <c r="O1634" s="414">
        <v>165.63</v>
      </c>
      <c r="P1634" s="415" t="s">
        <v>208</v>
      </c>
    </row>
    <row r="1635" spans="3:16" ht="16" x14ac:dyDescent="0.2">
      <c r="C1635" s="410"/>
      <c r="D1635" s="410"/>
      <c r="E1635" s="410">
        <f>COUNTIF(CFCategoriasBD,TabelaFluxoDeCaixa[[#This Row],[Categoria]])</f>
        <v>1</v>
      </c>
      <c r="F1635" s="389">
        <f ca="1">IFERROR(COUNTIF(INDIRECT("BDNameToFC" &amp; SUBSTITUTE(TabelaFluxoDeCaixa[[#This Row],[Categoria]], " ", "_")),TabelaFluxoDeCaixa[[#This Row],[Sub Categoria]]),0)</f>
        <v>1</v>
      </c>
      <c r="G1635" s="429">
        <f>DATE(YEAR(TabelaFluxoDeCaixa[[#This Row],[Data de Efetivação]]),MONTH(TabelaFluxoDeCaixa[[#This Row],[Data de Efetivação]]),1)</f>
        <v>45839</v>
      </c>
      <c r="H1635" s="428">
        <v>45826</v>
      </c>
      <c r="I1635" s="428">
        <v>45845</v>
      </c>
      <c r="J1635" s="411"/>
      <c r="K1635" s="411" t="s">
        <v>806</v>
      </c>
      <c r="L1635" s="411" t="s">
        <v>55</v>
      </c>
      <c r="M1635" s="412" t="s">
        <v>56</v>
      </c>
      <c r="N1635" s="413" t="s">
        <v>2163</v>
      </c>
      <c r="O1635" s="414">
        <v>39.950000000000003</v>
      </c>
      <c r="P1635" s="415" t="s">
        <v>208</v>
      </c>
    </row>
    <row r="1636" spans="3:16" ht="16" x14ac:dyDescent="0.2">
      <c r="C1636" s="410"/>
      <c r="D1636" s="410"/>
      <c r="E1636" s="410">
        <f>COUNTIF(CFCategoriasBD,TabelaFluxoDeCaixa[[#This Row],[Categoria]])</f>
        <v>1</v>
      </c>
      <c r="F1636" s="389">
        <f ca="1">IFERROR(COUNTIF(INDIRECT("BDNameToFC" &amp; SUBSTITUTE(TabelaFluxoDeCaixa[[#This Row],[Categoria]], " ", "_")),TabelaFluxoDeCaixa[[#This Row],[Sub Categoria]]),0)</f>
        <v>1</v>
      </c>
      <c r="G1636" s="429">
        <f>DATE(YEAR(TabelaFluxoDeCaixa[[#This Row],[Data de Efetivação]]),MONTH(TabelaFluxoDeCaixa[[#This Row],[Data de Efetivação]]),1)</f>
        <v>45839</v>
      </c>
      <c r="H1636" s="428">
        <v>45831</v>
      </c>
      <c r="I1636" s="428">
        <v>45845</v>
      </c>
      <c r="J1636" s="411"/>
      <c r="K1636" s="411" t="s">
        <v>806</v>
      </c>
      <c r="L1636" s="411" t="s">
        <v>52</v>
      </c>
      <c r="M1636" s="412" t="s">
        <v>800</v>
      </c>
      <c r="N1636" s="413" t="s">
        <v>828</v>
      </c>
      <c r="O1636" s="414">
        <v>26.68</v>
      </c>
      <c r="P1636" s="415" t="s">
        <v>208</v>
      </c>
    </row>
    <row r="1637" spans="3:16" ht="16" x14ac:dyDescent="0.2">
      <c r="C1637" s="410"/>
      <c r="D1637" s="410"/>
      <c r="E1637" s="410">
        <f>COUNTIF(CFCategoriasBD,TabelaFluxoDeCaixa[[#This Row],[Categoria]])</f>
        <v>1</v>
      </c>
      <c r="F1637" s="389">
        <f ca="1">IFERROR(COUNTIF(INDIRECT("BDNameToFC" &amp; SUBSTITUTE(TabelaFluxoDeCaixa[[#This Row],[Categoria]], " ", "_")),TabelaFluxoDeCaixa[[#This Row],[Sub Categoria]]),0)</f>
        <v>1</v>
      </c>
      <c r="G1637" s="429">
        <f>DATE(YEAR(TabelaFluxoDeCaixa[[#This Row],[Data de Efetivação]]),MONTH(TabelaFluxoDeCaixa[[#This Row],[Data de Efetivação]]),1)</f>
        <v>45839</v>
      </c>
      <c r="H1637" s="428">
        <v>45819</v>
      </c>
      <c r="I1637" s="428">
        <v>45845</v>
      </c>
      <c r="J1637" s="411"/>
      <c r="K1637" s="411" t="s">
        <v>806</v>
      </c>
      <c r="L1637" s="411" t="s">
        <v>55</v>
      </c>
      <c r="M1637" s="412" t="s">
        <v>810</v>
      </c>
      <c r="N1637" s="413" t="s">
        <v>1923</v>
      </c>
      <c r="O1637" s="414">
        <v>31.49</v>
      </c>
      <c r="P1637" s="415" t="s">
        <v>208</v>
      </c>
    </row>
    <row r="1638" spans="3:16" ht="16" x14ac:dyDescent="0.2">
      <c r="C1638" s="410"/>
      <c r="D1638" s="410"/>
      <c r="E1638" s="410">
        <f>COUNTIF(CFCategoriasBD,TabelaFluxoDeCaixa[[#This Row],[Categoria]])</f>
        <v>1</v>
      </c>
      <c r="F1638" s="389">
        <f ca="1">IFERROR(COUNTIF(INDIRECT("BDNameToFC" &amp; SUBSTITUTE(TabelaFluxoDeCaixa[[#This Row],[Categoria]], " ", "_")),TabelaFluxoDeCaixa[[#This Row],[Sub Categoria]]),0)</f>
        <v>1</v>
      </c>
      <c r="G1638" s="429">
        <f>DATE(YEAR(TabelaFluxoDeCaixa[[#This Row],[Data de Efetivação]]),MONTH(TabelaFluxoDeCaixa[[#This Row],[Data de Efetivação]]),1)</f>
        <v>45839</v>
      </c>
      <c r="H1638" s="428">
        <v>45821</v>
      </c>
      <c r="I1638" s="428">
        <v>45845</v>
      </c>
      <c r="J1638" s="411"/>
      <c r="K1638" s="411" t="s">
        <v>806</v>
      </c>
      <c r="L1638" s="411" t="s">
        <v>803</v>
      </c>
      <c r="M1638" s="412" t="s">
        <v>48</v>
      </c>
      <c r="N1638" s="413" t="s">
        <v>830</v>
      </c>
      <c r="O1638" s="414">
        <v>69</v>
      </c>
      <c r="P1638" s="415" t="s">
        <v>208</v>
      </c>
    </row>
    <row r="1639" spans="3:16" ht="16" x14ac:dyDescent="0.2">
      <c r="C1639" s="410"/>
      <c r="D1639" s="410"/>
      <c r="E1639" s="410">
        <f>COUNTIF(CFCategoriasBD,TabelaFluxoDeCaixa[[#This Row],[Categoria]])</f>
        <v>1</v>
      </c>
      <c r="F1639" s="389">
        <f ca="1">IFERROR(COUNTIF(INDIRECT("BDNameToFC" &amp; SUBSTITUTE(TabelaFluxoDeCaixa[[#This Row],[Categoria]], " ", "_")),TabelaFluxoDeCaixa[[#This Row],[Sub Categoria]]),0)</f>
        <v>1</v>
      </c>
      <c r="G1639" s="429">
        <f>DATE(YEAR(TabelaFluxoDeCaixa[[#This Row],[Data de Efetivação]]),MONTH(TabelaFluxoDeCaixa[[#This Row],[Data de Efetivação]]),1)</f>
        <v>45839</v>
      </c>
      <c r="H1639" s="428">
        <v>45821</v>
      </c>
      <c r="I1639" s="428">
        <v>45845</v>
      </c>
      <c r="J1639" s="411"/>
      <c r="K1639" s="411" t="s">
        <v>806</v>
      </c>
      <c r="L1639" s="411" t="s">
        <v>803</v>
      </c>
      <c r="M1639" s="412" t="s">
        <v>799</v>
      </c>
      <c r="N1639" s="413" t="s">
        <v>1253</v>
      </c>
      <c r="O1639" s="414">
        <v>23</v>
      </c>
      <c r="P1639" s="415" t="s">
        <v>208</v>
      </c>
    </row>
    <row r="1640" spans="3:16" ht="16" x14ac:dyDescent="0.2">
      <c r="C1640" s="410"/>
      <c r="D1640" s="410"/>
      <c r="E1640" s="410">
        <f>COUNTIF(CFCategoriasBD,TabelaFluxoDeCaixa[[#This Row],[Categoria]])</f>
        <v>1</v>
      </c>
      <c r="F1640" s="389">
        <f ca="1">IFERROR(COUNTIF(INDIRECT("BDNameToFC" &amp; SUBSTITUTE(TabelaFluxoDeCaixa[[#This Row],[Categoria]], " ", "_")),TabelaFluxoDeCaixa[[#This Row],[Sub Categoria]]),0)</f>
        <v>1</v>
      </c>
      <c r="G1640" s="429">
        <f>DATE(YEAR(TabelaFluxoDeCaixa[[#This Row],[Data de Efetivação]]),MONTH(TabelaFluxoDeCaixa[[#This Row],[Data de Efetivação]]),1)</f>
        <v>45839</v>
      </c>
      <c r="H1640" s="428">
        <v>45825</v>
      </c>
      <c r="I1640" s="428">
        <v>45845</v>
      </c>
      <c r="J1640" s="411"/>
      <c r="K1640" s="411" t="s">
        <v>806</v>
      </c>
      <c r="L1640" s="411" t="s">
        <v>55</v>
      </c>
      <c r="M1640" s="412" t="s">
        <v>810</v>
      </c>
      <c r="N1640" s="413" t="s">
        <v>1923</v>
      </c>
      <c r="O1640" s="414">
        <v>43.5</v>
      </c>
      <c r="P1640" s="415" t="s">
        <v>208</v>
      </c>
    </row>
    <row r="1641" spans="3:16" ht="16" x14ac:dyDescent="0.2">
      <c r="C1641" s="410"/>
      <c r="D1641" s="410"/>
      <c r="E1641" s="410">
        <f>COUNTIF(CFCategoriasBD,TabelaFluxoDeCaixa[[#This Row],[Categoria]])</f>
        <v>1</v>
      </c>
      <c r="F1641" s="389">
        <f ca="1">IFERROR(COUNTIF(INDIRECT("BDNameToFC" &amp; SUBSTITUTE(TabelaFluxoDeCaixa[[#This Row],[Categoria]], " ", "_")),TabelaFluxoDeCaixa[[#This Row],[Sub Categoria]]),0)</f>
        <v>1</v>
      </c>
      <c r="G1641" s="429">
        <f>DATE(YEAR(TabelaFluxoDeCaixa[[#This Row],[Data de Efetivação]]),MONTH(TabelaFluxoDeCaixa[[#This Row],[Data de Efetivação]]),1)</f>
        <v>45839</v>
      </c>
      <c r="H1641" s="428">
        <v>45826</v>
      </c>
      <c r="I1641" s="428">
        <v>45845</v>
      </c>
      <c r="J1641" s="411"/>
      <c r="K1641" s="411" t="s">
        <v>806</v>
      </c>
      <c r="L1641" s="411" t="s">
        <v>55</v>
      </c>
      <c r="M1641" s="412" t="s">
        <v>56</v>
      </c>
      <c r="N1641" s="413" t="s">
        <v>2164</v>
      </c>
      <c r="O1641" s="414">
        <v>35</v>
      </c>
      <c r="P1641" s="415" t="s">
        <v>208</v>
      </c>
    </row>
    <row r="1642" spans="3:16" ht="16" x14ac:dyDescent="0.2">
      <c r="C1642" s="410"/>
      <c r="D1642" s="410"/>
      <c r="E1642" s="410">
        <f>COUNTIF(CFCategoriasBD,TabelaFluxoDeCaixa[[#This Row],[Categoria]])</f>
        <v>1</v>
      </c>
      <c r="F1642" s="389">
        <f ca="1">IFERROR(COUNTIF(INDIRECT("BDNameToFC" &amp; SUBSTITUTE(TabelaFluxoDeCaixa[[#This Row],[Categoria]], " ", "_")),TabelaFluxoDeCaixa[[#This Row],[Sub Categoria]]),0)</f>
        <v>1</v>
      </c>
      <c r="G1642" s="429">
        <f>DATE(YEAR(TabelaFluxoDeCaixa[[#This Row],[Data de Efetivação]]),MONTH(TabelaFluxoDeCaixa[[#This Row],[Data de Efetivação]]),1)</f>
        <v>45839</v>
      </c>
      <c r="H1642" s="428">
        <v>45831</v>
      </c>
      <c r="I1642" s="428">
        <v>45845</v>
      </c>
      <c r="J1642" s="411"/>
      <c r="K1642" s="411" t="s">
        <v>806</v>
      </c>
      <c r="L1642" s="411" t="s">
        <v>803</v>
      </c>
      <c r="M1642" s="412" t="s">
        <v>48</v>
      </c>
      <c r="N1642" s="413" t="s">
        <v>830</v>
      </c>
      <c r="O1642" s="414">
        <v>270.39999999999998</v>
      </c>
      <c r="P1642" s="415" t="s">
        <v>208</v>
      </c>
    </row>
    <row r="1643" spans="3:16" ht="16" x14ac:dyDescent="0.2">
      <c r="C1643" s="410"/>
      <c r="D1643" s="410"/>
      <c r="E1643" s="410">
        <f>COUNTIF(CFCategoriasBD,TabelaFluxoDeCaixa[[#This Row],[Categoria]])</f>
        <v>1</v>
      </c>
      <c r="F1643" s="389">
        <f ca="1">IFERROR(COUNTIF(INDIRECT("BDNameToFC" &amp; SUBSTITUTE(TabelaFluxoDeCaixa[[#This Row],[Categoria]], " ", "_")),TabelaFluxoDeCaixa[[#This Row],[Sub Categoria]]),0)</f>
        <v>1</v>
      </c>
      <c r="G1643" s="429">
        <f>DATE(YEAR(TabelaFluxoDeCaixa[[#This Row],[Data de Efetivação]]),MONTH(TabelaFluxoDeCaixa[[#This Row],[Data de Efetivação]]),1)</f>
        <v>45839</v>
      </c>
      <c r="H1643" s="428">
        <v>45831</v>
      </c>
      <c r="I1643" s="428">
        <v>45845</v>
      </c>
      <c r="J1643" s="411"/>
      <c r="K1643" s="411" t="s">
        <v>806</v>
      </c>
      <c r="L1643" s="411" t="s">
        <v>55</v>
      </c>
      <c r="M1643" s="412" t="s">
        <v>810</v>
      </c>
      <c r="N1643" s="413" t="s">
        <v>875</v>
      </c>
      <c r="O1643" s="414">
        <v>98.9</v>
      </c>
      <c r="P1643" s="415" t="s">
        <v>208</v>
      </c>
    </row>
    <row r="1644" spans="3:16" ht="16" x14ac:dyDescent="0.2">
      <c r="C1644" s="410"/>
      <c r="D1644" s="410"/>
      <c r="E1644" s="410">
        <f>COUNTIF(CFCategoriasBD,TabelaFluxoDeCaixa[[#This Row],[Categoria]])</f>
        <v>1</v>
      </c>
      <c r="F1644" s="389">
        <f ca="1">IFERROR(COUNTIF(INDIRECT("BDNameToFC" &amp; SUBSTITUTE(TabelaFluxoDeCaixa[[#This Row],[Categoria]], " ", "_")),TabelaFluxoDeCaixa[[#This Row],[Sub Categoria]]),0)</f>
        <v>1</v>
      </c>
      <c r="G1644" s="429">
        <f>DATE(YEAR(TabelaFluxoDeCaixa[[#This Row],[Data de Efetivação]]),MONTH(TabelaFluxoDeCaixa[[#This Row],[Data de Efetivação]]),1)</f>
        <v>45839</v>
      </c>
      <c r="H1644" s="428">
        <v>45826</v>
      </c>
      <c r="I1644" s="428">
        <v>45845</v>
      </c>
      <c r="J1644" s="411"/>
      <c r="K1644" s="411" t="s">
        <v>806</v>
      </c>
      <c r="L1644" s="411" t="s">
        <v>803</v>
      </c>
      <c r="M1644" s="412" t="s">
        <v>48</v>
      </c>
      <c r="N1644" s="413" t="s">
        <v>978</v>
      </c>
      <c r="O1644" s="414">
        <v>128.06</v>
      </c>
      <c r="P1644" s="415" t="s">
        <v>208</v>
      </c>
    </row>
    <row r="1645" spans="3:16" ht="16" x14ac:dyDescent="0.2">
      <c r="C1645" s="410"/>
      <c r="D1645" s="410"/>
      <c r="E1645" s="410">
        <f>COUNTIF(CFCategoriasBD,TabelaFluxoDeCaixa[[#This Row],[Categoria]])</f>
        <v>1</v>
      </c>
      <c r="F1645" s="389">
        <f ca="1">IFERROR(COUNTIF(INDIRECT("BDNameToFC" &amp; SUBSTITUTE(TabelaFluxoDeCaixa[[#This Row],[Categoria]], " ", "_")),TabelaFluxoDeCaixa[[#This Row],[Sub Categoria]]),0)</f>
        <v>1</v>
      </c>
      <c r="G1645" s="429">
        <f>DATE(YEAR(TabelaFluxoDeCaixa[[#This Row],[Data de Efetivação]]),MONTH(TabelaFluxoDeCaixa[[#This Row],[Data de Efetivação]]),1)</f>
        <v>45839</v>
      </c>
      <c r="H1645" s="428">
        <v>45826</v>
      </c>
      <c r="I1645" s="428">
        <v>45845</v>
      </c>
      <c r="J1645" s="411"/>
      <c r="K1645" s="411" t="s">
        <v>806</v>
      </c>
      <c r="L1645" s="411" t="s">
        <v>803</v>
      </c>
      <c r="M1645" s="412" t="s">
        <v>48</v>
      </c>
      <c r="N1645" s="413" t="s">
        <v>978</v>
      </c>
      <c r="O1645" s="414">
        <v>13.36</v>
      </c>
      <c r="P1645" s="415" t="s">
        <v>208</v>
      </c>
    </row>
    <row r="1646" spans="3:16" ht="16" x14ac:dyDescent="0.2">
      <c r="C1646" s="410"/>
      <c r="D1646" s="410"/>
      <c r="E1646" s="410">
        <f>COUNTIF(CFCategoriasBD,TabelaFluxoDeCaixa[[#This Row],[Categoria]])</f>
        <v>1</v>
      </c>
      <c r="F1646" s="389">
        <f ca="1">IFERROR(COUNTIF(INDIRECT("BDNameToFC" &amp; SUBSTITUTE(TabelaFluxoDeCaixa[[#This Row],[Categoria]], " ", "_")),TabelaFluxoDeCaixa[[#This Row],[Sub Categoria]]),0)</f>
        <v>1</v>
      </c>
      <c r="G1646" s="429">
        <f>DATE(YEAR(TabelaFluxoDeCaixa[[#This Row],[Data de Efetivação]]),MONTH(TabelaFluxoDeCaixa[[#This Row],[Data de Efetivação]]),1)</f>
        <v>45839</v>
      </c>
      <c r="H1646" s="428">
        <v>45828</v>
      </c>
      <c r="I1646" s="428">
        <v>45845</v>
      </c>
      <c r="J1646" s="411"/>
      <c r="K1646" s="411" t="s">
        <v>806</v>
      </c>
      <c r="L1646" s="411" t="s">
        <v>803</v>
      </c>
      <c r="M1646" s="412" t="s">
        <v>48</v>
      </c>
      <c r="N1646" s="413" t="s">
        <v>978</v>
      </c>
      <c r="O1646" s="414">
        <v>248.52</v>
      </c>
      <c r="P1646" s="415" t="s">
        <v>208</v>
      </c>
    </row>
    <row r="1647" spans="3:16" ht="16" x14ac:dyDescent="0.2">
      <c r="C1647" s="410"/>
      <c r="D1647" s="410"/>
      <c r="E1647" s="410">
        <f>COUNTIF(CFCategoriasBD,TabelaFluxoDeCaixa[[#This Row],[Categoria]])</f>
        <v>1</v>
      </c>
      <c r="F1647" s="389">
        <f ca="1">IFERROR(COUNTIF(INDIRECT("BDNameToFC" &amp; SUBSTITUTE(TabelaFluxoDeCaixa[[#This Row],[Categoria]], " ", "_")),TabelaFluxoDeCaixa[[#This Row],[Sub Categoria]]),0)</f>
        <v>1</v>
      </c>
      <c r="G1647" s="429">
        <f>DATE(YEAR(TabelaFluxoDeCaixa[[#This Row],[Data de Efetivação]]),MONTH(TabelaFluxoDeCaixa[[#This Row],[Data de Efetivação]]),1)</f>
        <v>45839</v>
      </c>
      <c r="H1647" s="428">
        <v>45807</v>
      </c>
      <c r="I1647" s="428">
        <v>45845</v>
      </c>
      <c r="J1647" s="411"/>
      <c r="K1647" s="411" t="s">
        <v>806</v>
      </c>
      <c r="L1647" s="411" t="s">
        <v>808</v>
      </c>
      <c r="M1647" s="412" t="s">
        <v>257</v>
      </c>
      <c r="N1647" s="413" t="s">
        <v>1224</v>
      </c>
      <c r="O1647" s="414">
        <v>0.43</v>
      </c>
      <c r="P1647" s="415" t="s">
        <v>208</v>
      </c>
    </row>
    <row r="1648" spans="3:16" ht="16" x14ac:dyDescent="0.2">
      <c r="C1648" s="410"/>
      <c r="D1648" s="410"/>
      <c r="E1648" s="410">
        <f>COUNTIF(CFCategoriasBD,TabelaFluxoDeCaixa[[#This Row],[Categoria]])</f>
        <v>1</v>
      </c>
      <c r="F1648" s="389">
        <f ca="1">IFERROR(COUNTIF(INDIRECT("BDNameToFC" &amp; SUBSTITUTE(TabelaFluxoDeCaixa[[#This Row],[Categoria]], " ", "_")),TabelaFluxoDeCaixa[[#This Row],[Sub Categoria]]),0)</f>
        <v>1</v>
      </c>
      <c r="G1648" s="429">
        <f>DATE(YEAR(TabelaFluxoDeCaixa[[#This Row],[Data de Efetivação]]),MONTH(TabelaFluxoDeCaixa[[#This Row],[Data de Efetivação]]),1)</f>
        <v>45839</v>
      </c>
      <c r="H1648" s="428">
        <v>45656</v>
      </c>
      <c r="I1648" s="428">
        <v>45845</v>
      </c>
      <c r="J1648" s="411"/>
      <c r="K1648" s="411" t="s">
        <v>806</v>
      </c>
      <c r="L1648" s="411" t="s">
        <v>899</v>
      </c>
      <c r="M1648" s="412" t="s">
        <v>902</v>
      </c>
      <c r="N1648" s="413" t="s">
        <v>2165</v>
      </c>
      <c r="O1648" s="414">
        <v>73.989999999999995</v>
      </c>
      <c r="P1648" s="415" t="s">
        <v>208</v>
      </c>
    </row>
    <row r="1649" spans="3:16" ht="16" x14ac:dyDescent="0.2">
      <c r="C1649" s="410"/>
      <c r="D1649" s="410"/>
      <c r="E1649" s="410">
        <f>COUNTIF(CFCategoriasBD,TabelaFluxoDeCaixa[[#This Row],[Categoria]])</f>
        <v>1</v>
      </c>
      <c r="F1649" s="389">
        <f ca="1">IFERROR(COUNTIF(INDIRECT("BDNameToFC" &amp; SUBSTITUTE(TabelaFluxoDeCaixa[[#This Row],[Categoria]], " ", "_")),TabelaFluxoDeCaixa[[#This Row],[Sub Categoria]]),0)</f>
        <v>1</v>
      </c>
      <c r="G1649" s="429">
        <f>DATE(YEAR(TabelaFluxoDeCaixa[[#This Row],[Data de Efetivação]]),MONTH(TabelaFluxoDeCaixa[[#This Row],[Data de Efetivação]]),1)</f>
        <v>45839</v>
      </c>
      <c r="H1649" s="428">
        <v>45688</v>
      </c>
      <c r="I1649" s="428">
        <v>45845</v>
      </c>
      <c r="J1649" s="411"/>
      <c r="K1649" s="411" t="s">
        <v>806</v>
      </c>
      <c r="L1649" s="411" t="s">
        <v>58</v>
      </c>
      <c r="M1649" s="412" t="s">
        <v>802</v>
      </c>
      <c r="N1649" s="413" t="s">
        <v>2166</v>
      </c>
      <c r="O1649" s="414">
        <v>106.61</v>
      </c>
      <c r="P1649" s="415" t="s">
        <v>208</v>
      </c>
    </row>
    <row r="1650" spans="3:16" ht="16" x14ac:dyDescent="0.2">
      <c r="C1650" s="410"/>
      <c r="D1650" s="410"/>
      <c r="E1650" s="410">
        <f>COUNTIF(CFCategoriasBD,TabelaFluxoDeCaixa[[#This Row],[Categoria]])</f>
        <v>1</v>
      </c>
      <c r="F1650" s="389">
        <f ca="1">IFERROR(COUNTIF(INDIRECT("BDNameToFC" &amp; SUBSTITUTE(TabelaFluxoDeCaixa[[#This Row],[Categoria]], " ", "_")),TabelaFluxoDeCaixa[[#This Row],[Sub Categoria]]),0)</f>
        <v>1</v>
      </c>
      <c r="G1650" s="429">
        <f>DATE(YEAR(TabelaFluxoDeCaixa[[#This Row],[Data de Efetivação]]),MONTH(TabelaFluxoDeCaixa[[#This Row],[Data de Efetivação]]),1)</f>
        <v>45839</v>
      </c>
      <c r="H1650" s="428">
        <v>45780</v>
      </c>
      <c r="I1650" s="428">
        <v>45845</v>
      </c>
      <c r="J1650" s="411"/>
      <c r="K1650" s="411" t="s">
        <v>806</v>
      </c>
      <c r="L1650" s="411" t="s">
        <v>55</v>
      </c>
      <c r="M1650" s="412" t="s">
        <v>56</v>
      </c>
      <c r="N1650" s="413" t="s">
        <v>2167</v>
      </c>
      <c r="O1650" s="414">
        <v>82.32</v>
      </c>
      <c r="P1650" s="415" t="s">
        <v>208</v>
      </c>
    </row>
    <row r="1651" spans="3:16" ht="16" x14ac:dyDescent="0.2">
      <c r="C1651" s="410"/>
      <c r="D1651" s="410"/>
      <c r="E1651" s="410">
        <f>COUNTIF(CFCategoriasBD,TabelaFluxoDeCaixa[[#This Row],[Categoria]])</f>
        <v>1</v>
      </c>
      <c r="F1651" s="389">
        <f ca="1">IFERROR(COUNTIF(INDIRECT("BDNameToFC" &amp; SUBSTITUTE(TabelaFluxoDeCaixa[[#This Row],[Categoria]], " ", "_")),TabelaFluxoDeCaixa[[#This Row],[Sub Categoria]]),0)</f>
        <v>1</v>
      </c>
      <c r="G1651" s="429">
        <f>DATE(YEAR(TabelaFluxoDeCaixa[[#This Row],[Data de Efetivação]]),MONTH(TabelaFluxoDeCaixa[[#This Row],[Data de Efetivação]]),1)</f>
        <v>45839</v>
      </c>
      <c r="H1651" s="428">
        <v>45785</v>
      </c>
      <c r="I1651" s="428">
        <v>45845</v>
      </c>
      <c r="J1651" s="411"/>
      <c r="K1651" s="411" t="s">
        <v>806</v>
      </c>
      <c r="L1651" s="411" t="s">
        <v>58</v>
      </c>
      <c r="M1651" s="412" t="s">
        <v>801</v>
      </c>
      <c r="N1651" s="413" t="s">
        <v>2168</v>
      </c>
      <c r="O1651" s="414">
        <v>411.31</v>
      </c>
      <c r="P1651" s="415" t="s">
        <v>208</v>
      </c>
    </row>
    <row r="1652" spans="3:16" ht="16" x14ac:dyDescent="0.2">
      <c r="C1652" s="410"/>
      <c r="D1652" s="410"/>
      <c r="E1652" s="410">
        <f>COUNTIF(CFCategoriasBD,TabelaFluxoDeCaixa[[#This Row],[Categoria]])</f>
        <v>1</v>
      </c>
      <c r="F1652" s="389">
        <f ca="1">IFERROR(COUNTIF(INDIRECT("BDNameToFC" &amp; SUBSTITUTE(TabelaFluxoDeCaixa[[#This Row],[Categoria]], " ", "_")),TabelaFluxoDeCaixa[[#This Row],[Sub Categoria]]),0)</f>
        <v>1</v>
      </c>
      <c r="G1652" s="429">
        <f>DATE(YEAR(TabelaFluxoDeCaixa[[#This Row],[Data de Efetivação]]),MONTH(TabelaFluxoDeCaixa[[#This Row],[Data de Efetivação]]),1)</f>
        <v>45839</v>
      </c>
      <c r="H1652" s="428">
        <v>45697</v>
      </c>
      <c r="I1652" s="428">
        <v>45845</v>
      </c>
      <c r="J1652" s="411"/>
      <c r="K1652" s="411" t="s">
        <v>806</v>
      </c>
      <c r="L1652" s="411" t="s">
        <v>899</v>
      </c>
      <c r="M1652" s="412" t="s">
        <v>910</v>
      </c>
      <c r="N1652" s="413" t="s">
        <v>2169</v>
      </c>
      <c r="O1652" s="414">
        <v>120</v>
      </c>
      <c r="P1652" s="415" t="s">
        <v>208</v>
      </c>
    </row>
    <row r="1653" spans="3:16" ht="16" x14ac:dyDescent="0.2">
      <c r="C1653" s="410"/>
      <c r="D1653" s="410"/>
      <c r="E1653" s="410">
        <f>COUNTIF(CFCategoriasBD,TabelaFluxoDeCaixa[[#This Row],[Categoria]])</f>
        <v>1</v>
      </c>
      <c r="F1653" s="389">
        <f ca="1">IFERROR(COUNTIF(INDIRECT("BDNameToFC" &amp; SUBSTITUTE(TabelaFluxoDeCaixa[[#This Row],[Categoria]], " ", "_")),TabelaFluxoDeCaixa[[#This Row],[Sub Categoria]]),0)</f>
        <v>1</v>
      </c>
      <c r="G1653" s="429">
        <f>DATE(YEAR(TabelaFluxoDeCaixa[[#This Row],[Data de Efetivação]]),MONTH(TabelaFluxoDeCaixa[[#This Row],[Data de Efetivação]]),1)</f>
        <v>45839</v>
      </c>
      <c r="H1653" s="428">
        <v>45792</v>
      </c>
      <c r="I1653" s="428">
        <v>45845</v>
      </c>
      <c r="J1653" s="411"/>
      <c r="K1653" s="411" t="s">
        <v>806</v>
      </c>
      <c r="L1653" s="411" t="s">
        <v>49</v>
      </c>
      <c r="M1653" s="412" t="s">
        <v>807</v>
      </c>
      <c r="N1653" s="413" t="s">
        <v>1011</v>
      </c>
      <c r="O1653" s="414">
        <v>304.66000000000003</v>
      </c>
      <c r="P1653" s="415" t="s">
        <v>208</v>
      </c>
    </row>
    <row r="1654" spans="3:16" ht="16" x14ac:dyDescent="0.2">
      <c r="C1654" s="410"/>
      <c r="D1654" s="410"/>
      <c r="E1654" s="410">
        <f>COUNTIF(CFCategoriasBD,TabelaFluxoDeCaixa[[#This Row],[Categoria]])</f>
        <v>1</v>
      </c>
      <c r="F1654" s="389">
        <f ca="1">IFERROR(COUNTIF(INDIRECT("BDNameToFC" &amp; SUBSTITUTE(TabelaFluxoDeCaixa[[#This Row],[Categoria]], " ", "_")),TabelaFluxoDeCaixa[[#This Row],[Sub Categoria]]),0)</f>
        <v>1</v>
      </c>
      <c r="G1654" s="429">
        <f>DATE(YEAR(TabelaFluxoDeCaixa[[#This Row],[Data de Efetivação]]),MONTH(TabelaFluxoDeCaixa[[#This Row],[Data de Efetivação]]),1)</f>
        <v>45839</v>
      </c>
      <c r="H1654" s="428">
        <v>45806</v>
      </c>
      <c r="I1654" s="428">
        <v>45845</v>
      </c>
      <c r="J1654" s="411"/>
      <c r="K1654" s="411" t="s">
        <v>806</v>
      </c>
      <c r="L1654" s="411" t="s">
        <v>816</v>
      </c>
      <c r="M1654" s="412" t="s">
        <v>965</v>
      </c>
      <c r="N1654" s="413" t="s">
        <v>2170</v>
      </c>
      <c r="O1654" s="414">
        <v>2.1</v>
      </c>
      <c r="P1654" s="415" t="s">
        <v>208</v>
      </c>
    </row>
    <row r="1655" spans="3:16" ht="16" x14ac:dyDescent="0.2">
      <c r="C1655" s="410"/>
      <c r="D1655" s="410"/>
      <c r="E1655" s="410">
        <f>COUNTIF(CFCategoriasBD,TabelaFluxoDeCaixa[[#This Row],[Categoria]])</f>
        <v>1</v>
      </c>
      <c r="F1655" s="389">
        <f ca="1">IFERROR(COUNTIF(INDIRECT("BDNameToFC" &amp; SUBSTITUTE(TabelaFluxoDeCaixa[[#This Row],[Categoria]], " ", "_")),TabelaFluxoDeCaixa[[#This Row],[Sub Categoria]]),0)</f>
        <v>1</v>
      </c>
      <c r="G1655" s="429">
        <f>DATE(YEAR(TabelaFluxoDeCaixa[[#This Row],[Data de Efetivação]]),MONTH(TabelaFluxoDeCaixa[[#This Row],[Data de Efetivação]]),1)</f>
        <v>45839</v>
      </c>
      <c r="H1655" s="428">
        <v>45819</v>
      </c>
      <c r="I1655" s="428">
        <v>45845</v>
      </c>
      <c r="J1655" s="411"/>
      <c r="K1655" s="411" t="s">
        <v>806</v>
      </c>
      <c r="L1655" s="411" t="s">
        <v>55</v>
      </c>
      <c r="M1655" s="412" t="s">
        <v>57</v>
      </c>
      <c r="N1655" s="413" t="s">
        <v>2171</v>
      </c>
      <c r="O1655" s="414">
        <v>489.28</v>
      </c>
      <c r="P1655" s="415" t="s">
        <v>208</v>
      </c>
    </row>
    <row r="1656" spans="3:16" ht="16" x14ac:dyDescent="0.2">
      <c r="C1656" s="410"/>
      <c r="D1656" s="410"/>
      <c r="E1656" s="410">
        <f>COUNTIF(CFCategoriasBD,TabelaFluxoDeCaixa[[#This Row],[Categoria]])</f>
        <v>1</v>
      </c>
      <c r="F1656" s="389">
        <f ca="1">IFERROR(COUNTIF(INDIRECT("BDNameToFC" &amp; SUBSTITUTE(TabelaFluxoDeCaixa[[#This Row],[Categoria]], " ", "_")),TabelaFluxoDeCaixa[[#This Row],[Sub Categoria]]),0)</f>
        <v>1</v>
      </c>
      <c r="G1656" s="429">
        <f>DATE(YEAR(TabelaFluxoDeCaixa[[#This Row],[Data de Efetivação]]),MONTH(TabelaFluxoDeCaixa[[#This Row],[Data de Efetivação]]),1)</f>
        <v>45839</v>
      </c>
      <c r="H1656" s="428">
        <v>45822</v>
      </c>
      <c r="I1656" s="428">
        <v>45845</v>
      </c>
      <c r="J1656" s="411"/>
      <c r="K1656" s="411" t="s">
        <v>806</v>
      </c>
      <c r="L1656" s="411" t="s">
        <v>803</v>
      </c>
      <c r="M1656" s="412" t="s">
        <v>48</v>
      </c>
      <c r="N1656" s="413" t="s">
        <v>1238</v>
      </c>
      <c r="O1656" s="414">
        <v>135</v>
      </c>
      <c r="P1656" s="415" t="s">
        <v>208</v>
      </c>
    </row>
    <row r="1657" spans="3:16" ht="16" x14ac:dyDescent="0.2">
      <c r="C1657" s="410"/>
      <c r="D1657" s="410"/>
      <c r="E1657" s="410">
        <f>COUNTIF(CFCategoriasBD,TabelaFluxoDeCaixa[[#This Row],[Categoria]])</f>
        <v>1</v>
      </c>
      <c r="F1657" s="389">
        <f ca="1">IFERROR(COUNTIF(INDIRECT("BDNameToFC" &amp; SUBSTITUTE(TabelaFluxoDeCaixa[[#This Row],[Categoria]], " ", "_")),TabelaFluxoDeCaixa[[#This Row],[Sub Categoria]]),0)</f>
        <v>1</v>
      </c>
      <c r="G1657" s="429">
        <f>DATE(YEAR(TabelaFluxoDeCaixa[[#This Row],[Data de Efetivação]]),MONTH(TabelaFluxoDeCaixa[[#This Row],[Data de Efetivação]]),1)</f>
        <v>45839</v>
      </c>
      <c r="H1657" s="428">
        <v>45823</v>
      </c>
      <c r="I1657" s="428">
        <v>45845</v>
      </c>
      <c r="J1657" s="411"/>
      <c r="K1657" s="411" t="s">
        <v>806</v>
      </c>
      <c r="L1657" s="411" t="s">
        <v>55</v>
      </c>
      <c r="M1657" s="412" t="s">
        <v>810</v>
      </c>
      <c r="N1657" s="413" t="s">
        <v>2172</v>
      </c>
      <c r="O1657" s="414">
        <v>80</v>
      </c>
      <c r="P1657" s="415" t="s">
        <v>208</v>
      </c>
    </row>
    <row r="1658" spans="3:16" ht="16" x14ac:dyDescent="0.2">
      <c r="C1658" s="410"/>
      <c r="D1658" s="410"/>
      <c r="E1658" s="410">
        <f>COUNTIF(CFCategoriasBD,TabelaFluxoDeCaixa[[#This Row],[Categoria]])</f>
        <v>1</v>
      </c>
      <c r="F1658" s="389">
        <f ca="1">IFERROR(COUNTIF(INDIRECT("BDNameToFC" &amp; SUBSTITUTE(TabelaFluxoDeCaixa[[#This Row],[Categoria]], " ", "_")),TabelaFluxoDeCaixa[[#This Row],[Sub Categoria]]),0)</f>
        <v>1</v>
      </c>
      <c r="G1658" s="429">
        <f>DATE(YEAR(TabelaFluxoDeCaixa[[#This Row],[Data de Efetivação]]),MONTH(TabelaFluxoDeCaixa[[#This Row],[Data de Efetivação]]),1)</f>
        <v>45839</v>
      </c>
      <c r="H1658" s="428">
        <v>45829</v>
      </c>
      <c r="I1658" s="428">
        <v>45845</v>
      </c>
      <c r="J1658" s="411"/>
      <c r="K1658" s="411" t="s">
        <v>806</v>
      </c>
      <c r="L1658" s="411" t="s">
        <v>55</v>
      </c>
      <c r="M1658" s="412" t="s">
        <v>810</v>
      </c>
      <c r="N1658" s="413" t="s">
        <v>1902</v>
      </c>
      <c r="O1658" s="414">
        <v>6</v>
      </c>
      <c r="P1658" s="415" t="s">
        <v>208</v>
      </c>
    </row>
    <row r="1659" spans="3:16" ht="16" x14ac:dyDescent="0.2">
      <c r="C1659" s="410"/>
      <c r="D1659" s="410"/>
      <c r="E1659" s="410">
        <f>COUNTIF(CFCategoriasBD,TabelaFluxoDeCaixa[[#This Row],[Categoria]])</f>
        <v>1</v>
      </c>
      <c r="F1659" s="389">
        <f ca="1">IFERROR(COUNTIF(INDIRECT("BDNameToFC" &amp; SUBSTITUTE(TabelaFluxoDeCaixa[[#This Row],[Categoria]], " ", "_")),TabelaFluxoDeCaixa[[#This Row],[Sub Categoria]]),0)</f>
        <v>1</v>
      </c>
      <c r="G1659" s="429">
        <f>DATE(YEAR(TabelaFluxoDeCaixa[[#This Row],[Data de Efetivação]]),MONTH(TabelaFluxoDeCaixa[[#This Row],[Data de Efetivação]]),1)</f>
        <v>45839</v>
      </c>
      <c r="H1659" s="428">
        <v>45829</v>
      </c>
      <c r="I1659" s="428">
        <v>45845</v>
      </c>
      <c r="J1659" s="411"/>
      <c r="K1659" s="411" t="s">
        <v>806</v>
      </c>
      <c r="L1659" s="411" t="s">
        <v>55</v>
      </c>
      <c r="M1659" s="412" t="s">
        <v>810</v>
      </c>
      <c r="N1659" s="413" t="s">
        <v>1902</v>
      </c>
      <c r="O1659" s="414">
        <v>6</v>
      </c>
      <c r="P1659" s="415" t="s">
        <v>208</v>
      </c>
    </row>
    <row r="1660" spans="3:16" ht="16" x14ac:dyDescent="0.2">
      <c r="C1660" s="410"/>
      <c r="D1660" s="410"/>
      <c r="E1660" s="410">
        <f>COUNTIF(CFCategoriasBD,TabelaFluxoDeCaixa[[#This Row],[Categoria]])</f>
        <v>1</v>
      </c>
      <c r="F1660" s="389">
        <f ca="1">IFERROR(COUNTIF(INDIRECT("BDNameToFC" &amp; SUBSTITUTE(TabelaFluxoDeCaixa[[#This Row],[Categoria]], " ", "_")),TabelaFluxoDeCaixa[[#This Row],[Sub Categoria]]),0)</f>
        <v>1</v>
      </c>
      <c r="G1660" s="429">
        <f>DATE(YEAR(TabelaFluxoDeCaixa[[#This Row],[Data de Efetivação]]),MONTH(TabelaFluxoDeCaixa[[#This Row],[Data de Efetivação]]),1)</f>
        <v>45839</v>
      </c>
      <c r="H1660" s="428">
        <v>45829</v>
      </c>
      <c r="I1660" s="428">
        <v>45845</v>
      </c>
      <c r="J1660" s="411"/>
      <c r="K1660" s="411" t="s">
        <v>806</v>
      </c>
      <c r="L1660" s="411" t="s">
        <v>55</v>
      </c>
      <c r="M1660" s="412" t="s">
        <v>56</v>
      </c>
      <c r="N1660" s="413" t="s">
        <v>2173</v>
      </c>
      <c r="O1660" s="414">
        <v>18.7</v>
      </c>
      <c r="P1660" s="415" t="s">
        <v>208</v>
      </c>
    </row>
    <row r="1661" spans="3:16" ht="16" x14ac:dyDescent="0.2">
      <c r="C1661" s="410"/>
      <c r="D1661" s="410"/>
      <c r="E1661" s="410">
        <f>COUNTIF(CFCategoriasBD,TabelaFluxoDeCaixa[[#This Row],[Categoria]])</f>
        <v>1</v>
      </c>
      <c r="F1661" s="389">
        <f ca="1">IFERROR(COUNTIF(INDIRECT("BDNameToFC" &amp; SUBSTITUTE(TabelaFluxoDeCaixa[[#This Row],[Categoria]], " ", "_")),TabelaFluxoDeCaixa[[#This Row],[Sub Categoria]]),0)</f>
        <v>1</v>
      </c>
      <c r="G1661" s="429">
        <f>DATE(YEAR(TabelaFluxoDeCaixa[[#This Row],[Data de Efetivação]]),MONTH(TabelaFluxoDeCaixa[[#This Row],[Data de Efetivação]]),1)</f>
        <v>45839</v>
      </c>
      <c r="H1661" s="428">
        <v>45815</v>
      </c>
      <c r="I1661" s="428">
        <v>45845</v>
      </c>
      <c r="J1661" s="411"/>
      <c r="K1661" s="411" t="s">
        <v>806</v>
      </c>
      <c r="L1661" s="411" t="s">
        <v>52</v>
      </c>
      <c r="M1661" s="412" t="s">
        <v>800</v>
      </c>
      <c r="N1661" s="413" t="s">
        <v>828</v>
      </c>
      <c r="O1661" s="414">
        <v>99.71</v>
      </c>
      <c r="P1661" s="415" t="s">
        <v>208</v>
      </c>
    </row>
    <row r="1662" spans="3:16" ht="16" x14ac:dyDescent="0.2">
      <c r="C1662" s="410"/>
      <c r="D1662" s="410"/>
      <c r="E1662" s="410">
        <f>COUNTIF(CFCategoriasBD,TabelaFluxoDeCaixa[[#This Row],[Categoria]])</f>
        <v>1</v>
      </c>
      <c r="F1662" s="389">
        <f ca="1">IFERROR(COUNTIF(INDIRECT("BDNameToFC" &amp; SUBSTITUTE(TabelaFluxoDeCaixa[[#This Row],[Categoria]], " ", "_")),TabelaFluxoDeCaixa[[#This Row],[Sub Categoria]]),0)</f>
        <v>1</v>
      </c>
      <c r="G1662" s="429">
        <f>DATE(YEAR(TabelaFluxoDeCaixa[[#This Row],[Data de Efetivação]]),MONTH(TabelaFluxoDeCaixa[[#This Row],[Data de Efetivação]]),1)</f>
        <v>45839</v>
      </c>
      <c r="H1662" s="428">
        <v>45825</v>
      </c>
      <c r="I1662" s="428">
        <v>45845</v>
      </c>
      <c r="J1662" s="411"/>
      <c r="K1662" s="411" t="s">
        <v>806</v>
      </c>
      <c r="L1662" s="411" t="s">
        <v>52</v>
      </c>
      <c r="M1662" s="412" t="s">
        <v>800</v>
      </c>
      <c r="N1662" s="413" t="s">
        <v>2174</v>
      </c>
      <c r="O1662" s="414">
        <v>101.76</v>
      </c>
      <c r="P1662" s="415" t="s">
        <v>208</v>
      </c>
    </row>
    <row r="1663" spans="3:16" ht="16" x14ac:dyDescent="0.2">
      <c r="C1663" s="410"/>
      <c r="D1663" s="410"/>
      <c r="E1663" s="410">
        <f>COUNTIF(CFCategoriasBD,TabelaFluxoDeCaixa[[#This Row],[Categoria]])</f>
        <v>1</v>
      </c>
      <c r="F1663" s="389">
        <f ca="1">IFERROR(COUNTIF(INDIRECT("BDNameToFC" &amp; SUBSTITUTE(TabelaFluxoDeCaixa[[#This Row],[Categoria]], " ", "_")),TabelaFluxoDeCaixa[[#This Row],[Sub Categoria]]),0)</f>
        <v>1</v>
      </c>
      <c r="G1663" s="429">
        <f>DATE(YEAR(TabelaFluxoDeCaixa[[#This Row],[Data de Efetivação]]),MONTH(TabelaFluxoDeCaixa[[#This Row],[Data de Efetivação]]),1)</f>
        <v>45839</v>
      </c>
      <c r="H1663" s="428">
        <v>45815</v>
      </c>
      <c r="I1663" s="428">
        <v>45845</v>
      </c>
      <c r="J1663" s="411"/>
      <c r="K1663" s="411" t="s">
        <v>806</v>
      </c>
      <c r="L1663" s="411" t="s">
        <v>814</v>
      </c>
      <c r="M1663" s="412" t="s">
        <v>257</v>
      </c>
      <c r="N1663" s="413" t="s">
        <v>835</v>
      </c>
      <c r="O1663" s="414">
        <v>100</v>
      </c>
      <c r="P1663" s="415" t="s">
        <v>208</v>
      </c>
    </row>
    <row r="1664" spans="3:16" ht="16" x14ac:dyDescent="0.2">
      <c r="C1664" s="410"/>
      <c r="D1664" s="410"/>
      <c r="E1664" s="410">
        <f>COUNTIF(CFCategoriasBD,TabelaFluxoDeCaixa[[#This Row],[Categoria]])</f>
        <v>1</v>
      </c>
      <c r="F1664" s="389">
        <f ca="1">IFERROR(COUNTIF(INDIRECT("BDNameToFC" &amp; SUBSTITUTE(TabelaFluxoDeCaixa[[#This Row],[Categoria]], " ", "_")),TabelaFluxoDeCaixa[[#This Row],[Sub Categoria]]),0)</f>
        <v>1</v>
      </c>
      <c r="G1664" s="429">
        <f>DATE(YEAR(TabelaFluxoDeCaixa[[#This Row],[Data de Efetivação]]),MONTH(TabelaFluxoDeCaixa[[#This Row],[Data de Efetivação]]),1)</f>
        <v>45839</v>
      </c>
      <c r="H1664" s="428">
        <v>45815</v>
      </c>
      <c r="I1664" s="428">
        <v>45845</v>
      </c>
      <c r="J1664" s="411"/>
      <c r="K1664" s="411" t="s">
        <v>806</v>
      </c>
      <c r="L1664" s="411" t="s">
        <v>55</v>
      </c>
      <c r="M1664" s="412" t="s">
        <v>810</v>
      </c>
      <c r="N1664" s="413" t="s">
        <v>2175</v>
      </c>
      <c r="O1664" s="414">
        <v>32</v>
      </c>
      <c r="P1664" s="415" t="s">
        <v>208</v>
      </c>
    </row>
    <row r="1665" spans="3:16" ht="16" x14ac:dyDescent="0.2">
      <c r="C1665" s="410"/>
      <c r="D1665" s="410"/>
      <c r="E1665" s="410">
        <f>COUNTIF(CFCategoriasBD,TabelaFluxoDeCaixa[[#This Row],[Categoria]])</f>
        <v>1</v>
      </c>
      <c r="F1665" s="389">
        <f ca="1">IFERROR(COUNTIF(INDIRECT("BDNameToFC" &amp; SUBSTITUTE(TabelaFluxoDeCaixa[[#This Row],[Categoria]], " ", "_")),TabelaFluxoDeCaixa[[#This Row],[Sub Categoria]]),0)</f>
        <v>1</v>
      </c>
      <c r="G1665" s="429">
        <f>DATE(YEAR(TabelaFluxoDeCaixa[[#This Row],[Data de Efetivação]]),MONTH(TabelaFluxoDeCaixa[[#This Row],[Data de Efetivação]]),1)</f>
        <v>45839</v>
      </c>
      <c r="H1665" s="428">
        <v>45815</v>
      </c>
      <c r="I1665" s="428">
        <v>45845</v>
      </c>
      <c r="J1665" s="411"/>
      <c r="K1665" s="411" t="s">
        <v>806</v>
      </c>
      <c r="L1665" s="411" t="s">
        <v>803</v>
      </c>
      <c r="M1665" s="412" t="s">
        <v>48</v>
      </c>
      <c r="N1665" s="413" t="s">
        <v>830</v>
      </c>
      <c r="O1665" s="414">
        <v>21.36</v>
      </c>
      <c r="P1665" s="415" t="s">
        <v>208</v>
      </c>
    </row>
    <row r="1666" spans="3:16" ht="16" x14ac:dyDescent="0.2">
      <c r="C1666" s="410"/>
      <c r="D1666" s="410"/>
      <c r="E1666" s="410">
        <f>COUNTIF(CFCategoriasBD,TabelaFluxoDeCaixa[[#This Row],[Categoria]])</f>
        <v>1</v>
      </c>
      <c r="F1666" s="389">
        <f ca="1">IFERROR(COUNTIF(INDIRECT("BDNameToFC" &amp; SUBSTITUTE(TabelaFluxoDeCaixa[[#This Row],[Categoria]], " ", "_")),TabelaFluxoDeCaixa[[#This Row],[Sub Categoria]]),0)</f>
        <v>1</v>
      </c>
      <c r="G1666" s="429">
        <f>DATE(YEAR(TabelaFluxoDeCaixa[[#This Row],[Data de Efetivação]]),MONTH(TabelaFluxoDeCaixa[[#This Row],[Data de Efetivação]]),1)</f>
        <v>45839</v>
      </c>
      <c r="H1666" s="428">
        <v>45816</v>
      </c>
      <c r="I1666" s="428">
        <v>45845</v>
      </c>
      <c r="J1666" s="411"/>
      <c r="K1666" s="411" t="s">
        <v>806</v>
      </c>
      <c r="L1666" s="411" t="s">
        <v>803</v>
      </c>
      <c r="M1666" s="412" t="s">
        <v>48</v>
      </c>
      <c r="N1666" s="413" t="s">
        <v>2176</v>
      </c>
      <c r="O1666" s="414">
        <v>590.39</v>
      </c>
      <c r="P1666" s="415" t="s">
        <v>208</v>
      </c>
    </row>
    <row r="1667" spans="3:16" ht="16" x14ac:dyDescent="0.2">
      <c r="C1667" s="410"/>
      <c r="D1667" s="410"/>
      <c r="E1667" s="410">
        <f>COUNTIF(CFCategoriasBD,TabelaFluxoDeCaixa[[#This Row],[Categoria]])</f>
        <v>1</v>
      </c>
      <c r="F1667" s="389">
        <f ca="1">IFERROR(COUNTIF(INDIRECT("BDNameToFC" &amp; SUBSTITUTE(TabelaFluxoDeCaixa[[#This Row],[Categoria]], " ", "_")),TabelaFluxoDeCaixa[[#This Row],[Sub Categoria]]),0)</f>
        <v>1</v>
      </c>
      <c r="G1667" s="429">
        <f>DATE(YEAR(TabelaFluxoDeCaixa[[#This Row],[Data de Efetivação]]),MONTH(TabelaFluxoDeCaixa[[#This Row],[Data de Efetivação]]),1)</f>
        <v>45839</v>
      </c>
      <c r="H1667" s="428">
        <v>45817</v>
      </c>
      <c r="I1667" s="428">
        <v>45845</v>
      </c>
      <c r="J1667" s="411"/>
      <c r="K1667" s="411" t="s">
        <v>806</v>
      </c>
      <c r="L1667" s="411" t="s">
        <v>55</v>
      </c>
      <c r="M1667" s="412" t="s">
        <v>810</v>
      </c>
      <c r="N1667" s="413" t="s">
        <v>1923</v>
      </c>
      <c r="O1667" s="414">
        <v>17.760000000000002</v>
      </c>
      <c r="P1667" s="415" t="s">
        <v>208</v>
      </c>
    </row>
    <row r="1668" spans="3:16" ht="16" x14ac:dyDescent="0.2">
      <c r="C1668" s="410"/>
      <c r="D1668" s="410"/>
      <c r="E1668" s="410">
        <f>COUNTIF(CFCategoriasBD,TabelaFluxoDeCaixa[[#This Row],[Categoria]])</f>
        <v>1</v>
      </c>
      <c r="F1668" s="389">
        <f ca="1">IFERROR(COUNTIF(INDIRECT("BDNameToFC" &amp; SUBSTITUTE(TabelaFluxoDeCaixa[[#This Row],[Categoria]], " ", "_")),TabelaFluxoDeCaixa[[#This Row],[Sub Categoria]]),0)</f>
        <v>1</v>
      </c>
      <c r="G1668" s="429">
        <f>DATE(YEAR(TabelaFluxoDeCaixa[[#This Row],[Data de Efetivação]]),MONTH(TabelaFluxoDeCaixa[[#This Row],[Data de Efetivação]]),1)</f>
        <v>45839</v>
      </c>
      <c r="H1668" s="428">
        <v>45817</v>
      </c>
      <c r="I1668" s="428">
        <v>45845</v>
      </c>
      <c r="J1668" s="411"/>
      <c r="K1668" s="411" t="s">
        <v>806</v>
      </c>
      <c r="L1668" s="411" t="s">
        <v>803</v>
      </c>
      <c r="M1668" s="412" t="s">
        <v>48</v>
      </c>
      <c r="N1668" s="413" t="s">
        <v>830</v>
      </c>
      <c r="O1668" s="414">
        <v>27.44</v>
      </c>
      <c r="P1668" s="415" t="s">
        <v>208</v>
      </c>
    </row>
    <row r="1669" spans="3:16" ht="16" x14ac:dyDescent="0.2">
      <c r="C1669" s="410"/>
      <c r="D1669" s="410"/>
      <c r="E1669" s="410">
        <f>COUNTIF(CFCategoriasBD,TabelaFluxoDeCaixa[[#This Row],[Categoria]])</f>
        <v>1</v>
      </c>
      <c r="F1669" s="389">
        <f ca="1">IFERROR(COUNTIF(INDIRECT("BDNameToFC" &amp; SUBSTITUTE(TabelaFluxoDeCaixa[[#This Row],[Categoria]], " ", "_")),TabelaFluxoDeCaixa[[#This Row],[Sub Categoria]]),0)</f>
        <v>1</v>
      </c>
      <c r="G1669" s="429">
        <f>DATE(YEAR(TabelaFluxoDeCaixa[[#This Row],[Data de Efetivação]]),MONTH(TabelaFluxoDeCaixa[[#This Row],[Data de Efetivação]]),1)</f>
        <v>45839</v>
      </c>
      <c r="H1669" s="428">
        <v>45817</v>
      </c>
      <c r="I1669" s="428">
        <v>45845</v>
      </c>
      <c r="J1669" s="411"/>
      <c r="K1669" s="411" t="s">
        <v>806</v>
      </c>
      <c r="L1669" s="411" t="s">
        <v>803</v>
      </c>
      <c r="M1669" s="412" t="s">
        <v>48</v>
      </c>
      <c r="N1669" s="413" t="s">
        <v>831</v>
      </c>
      <c r="O1669" s="414">
        <v>45.15</v>
      </c>
      <c r="P1669" s="415" t="s">
        <v>208</v>
      </c>
    </row>
    <row r="1670" spans="3:16" ht="16" x14ac:dyDescent="0.2">
      <c r="C1670" s="410"/>
      <c r="D1670" s="410"/>
      <c r="E1670" s="410">
        <f>COUNTIF(CFCategoriasBD,TabelaFluxoDeCaixa[[#This Row],[Categoria]])</f>
        <v>1</v>
      </c>
      <c r="F1670" s="389">
        <f ca="1">IFERROR(COUNTIF(INDIRECT("BDNameToFC" &amp; SUBSTITUTE(TabelaFluxoDeCaixa[[#This Row],[Categoria]], " ", "_")),TabelaFluxoDeCaixa[[#This Row],[Sub Categoria]]),0)</f>
        <v>1</v>
      </c>
      <c r="G1670" s="429">
        <f>DATE(YEAR(TabelaFluxoDeCaixa[[#This Row],[Data de Efetivação]]),MONTH(TabelaFluxoDeCaixa[[#This Row],[Data de Efetivação]]),1)</f>
        <v>45839</v>
      </c>
      <c r="H1670" s="428">
        <v>45818</v>
      </c>
      <c r="I1670" s="428">
        <v>45845</v>
      </c>
      <c r="J1670" s="411"/>
      <c r="K1670" s="411" t="s">
        <v>806</v>
      </c>
      <c r="L1670" s="411" t="s">
        <v>55</v>
      </c>
      <c r="M1670" s="412" t="s">
        <v>810</v>
      </c>
      <c r="N1670" s="413" t="s">
        <v>2177</v>
      </c>
      <c r="O1670" s="414">
        <v>66</v>
      </c>
      <c r="P1670" s="415" t="s">
        <v>208</v>
      </c>
    </row>
    <row r="1671" spans="3:16" ht="16" x14ac:dyDescent="0.2">
      <c r="C1671" s="410"/>
      <c r="D1671" s="410"/>
      <c r="E1671" s="410">
        <f>COUNTIF(CFCategoriasBD,TabelaFluxoDeCaixa[[#This Row],[Categoria]])</f>
        <v>1</v>
      </c>
      <c r="F1671" s="389">
        <f ca="1">IFERROR(COUNTIF(INDIRECT("BDNameToFC" &amp; SUBSTITUTE(TabelaFluxoDeCaixa[[#This Row],[Categoria]], " ", "_")),TabelaFluxoDeCaixa[[#This Row],[Sub Categoria]]),0)</f>
        <v>1</v>
      </c>
      <c r="G1671" s="429">
        <f>DATE(YEAR(TabelaFluxoDeCaixa[[#This Row],[Data de Efetivação]]),MONTH(TabelaFluxoDeCaixa[[#This Row],[Data de Efetivação]]),1)</f>
        <v>45839</v>
      </c>
      <c r="H1671" s="428">
        <v>45821</v>
      </c>
      <c r="I1671" s="428">
        <v>45845</v>
      </c>
      <c r="J1671" s="411"/>
      <c r="K1671" s="411" t="s">
        <v>806</v>
      </c>
      <c r="L1671" s="411" t="s">
        <v>1029</v>
      </c>
      <c r="M1671" s="412" t="s">
        <v>1030</v>
      </c>
      <c r="N1671" s="413" t="s">
        <v>836</v>
      </c>
      <c r="O1671" s="414">
        <v>4.9000000000000004</v>
      </c>
      <c r="P1671" s="415" t="s">
        <v>208</v>
      </c>
    </row>
    <row r="1672" spans="3:16" ht="16" x14ac:dyDescent="0.2">
      <c r="C1672" s="410"/>
      <c r="D1672" s="410"/>
      <c r="E1672" s="410">
        <f>COUNTIF(CFCategoriasBD,TabelaFluxoDeCaixa[[#This Row],[Categoria]])</f>
        <v>1</v>
      </c>
      <c r="F1672" s="389">
        <f ca="1">IFERROR(COUNTIF(INDIRECT("BDNameToFC" &amp; SUBSTITUTE(TabelaFluxoDeCaixa[[#This Row],[Categoria]], " ", "_")),TabelaFluxoDeCaixa[[#This Row],[Sub Categoria]]),0)</f>
        <v>1</v>
      </c>
      <c r="G1672" s="429">
        <f>DATE(YEAR(TabelaFluxoDeCaixa[[#This Row],[Data de Efetivação]]),MONTH(TabelaFluxoDeCaixa[[#This Row],[Data de Efetivação]]),1)</f>
        <v>45839</v>
      </c>
      <c r="H1672" s="428">
        <v>45822</v>
      </c>
      <c r="I1672" s="428">
        <v>45845</v>
      </c>
      <c r="J1672" s="411"/>
      <c r="K1672" s="411" t="s">
        <v>806</v>
      </c>
      <c r="L1672" s="411" t="s">
        <v>803</v>
      </c>
      <c r="M1672" s="412" t="s">
        <v>48</v>
      </c>
      <c r="N1672" s="413" t="s">
        <v>831</v>
      </c>
      <c r="O1672" s="414">
        <v>23.78</v>
      </c>
      <c r="P1672" s="415" t="s">
        <v>208</v>
      </c>
    </row>
    <row r="1673" spans="3:16" ht="16" x14ac:dyDescent="0.2">
      <c r="C1673" s="410"/>
      <c r="D1673" s="410"/>
      <c r="E1673" s="410">
        <f>COUNTIF(CFCategoriasBD,TabelaFluxoDeCaixa[[#This Row],[Categoria]])</f>
        <v>1</v>
      </c>
      <c r="F1673" s="389">
        <f ca="1">IFERROR(COUNTIF(INDIRECT("BDNameToFC" &amp; SUBSTITUTE(TabelaFluxoDeCaixa[[#This Row],[Categoria]], " ", "_")),TabelaFluxoDeCaixa[[#This Row],[Sub Categoria]]),0)</f>
        <v>1</v>
      </c>
      <c r="G1673" s="429">
        <f>DATE(YEAR(TabelaFluxoDeCaixa[[#This Row],[Data de Efetivação]]),MONTH(TabelaFluxoDeCaixa[[#This Row],[Data de Efetivação]]),1)</f>
        <v>45839</v>
      </c>
      <c r="H1673" s="428">
        <v>45822</v>
      </c>
      <c r="I1673" s="428">
        <v>45845</v>
      </c>
      <c r="J1673" s="411"/>
      <c r="K1673" s="411" t="s">
        <v>806</v>
      </c>
      <c r="L1673" s="411" t="s">
        <v>49</v>
      </c>
      <c r="M1673" s="412" t="s">
        <v>51</v>
      </c>
      <c r="N1673" s="413" t="s">
        <v>834</v>
      </c>
      <c r="O1673" s="414">
        <v>265.93</v>
      </c>
      <c r="P1673" s="415" t="s">
        <v>208</v>
      </c>
    </row>
    <row r="1674" spans="3:16" ht="16" x14ac:dyDescent="0.2">
      <c r="C1674" s="410"/>
      <c r="D1674" s="410"/>
      <c r="E1674" s="410">
        <f>COUNTIF(CFCategoriasBD,TabelaFluxoDeCaixa[[#This Row],[Categoria]])</f>
        <v>1</v>
      </c>
      <c r="F1674" s="389">
        <f ca="1">IFERROR(COUNTIF(INDIRECT("BDNameToFC" &amp; SUBSTITUTE(TabelaFluxoDeCaixa[[#This Row],[Categoria]], " ", "_")),TabelaFluxoDeCaixa[[#This Row],[Sub Categoria]]),0)</f>
        <v>1</v>
      </c>
      <c r="G1674" s="429">
        <f>DATE(YEAR(TabelaFluxoDeCaixa[[#This Row],[Data de Efetivação]]),MONTH(TabelaFluxoDeCaixa[[#This Row],[Data de Efetivação]]),1)</f>
        <v>45839</v>
      </c>
      <c r="H1674" s="428">
        <v>45822</v>
      </c>
      <c r="I1674" s="428">
        <v>45845</v>
      </c>
      <c r="J1674" s="411"/>
      <c r="K1674" s="411" t="s">
        <v>806</v>
      </c>
      <c r="L1674" s="411" t="s">
        <v>803</v>
      </c>
      <c r="M1674" s="412" t="s">
        <v>1272</v>
      </c>
      <c r="N1674" s="413" t="s">
        <v>876</v>
      </c>
      <c r="O1674" s="414">
        <v>36.43</v>
      </c>
      <c r="P1674" s="415" t="s">
        <v>208</v>
      </c>
    </row>
    <row r="1675" spans="3:16" ht="16" x14ac:dyDescent="0.2">
      <c r="C1675" s="410"/>
      <c r="D1675" s="410"/>
      <c r="E1675" s="410">
        <f>COUNTIF(CFCategoriasBD,TabelaFluxoDeCaixa[[#This Row],[Categoria]])</f>
        <v>1</v>
      </c>
      <c r="F1675" s="389">
        <f ca="1">IFERROR(COUNTIF(INDIRECT("BDNameToFC" &amp; SUBSTITUTE(TabelaFluxoDeCaixa[[#This Row],[Categoria]], " ", "_")),TabelaFluxoDeCaixa[[#This Row],[Sub Categoria]]),0)</f>
        <v>1</v>
      </c>
      <c r="G1675" s="429">
        <f>DATE(YEAR(TabelaFluxoDeCaixa[[#This Row],[Data de Efetivação]]),MONTH(TabelaFluxoDeCaixa[[#This Row],[Data de Efetivação]]),1)</f>
        <v>45839</v>
      </c>
      <c r="H1675" s="428">
        <v>45823</v>
      </c>
      <c r="I1675" s="428">
        <v>45845</v>
      </c>
      <c r="J1675" s="411"/>
      <c r="K1675" s="411" t="s">
        <v>806</v>
      </c>
      <c r="L1675" s="411" t="s">
        <v>803</v>
      </c>
      <c r="M1675" s="412" t="s">
        <v>799</v>
      </c>
      <c r="N1675" s="413" t="s">
        <v>2178</v>
      </c>
      <c r="O1675" s="414">
        <v>54.11</v>
      </c>
      <c r="P1675" s="415" t="s">
        <v>208</v>
      </c>
    </row>
    <row r="1676" spans="3:16" ht="16" x14ac:dyDescent="0.2">
      <c r="C1676" s="410"/>
      <c r="D1676" s="410"/>
      <c r="E1676" s="410">
        <f>COUNTIF(CFCategoriasBD,TabelaFluxoDeCaixa[[#This Row],[Categoria]])</f>
        <v>1</v>
      </c>
      <c r="F1676" s="389">
        <f ca="1">IFERROR(COUNTIF(INDIRECT("BDNameToFC" &amp; SUBSTITUTE(TabelaFluxoDeCaixa[[#This Row],[Categoria]], " ", "_")),TabelaFluxoDeCaixa[[#This Row],[Sub Categoria]]),0)</f>
        <v>1</v>
      </c>
      <c r="G1676" s="429">
        <f>DATE(YEAR(TabelaFluxoDeCaixa[[#This Row],[Data de Efetivação]]),MONTH(TabelaFluxoDeCaixa[[#This Row],[Data de Efetivação]]),1)</f>
        <v>45839</v>
      </c>
      <c r="H1676" s="428">
        <v>45829</v>
      </c>
      <c r="I1676" s="428">
        <v>45845</v>
      </c>
      <c r="J1676" s="411"/>
      <c r="K1676" s="411" t="s">
        <v>806</v>
      </c>
      <c r="L1676" s="411" t="s">
        <v>55</v>
      </c>
      <c r="M1676" s="412" t="s">
        <v>810</v>
      </c>
      <c r="N1676" s="413" t="s">
        <v>833</v>
      </c>
      <c r="O1676" s="414">
        <v>25</v>
      </c>
      <c r="P1676" s="415" t="s">
        <v>208</v>
      </c>
    </row>
    <row r="1677" spans="3:16" ht="16" x14ac:dyDescent="0.2">
      <c r="C1677" s="410"/>
      <c r="D1677" s="410"/>
      <c r="E1677" s="410">
        <f>COUNTIF(CFCategoriasBD,TabelaFluxoDeCaixa[[#This Row],[Categoria]])</f>
        <v>1</v>
      </c>
      <c r="F1677" s="389">
        <f ca="1">IFERROR(COUNTIF(INDIRECT("BDNameToFC" &amp; SUBSTITUTE(TabelaFluxoDeCaixa[[#This Row],[Categoria]], " ", "_")),TabelaFluxoDeCaixa[[#This Row],[Sub Categoria]]),0)</f>
        <v>1</v>
      </c>
      <c r="G1677" s="429">
        <f>DATE(YEAR(TabelaFluxoDeCaixa[[#This Row],[Data de Efetivação]]),MONTH(TabelaFluxoDeCaixa[[#This Row],[Data de Efetivação]]),1)</f>
        <v>45839</v>
      </c>
      <c r="H1677" s="428">
        <v>45829</v>
      </c>
      <c r="I1677" s="428">
        <v>45845</v>
      </c>
      <c r="J1677" s="411"/>
      <c r="K1677" s="411" t="s">
        <v>806</v>
      </c>
      <c r="L1677" s="411" t="s">
        <v>55</v>
      </c>
      <c r="M1677" s="412" t="s">
        <v>810</v>
      </c>
      <c r="N1677" s="413" t="s">
        <v>833</v>
      </c>
      <c r="O1677" s="414">
        <v>8</v>
      </c>
      <c r="P1677" s="415" t="s">
        <v>208</v>
      </c>
    </row>
    <row r="1678" spans="3:16" ht="16" x14ac:dyDescent="0.2">
      <c r="C1678" s="410"/>
      <c r="D1678" s="410"/>
      <c r="E1678" s="410">
        <f>COUNTIF(CFCategoriasBD,TabelaFluxoDeCaixa[[#This Row],[Categoria]])</f>
        <v>1</v>
      </c>
      <c r="F1678" s="389">
        <f ca="1">IFERROR(COUNTIF(INDIRECT("BDNameToFC" &amp; SUBSTITUTE(TabelaFluxoDeCaixa[[#This Row],[Categoria]], " ", "_")),TabelaFluxoDeCaixa[[#This Row],[Sub Categoria]]),0)</f>
        <v>1</v>
      </c>
      <c r="G1678" s="429">
        <f>DATE(YEAR(TabelaFluxoDeCaixa[[#This Row],[Data de Efetivação]]),MONTH(TabelaFluxoDeCaixa[[#This Row],[Data de Efetivação]]),1)</f>
        <v>45839</v>
      </c>
      <c r="H1678" s="428">
        <v>45829</v>
      </c>
      <c r="I1678" s="428">
        <v>45845</v>
      </c>
      <c r="J1678" s="411"/>
      <c r="K1678" s="411" t="s">
        <v>806</v>
      </c>
      <c r="L1678" s="411" t="s">
        <v>803</v>
      </c>
      <c r="M1678" s="412" t="s">
        <v>48</v>
      </c>
      <c r="N1678" s="413" t="s">
        <v>830</v>
      </c>
      <c r="O1678" s="414">
        <v>20.53</v>
      </c>
      <c r="P1678" s="415" t="s">
        <v>208</v>
      </c>
    </row>
    <row r="1679" spans="3:16" ht="16" x14ac:dyDescent="0.2">
      <c r="C1679" s="410"/>
      <c r="D1679" s="410"/>
      <c r="E1679" s="410">
        <f>COUNTIF(CFCategoriasBD,TabelaFluxoDeCaixa[[#This Row],[Categoria]])</f>
        <v>1</v>
      </c>
      <c r="F1679" s="389">
        <f ca="1">IFERROR(COUNTIF(INDIRECT("BDNameToFC" &amp; SUBSTITUTE(TabelaFluxoDeCaixa[[#This Row],[Categoria]], " ", "_")),TabelaFluxoDeCaixa[[#This Row],[Sub Categoria]]),0)</f>
        <v>1</v>
      </c>
      <c r="G1679" s="429">
        <f>DATE(YEAR(TabelaFluxoDeCaixa[[#This Row],[Data de Efetivação]]),MONTH(TabelaFluxoDeCaixa[[#This Row],[Data de Efetivação]]),1)</f>
        <v>45839</v>
      </c>
      <c r="H1679" s="428">
        <v>45829</v>
      </c>
      <c r="I1679" s="428">
        <v>45845</v>
      </c>
      <c r="J1679" s="411"/>
      <c r="K1679" s="411" t="s">
        <v>806</v>
      </c>
      <c r="L1679" s="411" t="s">
        <v>49</v>
      </c>
      <c r="M1679" s="412" t="s">
        <v>51</v>
      </c>
      <c r="N1679" s="413" t="s">
        <v>834</v>
      </c>
      <c r="O1679" s="414">
        <v>185.05</v>
      </c>
      <c r="P1679" s="415" t="s">
        <v>208</v>
      </c>
    </row>
    <row r="1680" spans="3:16" ht="16" x14ac:dyDescent="0.2">
      <c r="C1680" s="410"/>
      <c r="D1680" s="410"/>
      <c r="E1680" s="410">
        <f>COUNTIF(CFCategoriasBD,TabelaFluxoDeCaixa[[#This Row],[Categoria]])</f>
        <v>1</v>
      </c>
      <c r="F1680" s="389">
        <f ca="1">IFERROR(COUNTIF(INDIRECT("BDNameToFC" &amp; SUBSTITUTE(TabelaFluxoDeCaixa[[#This Row],[Categoria]], " ", "_")),TabelaFluxoDeCaixa[[#This Row],[Sub Categoria]]),0)</f>
        <v>1</v>
      </c>
      <c r="G1680" s="429">
        <f>DATE(YEAR(TabelaFluxoDeCaixa[[#This Row],[Data de Efetivação]]),MONTH(TabelaFluxoDeCaixa[[#This Row],[Data de Efetivação]]),1)</f>
        <v>45839</v>
      </c>
      <c r="H1680" s="428">
        <v>45830</v>
      </c>
      <c r="I1680" s="428">
        <v>45845</v>
      </c>
      <c r="J1680" s="411"/>
      <c r="K1680" s="411" t="s">
        <v>806</v>
      </c>
      <c r="L1680" s="411" t="s">
        <v>803</v>
      </c>
      <c r="M1680" s="412" t="s">
        <v>799</v>
      </c>
      <c r="N1680" s="413" t="s">
        <v>1706</v>
      </c>
      <c r="O1680" s="414">
        <v>56</v>
      </c>
      <c r="P1680" s="415" t="s">
        <v>208</v>
      </c>
    </row>
    <row r="1681" spans="3:16" ht="16" x14ac:dyDescent="0.2">
      <c r="C1681" s="410"/>
      <c r="D1681" s="410"/>
      <c r="E1681" s="410">
        <f>COUNTIF(CFCategoriasBD,TabelaFluxoDeCaixa[[#This Row],[Categoria]])</f>
        <v>1</v>
      </c>
      <c r="F1681" s="389">
        <f ca="1">IFERROR(COUNTIF(INDIRECT("BDNameToFC" &amp; SUBSTITUTE(TabelaFluxoDeCaixa[[#This Row],[Categoria]], " ", "_")),TabelaFluxoDeCaixa[[#This Row],[Sub Categoria]]),0)</f>
        <v>1</v>
      </c>
      <c r="G1681" s="429">
        <f>DATE(YEAR(TabelaFluxoDeCaixa[[#This Row],[Data de Efetivação]]),MONTH(TabelaFluxoDeCaixa[[#This Row],[Data de Efetivação]]),1)</f>
        <v>45839</v>
      </c>
      <c r="H1681" s="428">
        <v>45822</v>
      </c>
      <c r="I1681" s="428">
        <v>45845</v>
      </c>
      <c r="J1681" s="411"/>
      <c r="K1681" s="411" t="s">
        <v>806</v>
      </c>
      <c r="L1681" s="411" t="s">
        <v>803</v>
      </c>
      <c r="M1681" s="412" t="s">
        <v>48</v>
      </c>
      <c r="N1681" s="413" t="s">
        <v>1869</v>
      </c>
      <c r="O1681" s="414">
        <v>15.48</v>
      </c>
      <c r="P1681" s="415" t="s">
        <v>208</v>
      </c>
    </row>
    <row r="1682" spans="3:16" ht="16" x14ac:dyDescent="0.2">
      <c r="C1682" s="410"/>
      <c r="D1682" s="410"/>
      <c r="E1682" s="410">
        <f>COUNTIF(CFCategoriasBD,TabelaFluxoDeCaixa[[#This Row],[Categoria]])</f>
        <v>1</v>
      </c>
      <c r="F1682" s="389">
        <f ca="1">IFERROR(COUNTIF(INDIRECT("BDNameToFC" &amp; SUBSTITUTE(TabelaFluxoDeCaixa[[#This Row],[Categoria]], " ", "_")),TabelaFluxoDeCaixa[[#This Row],[Sub Categoria]]),0)</f>
        <v>1</v>
      </c>
      <c r="G1682" s="429">
        <f>DATE(YEAR(TabelaFluxoDeCaixa[[#This Row],[Data de Efetivação]]),MONTH(TabelaFluxoDeCaixa[[#This Row],[Data de Efetivação]]),1)</f>
        <v>45839</v>
      </c>
      <c r="H1682" s="428">
        <v>45816</v>
      </c>
      <c r="I1682" s="428">
        <v>45845</v>
      </c>
      <c r="J1682" s="411"/>
      <c r="K1682" s="411" t="s">
        <v>806</v>
      </c>
      <c r="L1682" s="411" t="s">
        <v>1029</v>
      </c>
      <c r="M1682" s="412" t="s">
        <v>1030</v>
      </c>
      <c r="N1682" s="413" t="s">
        <v>1008</v>
      </c>
      <c r="O1682" s="414">
        <v>49.99</v>
      </c>
      <c r="P1682" s="415" t="s">
        <v>208</v>
      </c>
    </row>
    <row r="1683" spans="3:16" ht="16" x14ac:dyDescent="0.2">
      <c r="C1683" s="410"/>
      <c r="D1683" s="410"/>
      <c r="E1683" s="410">
        <f>COUNTIF(CFCategoriasBD,TabelaFluxoDeCaixa[[#This Row],[Categoria]])</f>
        <v>1</v>
      </c>
      <c r="F1683" s="389">
        <f ca="1">IFERROR(COUNTIF(INDIRECT("BDNameToFC" &amp; SUBSTITUTE(TabelaFluxoDeCaixa[[#This Row],[Categoria]], " ", "_")),TabelaFluxoDeCaixa[[#This Row],[Sub Categoria]]),0)</f>
        <v>1</v>
      </c>
      <c r="G1683" s="429">
        <f>DATE(YEAR(TabelaFluxoDeCaixa[[#This Row],[Data de Efetivação]]),MONTH(TabelaFluxoDeCaixa[[#This Row],[Data de Efetivação]]),1)</f>
        <v>45839</v>
      </c>
      <c r="H1683" s="428">
        <v>45574</v>
      </c>
      <c r="I1683" s="428">
        <v>45845</v>
      </c>
      <c r="J1683" s="411"/>
      <c r="K1683" s="411" t="s">
        <v>806</v>
      </c>
      <c r="L1683" s="411" t="s">
        <v>55</v>
      </c>
      <c r="M1683" s="412" t="s">
        <v>56</v>
      </c>
      <c r="N1683" s="413" t="s">
        <v>2179</v>
      </c>
      <c r="O1683" s="414">
        <v>22.2</v>
      </c>
      <c r="P1683" s="415" t="s">
        <v>208</v>
      </c>
    </row>
    <row r="1684" spans="3:16" ht="16" x14ac:dyDescent="0.2">
      <c r="C1684" s="410"/>
      <c r="D1684" s="410"/>
      <c r="E1684" s="410">
        <f>COUNTIF(CFCategoriasBD,TabelaFluxoDeCaixa[[#This Row],[Categoria]])</f>
        <v>1</v>
      </c>
      <c r="F1684" s="389">
        <f ca="1">IFERROR(COUNTIF(INDIRECT("BDNameToFC" &amp; SUBSTITUTE(TabelaFluxoDeCaixa[[#This Row],[Categoria]], " ", "_")),TabelaFluxoDeCaixa[[#This Row],[Sub Categoria]]),0)</f>
        <v>1</v>
      </c>
      <c r="G1684" s="429">
        <f>DATE(YEAR(TabelaFluxoDeCaixa[[#This Row],[Data de Efetivação]]),MONTH(TabelaFluxoDeCaixa[[#This Row],[Data de Efetivação]]),1)</f>
        <v>45839</v>
      </c>
      <c r="H1684" s="428">
        <v>45714</v>
      </c>
      <c r="I1684" s="428">
        <v>45845</v>
      </c>
      <c r="J1684" s="411"/>
      <c r="K1684" s="411" t="s">
        <v>806</v>
      </c>
      <c r="L1684" s="411" t="s">
        <v>49</v>
      </c>
      <c r="M1684" s="412" t="s">
        <v>904</v>
      </c>
      <c r="N1684" s="413" t="s">
        <v>2180</v>
      </c>
      <c r="O1684" s="414">
        <v>157.02000000000001</v>
      </c>
      <c r="P1684" s="415" t="s">
        <v>208</v>
      </c>
    </row>
    <row r="1685" spans="3:16" ht="16" x14ac:dyDescent="0.2">
      <c r="C1685" s="410"/>
      <c r="D1685" s="410"/>
      <c r="E1685" s="410">
        <f>COUNTIF(CFCategoriasBD,TabelaFluxoDeCaixa[[#This Row],[Categoria]])</f>
        <v>1</v>
      </c>
      <c r="F1685" s="389">
        <f ca="1">IFERROR(COUNTIF(INDIRECT("BDNameToFC" &amp; SUBSTITUTE(TabelaFluxoDeCaixa[[#This Row],[Categoria]], " ", "_")),TabelaFluxoDeCaixa[[#This Row],[Sub Categoria]]),0)</f>
        <v>1</v>
      </c>
      <c r="G1685" s="429">
        <f>DATE(YEAR(TabelaFluxoDeCaixa[[#This Row],[Data de Efetivação]]),MONTH(TabelaFluxoDeCaixa[[#This Row],[Data de Efetivação]]),1)</f>
        <v>45839</v>
      </c>
      <c r="H1685" s="428">
        <v>45776</v>
      </c>
      <c r="I1685" s="428">
        <v>45845</v>
      </c>
      <c r="J1685" s="411"/>
      <c r="K1685" s="411" t="s">
        <v>806</v>
      </c>
      <c r="L1685" s="411" t="s">
        <v>49</v>
      </c>
      <c r="M1685" s="412" t="s">
        <v>807</v>
      </c>
      <c r="N1685" s="413" t="s">
        <v>1011</v>
      </c>
      <c r="O1685" s="414">
        <v>274.33</v>
      </c>
      <c r="P1685" s="415" t="s">
        <v>208</v>
      </c>
    </row>
    <row r="1686" spans="3:16" ht="16" x14ac:dyDescent="0.2">
      <c r="C1686" s="410"/>
      <c r="D1686" s="410"/>
      <c r="E1686" s="410">
        <f>COUNTIF(CFCategoriasBD,TabelaFluxoDeCaixa[[#This Row],[Categoria]])</f>
        <v>1</v>
      </c>
      <c r="F1686" s="389">
        <f ca="1">IFERROR(COUNTIF(INDIRECT("BDNameToFC" &amp; SUBSTITUTE(TabelaFluxoDeCaixa[[#This Row],[Categoria]], " ", "_")),TabelaFluxoDeCaixa[[#This Row],[Sub Categoria]]),0)</f>
        <v>1</v>
      </c>
      <c r="G1686" s="429">
        <f>DATE(YEAR(TabelaFluxoDeCaixa[[#This Row],[Data de Efetivação]]),MONTH(TabelaFluxoDeCaixa[[#This Row],[Data de Efetivação]]),1)</f>
        <v>45839</v>
      </c>
      <c r="H1686" s="428">
        <v>45717</v>
      </c>
      <c r="I1686" s="428">
        <v>45845</v>
      </c>
      <c r="J1686" s="411"/>
      <c r="K1686" s="411" t="s">
        <v>806</v>
      </c>
      <c r="L1686" s="411" t="s">
        <v>1029</v>
      </c>
      <c r="M1686" s="412" t="s">
        <v>1030</v>
      </c>
      <c r="N1686" s="413" t="s">
        <v>2181</v>
      </c>
      <c r="O1686" s="414">
        <v>24.16</v>
      </c>
      <c r="P1686" s="415" t="s">
        <v>208</v>
      </c>
    </row>
    <row r="1687" spans="3:16" ht="16" x14ac:dyDescent="0.2">
      <c r="C1687" s="410"/>
      <c r="D1687" s="410"/>
      <c r="E1687" s="410">
        <f>COUNTIF(CFCategoriasBD,TabelaFluxoDeCaixa[[#This Row],[Categoria]])</f>
        <v>1</v>
      </c>
      <c r="F1687" s="389">
        <f ca="1">IFERROR(COUNTIF(INDIRECT("BDNameToFC" &amp; SUBSTITUTE(TabelaFluxoDeCaixa[[#This Row],[Categoria]], " ", "_")),TabelaFluxoDeCaixa[[#This Row],[Sub Categoria]]),0)</f>
        <v>1</v>
      </c>
      <c r="G1687" s="429">
        <f>DATE(YEAR(TabelaFluxoDeCaixa[[#This Row],[Data de Efetivação]]),MONTH(TabelaFluxoDeCaixa[[#This Row],[Data de Efetivação]]),1)</f>
        <v>45839</v>
      </c>
      <c r="H1687" s="428">
        <v>45690</v>
      </c>
      <c r="I1687" s="428">
        <v>45845</v>
      </c>
      <c r="J1687" s="411"/>
      <c r="K1687" s="411" t="s">
        <v>806</v>
      </c>
      <c r="L1687" s="411" t="s">
        <v>55</v>
      </c>
      <c r="M1687" s="412" t="s">
        <v>56</v>
      </c>
      <c r="N1687" s="413" t="s">
        <v>2182</v>
      </c>
      <c r="O1687" s="414">
        <v>20</v>
      </c>
      <c r="P1687" s="415" t="s">
        <v>208</v>
      </c>
    </row>
    <row r="1688" spans="3:16" ht="16" x14ac:dyDescent="0.2">
      <c r="C1688" s="410"/>
      <c r="D1688" s="410"/>
      <c r="E1688" s="410">
        <f>COUNTIF(CFCategoriasBD,TabelaFluxoDeCaixa[[#This Row],[Categoria]])</f>
        <v>1</v>
      </c>
      <c r="F1688" s="389">
        <f ca="1">IFERROR(COUNTIF(INDIRECT("BDNameToFC" &amp; SUBSTITUTE(TabelaFluxoDeCaixa[[#This Row],[Categoria]], " ", "_")),TabelaFluxoDeCaixa[[#This Row],[Sub Categoria]]),0)</f>
        <v>1</v>
      </c>
      <c r="G1688" s="429">
        <f>DATE(YEAR(TabelaFluxoDeCaixa[[#This Row],[Data de Efetivação]]),MONTH(TabelaFluxoDeCaixa[[#This Row],[Data de Efetivação]]),1)</f>
        <v>45839</v>
      </c>
      <c r="H1688" s="428">
        <v>45759</v>
      </c>
      <c r="I1688" s="428">
        <v>45845</v>
      </c>
      <c r="J1688" s="411"/>
      <c r="K1688" s="411" t="s">
        <v>806</v>
      </c>
      <c r="L1688" s="411" t="s">
        <v>49</v>
      </c>
      <c r="M1688" s="412" t="s">
        <v>807</v>
      </c>
      <c r="N1688" s="413" t="s">
        <v>2183</v>
      </c>
      <c r="O1688" s="414">
        <v>33.33</v>
      </c>
      <c r="P1688" s="415" t="s">
        <v>208</v>
      </c>
    </row>
    <row r="1689" spans="3:16" ht="16" x14ac:dyDescent="0.2">
      <c r="C1689" s="410"/>
      <c r="D1689" s="410"/>
      <c r="E1689" s="410">
        <f>COUNTIF(CFCategoriasBD,TabelaFluxoDeCaixa[[#This Row],[Categoria]])</f>
        <v>1</v>
      </c>
      <c r="F1689" s="389">
        <f ca="1">IFERROR(COUNTIF(INDIRECT("BDNameToFC" &amp; SUBSTITUTE(TabelaFluxoDeCaixa[[#This Row],[Categoria]], " ", "_")),TabelaFluxoDeCaixa[[#This Row],[Sub Categoria]]),0)</f>
        <v>1</v>
      </c>
      <c r="G1689" s="429">
        <f>DATE(YEAR(TabelaFluxoDeCaixa[[#This Row],[Data de Efetivação]]),MONTH(TabelaFluxoDeCaixa[[#This Row],[Data de Efetivação]]),1)</f>
        <v>45839</v>
      </c>
      <c r="H1689" s="428">
        <v>45670</v>
      </c>
      <c r="I1689" s="428">
        <v>45845</v>
      </c>
      <c r="J1689" s="411"/>
      <c r="K1689" s="411" t="s">
        <v>806</v>
      </c>
      <c r="L1689" s="411" t="s">
        <v>58</v>
      </c>
      <c r="M1689" s="412" t="s">
        <v>906</v>
      </c>
      <c r="N1689" s="413" t="s">
        <v>2184</v>
      </c>
      <c r="O1689" s="414">
        <v>146.05000000000001</v>
      </c>
      <c r="P1689" s="415" t="s">
        <v>208</v>
      </c>
    </row>
    <row r="1690" spans="3:16" ht="16" x14ac:dyDescent="0.2">
      <c r="C1690" s="410"/>
      <c r="D1690" s="410"/>
      <c r="E1690" s="410">
        <f>COUNTIF(CFCategoriasBD,TabelaFluxoDeCaixa[[#This Row],[Categoria]])</f>
        <v>1</v>
      </c>
      <c r="F1690" s="389">
        <f ca="1">IFERROR(COUNTIF(INDIRECT("BDNameToFC" &amp; SUBSTITUTE(TabelaFluxoDeCaixa[[#This Row],[Categoria]], " ", "_")),TabelaFluxoDeCaixa[[#This Row],[Sub Categoria]]),0)</f>
        <v>1</v>
      </c>
      <c r="G1690" s="429">
        <f>DATE(YEAR(TabelaFluxoDeCaixa[[#This Row],[Data de Efetivação]]),MONTH(TabelaFluxoDeCaixa[[#This Row],[Data de Efetivação]]),1)</f>
        <v>45839</v>
      </c>
      <c r="H1690" s="428">
        <v>45790</v>
      </c>
      <c r="I1690" s="428">
        <v>45845</v>
      </c>
      <c r="J1690" s="411"/>
      <c r="K1690" s="411" t="s">
        <v>806</v>
      </c>
      <c r="L1690" s="411" t="s">
        <v>52</v>
      </c>
      <c r="M1690" s="412" t="s">
        <v>800</v>
      </c>
      <c r="N1690" s="413" t="s">
        <v>983</v>
      </c>
      <c r="O1690" s="414">
        <v>73.959999999999994</v>
      </c>
      <c r="P1690" s="415" t="s">
        <v>208</v>
      </c>
    </row>
    <row r="1691" spans="3:16" ht="16" x14ac:dyDescent="0.2">
      <c r="C1691" s="410"/>
      <c r="D1691" s="410"/>
      <c r="E1691" s="410">
        <f>COUNTIF(CFCategoriasBD,TabelaFluxoDeCaixa[[#This Row],[Categoria]])</f>
        <v>1</v>
      </c>
      <c r="F1691" s="389">
        <f ca="1">IFERROR(COUNTIF(INDIRECT("BDNameToFC" &amp; SUBSTITUTE(TabelaFluxoDeCaixa[[#This Row],[Categoria]], " ", "_")),TabelaFluxoDeCaixa[[#This Row],[Sub Categoria]]),0)</f>
        <v>1</v>
      </c>
      <c r="G1691" s="429">
        <f>DATE(YEAR(TabelaFluxoDeCaixa[[#This Row],[Data de Efetivação]]),MONTH(TabelaFluxoDeCaixa[[#This Row],[Data de Efetivação]]),1)</f>
        <v>45839</v>
      </c>
      <c r="H1691" s="428">
        <v>45761</v>
      </c>
      <c r="I1691" s="428">
        <v>45845</v>
      </c>
      <c r="J1691" s="411"/>
      <c r="K1691" s="411" t="s">
        <v>806</v>
      </c>
      <c r="L1691" s="411" t="s">
        <v>52</v>
      </c>
      <c r="M1691" s="412" t="s">
        <v>800</v>
      </c>
      <c r="N1691" s="413" t="s">
        <v>1746</v>
      </c>
      <c r="O1691" s="414">
        <v>71.97</v>
      </c>
      <c r="P1691" s="415" t="s">
        <v>208</v>
      </c>
    </row>
    <row r="1692" spans="3:16" ht="16" x14ac:dyDescent="0.2">
      <c r="C1692" s="410"/>
      <c r="D1692" s="410"/>
      <c r="E1692" s="410">
        <f>COUNTIF(CFCategoriasBD,TabelaFluxoDeCaixa[[#This Row],[Categoria]])</f>
        <v>1</v>
      </c>
      <c r="F1692" s="389">
        <f ca="1">IFERROR(COUNTIF(INDIRECT("BDNameToFC" &amp; SUBSTITUTE(TabelaFluxoDeCaixa[[#This Row],[Categoria]], " ", "_")),TabelaFluxoDeCaixa[[#This Row],[Sub Categoria]]),0)</f>
        <v>1</v>
      </c>
      <c r="G1692" s="429">
        <f>DATE(YEAR(TabelaFluxoDeCaixa[[#This Row],[Data de Efetivação]]),MONTH(TabelaFluxoDeCaixa[[#This Row],[Data de Efetivação]]),1)</f>
        <v>45839</v>
      </c>
      <c r="H1692" s="428">
        <v>45793</v>
      </c>
      <c r="I1692" s="428">
        <v>45845</v>
      </c>
      <c r="J1692" s="411"/>
      <c r="K1692" s="411" t="s">
        <v>806</v>
      </c>
      <c r="L1692" s="411" t="s">
        <v>55</v>
      </c>
      <c r="M1692" s="412" t="s">
        <v>56</v>
      </c>
      <c r="N1692" s="413" t="s">
        <v>2185</v>
      </c>
      <c r="O1692" s="414">
        <v>95.53</v>
      </c>
      <c r="P1692" s="415" t="s">
        <v>208</v>
      </c>
    </row>
    <row r="1693" spans="3:16" ht="16" x14ac:dyDescent="0.2">
      <c r="C1693" s="410"/>
      <c r="D1693" s="410"/>
      <c r="E1693" s="410">
        <f>COUNTIF(CFCategoriasBD,TabelaFluxoDeCaixa[[#This Row],[Categoria]])</f>
        <v>1</v>
      </c>
      <c r="F1693" s="389">
        <f ca="1">IFERROR(COUNTIF(INDIRECT("BDNameToFC" &amp; SUBSTITUTE(TabelaFluxoDeCaixa[[#This Row],[Categoria]], " ", "_")),TabelaFluxoDeCaixa[[#This Row],[Sub Categoria]]),0)</f>
        <v>1</v>
      </c>
      <c r="G1693" s="429">
        <f>DATE(YEAR(TabelaFluxoDeCaixa[[#This Row],[Data de Efetivação]]),MONTH(TabelaFluxoDeCaixa[[#This Row],[Data de Efetivação]]),1)</f>
        <v>45839</v>
      </c>
      <c r="H1693" s="428">
        <v>45674</v>
      </c>
      <c r="I1693" s="428">
        <v>45845</v>
      </c>
      <c r="J1693" s="411"/>
      <c r="K1693" s="411" t="s">
        <v>806</v>
      </c>
      <c r="L1693" s="411" t="s">
        <v>58</v>
      </c>
      <c r="M1693" s="412" t="s">
        <v>802</v>
      </c>
      <c r="N1693" s="413" t="s">
        <v>2186</v>
      </c>
      <c r="O1693" s="414">
        <v>133.16</v>
      </c>
      <c r="P1693" s="415" t="s">
        <v>208</v>
      </c>
    </row>
    <row r="1694" spans="3:16" ht="16" x14ac:dyDescent="0.2">
      <c r="C1694" s="410"/>
      <c r="D1694" s="410"/>
      <c r="E1694" s="410">
        <f>COUNTIF(CFCategoriasBD,TabelaFluxoDeCaixa[[#This Row],[Categoria]])</f>
        <v>1</v>
      </c>
      <c r="F1694" s="389">
        <f ca="1">IFERROR(COUNTIF(INDIRECT("BDNameToFC" &amp; SUBSTITUTE(TabelaFluxoDeCaixa[[#This Row],[Categoria]], " ", "_")),TabelaFluxoDeCaixa[[#This Row],[Sub Categoria]]),0)</f>
        <v>1</v>
      </c>
      <c r="G1694" s="429">
        <f>DATE(YEAR(TabelaFluxoDeCaixa[[#This Row],[Data de Efetivação]]),MONTH(TabelaFluxoDeCaixa[[#This Row],[Data de Efetivação]]),1)</f>
        <v>45839</v>
      </c>
      <c r="H1694" s="428">
        <v>45824</v>
      </c>
      <c r="I1694" s="428">
        <v>45845</v>
      </c>
      <c r="J1694" s="411"/>
      <c r="K1694" s="411" t="s">
        <v>806</v>
      </c>
      <c r="L1694" s="411" t="s">
        <v>52</v>
      </c>
      <c r="M1694" s="412" t="s">
        <v>800</v>
      </c>
      <c r="N1694" s="413" t="s">
        <v>1898</v>
      </c>
      <c r="O1694" s="414">
        <v>72.64</v>
      </c>
      <c r="P1694" s="415" t="s">
        <v>208</v>
      </c>
    </row>
    <row r="1695" spans="3:16" ht="16" x14ac:dyDescent="0.2">
      <c r="C1695" s="410"/>
      <c r="D1695" s="410"/>
      <c r="E1695" s="410">
        <f>COUNTIF(CFCategoriasBD,TabelaFluxoDeCaixa[[#This Row],[Categoria]])</f>
        <v>1</v>
      </c>
      <c r="F1695" s="389">
        <f ca="1">IFERROR(COUNTIF(INDIRECT("BDNameToFC" &amp; SUBSTITUTE(TabelaFluxoDeCaixa[[#This Row],[Categoria]], " ", "_")),TabelaFluxoDeCaixa[[#This Row],[Sub Categoria]]),0)</f>
        <v>1</v>
      </c>
      <c r="G1695" s="429">
        <f>DATE(YEAR(TabelaFluxoDeCaixa[[#This Row],[Data de Efetivação]]),MONTH(TabelaFluxoDeCaixa[[#This Row],[Data de Efetivação]]),1)</f>
        <v>45839</v>
      </c>
      <c r="H1695" s="428">
        <v>45826</v>
      </c>
      <c r="I1695" s="428">
        <v>45845</v>
      </c>
      <c r="J1695" s="411"/>
      <c r="K1695" s="411" t="s">
        <v>806</v>
      </c>
      <c r="L1695" s="411" t="s">
        <v>49</v>
      </c>
      <c r="M1695" s="412" t="s">
        <v>904</v>
      </c>
      <c r="N1695" s="413" t="s">
        <v>2187</v>
      </c>
      <c r="O1695" s="414">
        <v>145.22999999999999</v>
      </c>
      <c r="P1695" s="415" t="s">
        <v>208</v>
      </c>
    </row>
    <row r="1696" spans="3:16" ht="16" x14ac:dyDescent="0.2">
      <c r="C1696" s="410"/>
      <c r="D1696" s="410"/>
      <c r="E1696" s="410">
        <f>COUNTIF(CFCategoriasBD,TabelaFluxoDeCaixa[[#This Row],[Categoria]])</f>
        <v>1</v>
      </c>
      <c r="F1696" s="389">
        <f ca="1">IFERROR(COUNTIF(INDIRECT("BDNameToFC" &amp; SUBSTITUTE(TabelaFluxoDeCaixa[[#This Row],[Categoria]], " ", "_")),TabelaFluxoDeCaixa[[#This Row],[Sub Categoria]]),0)</f>
        <v>1</v>
      </c>
      <c r="G1696" s="429">
        <f>DATE(YEAR(TabelaFluxoDeCaixa[[#This Row],[Data de Efetivação]]),MONTH(TabelaFluxoDeCaixa[[#This Row],[Data de Efetivação]]),1)</f>
        <v>45839</v>
      </c>
      <c r="H1696" s="428">
        <v>45828</v>
      </c>
      <c r="I1696" s="428">
        <v>45845</v>
      </c>
      <c r="J1696" s="411"/>
      <c r="K1696" s="411" t="s">
        <v>806</v>
      </c>
      <c r="L1696" s="411" t="s">
        <v>49</v>
      </c>
      <c r="M1696" s="412" t="s">
        <v>904</v>
      </c>
      <c r="N1696" s="413" t="s">
        <v>2188</v>
      </c>
      <c r="O1696" s="414">
        <v>85.13</v>
      </c>
      <c r="P1696" s="415" t="s">
        <v>208</v>
      </c>
    </row>
    <row r="1697" spans="3:16" ht="16" x14ac:dyDescent="0.2">
      <c r="C1697" s="410"/>
      <c r="D1697" s="410"/>
      <c r="E1697" s="410">
        <f>COUNTIF(CFCategoriasBD,TabelaFluxoDeCaixa[[#This Row],[Categoria]])</f>
        <v>1</v>
      </c>
      <c r="F1697" s="389">
        <f ca="1">IFERROR(COUNTIF(INDIRECT("BDNameToFC" &amp; SUBSTITUTE(TabelaFluxoDeCaixa[[#This Row],[Categoria]], " ", "_")),TabelaFluxoDeCaixa[[#This Row],[Sub Categoria]]),0)</f>
        <v>1</v>
      </c>
      <c r="G1697" s="429">
        <f>DATE(YEAR(TabelaFluxoDeCaixa[[#This Row],[Data de Efetivação]]),MONTH(TabelaFluxoDeCaixa[[#This Row],[Data de Efetivação]]),1)</f>
        <v>45839</v>
      </c>
      <c r="H1697" s="428">
        <v>45829</v>
      </c>
      <c r="I1697" s="428">
        <v>45845</v>
      </c>
      <c r="J1697" s="411"/>
      <c r="K1697" s="411" t="s">
        <v>806</v>
      </c>
      <c r="L1697" s="411" t="s">
        <v>52</v>
      </c>
      <c r="M1697" s="412" t="s">
        <v>800</v>
      </c>
      <c r="N1697" s="413" t="s">
        <v>1231</v>
      </c>
      <c r="O1697" s="414">
        <v>160.68</v>
      </c>
      <c r="P1697" s="415" t="s">
        <v>208</v>
      </c>
    </row>
    <row r="1698" spans="3:16" ht="16" x14ac:dyDescent="0.2">
      <c r="C1698" s="410"/>
      <c r="D1698" s="410"/>
      <c r="E1698" s="410">
        <f>COUNTIF(CFCategoriasBD,TabelaFluxoDeCaixa[[#This Row],[Categoria]])</f>
        <v>1</v>
      </c>
      <c r="F1698" s="389">
        <f ca="1">IFERROR(COUNTIF(INDIRECT("BDNameToFC" &amp; SUBSTITUTE(TabelaFluxoDeCaixa[[#This Row],[Categoria]], " ", "_")),TabelaFluxoDeCaixa[[#This Row],[Sub Categoria]]),0)</f>
        <v>1</v>
      </c>
      <c r="G1698" s="429">
        <f>DATE(YEAR(TabelaFluxoDeCaixa[[#This Row],[Data de Efetivação]]),MONTH(TabelaFluxoDeCaixa[[#This Row],[Data de Efetivação]]),1)</f>
        <v>45839</v>
      </c>
      <c r="H1698" s="428">
        <v>45829</v>
      </c>
      <c r="I1698" s="428">
        <v>45845</v>
      </c>
      <c r="J1698" s="411"/>
      <c r="K1698" s="411" t="s">
        <v>806</v>
      </c>
      <c r="L1698" s="411" t="s">
        <v>52</v>
      </c>
      <c r="M1698" s="412" t="s">
        <v>800</v>
      </c>
      <c r="N1698" s="413" t="s">
        <v>1231</v>
      </c>
      <c r="O1698" s="414">
        <v>64.25</v>
      </c>
      <c r="P1698" s="415" t="s">
        <v>208</v>
      </c>
    </row>
    <row r="1699" spans="3:16" ht="16" x14ac:dyDescent="0.2">
      <c r="C1699" s="410"/>
      <c r="D1699" s="410"/>
      <c r="E1699" s="410">
        <f>COUNTIF(CFCategoriasBD,TabelaFluxoDeCaixa[[#This Row],[Categoria]])</f>
        <v>1</v>
      </c>
      <c r="F1699" s="389">
        <f ca="1">IFERROR(COUNTIF(INDIRECT("BDNameToFC" &amp; SUBSTITUTE(TabelaFluxoDeCaixa[[#This Row],[Categoria]], " ", "_")),TabelaFluxoDeCaixa[[#This Row],[Sub Categoria]]),0)</f>
        <v>1</v>
      </c>
      <c r="G1699" s="429">
        <f>DATE(YEAR(TabelaFluxoDeCaixa[[#This Row],[Data de Efetivação]]),MONTH(TabelaFluxoDeCaixa[[#This Row],[Data de Efetivação]]),1)</f>
        <v>45839</v>
      </c>
      <c r="H1699" s="428">
        <v>45846</v>
      </c>
      <c r="I1699" s="428">
        <v>45846</v>
      </c>
      <c r="J1699" s="411" t="s">
        <v>725</v>
      </c>
      <c r="K1699" s="411"/>
      <c r="L1699" s="411" t="s">
        <v>55</v>
      </c>
      <c r="M1699" s="412" t="s">
        <v>810</v>
      </c>
      <c r="N1699" s="413" t="s">
        <v>2038</v>
      </c>
      <c r="O1699" s="414">
        <v>27.62</v>
      </c>
      <c r="P1699" s="415" t="s">
        <v>134</v>
      </c>
    </row>
    <row r="1700" spans="3:16" ht="16" x14ac:dyDescent="0.2">
      <c r="C1700" s="410"/>
      <c r="D1700" s="410"/>
      <c r="E1700" s="410">
        <f>COUNTIF(CFCategoriasBD,TabelaFluxoDeCaixa[[#This Row],[Categoria]])</f>
        <v>1</v>
      </c>
      <c r="F1700" s="389">
        <f ca="1">IFERROR(COUNTIF(INDIRECT("BDNameToFC" &amp; SUBSTITUTE(TabelaFluxoDeCaixa[[#This Row],[Categoria]], " ", "_")),TabelaFluxoDeCaixa[[#This Row],[Sub Categoria]]),0)</f>
        <v>1</v>
      </c>
      <c r="G1700" s="429">
        <f>DATE(YEAR(TabelaFluxoDeCaixa[[#This Row],[Data de Efetivação]]),MONTH(TabelaFluxoDeCaixa[[#This Row],[Data de Efetivação]]),1)</f>
        <v>45839</v>
      </c>
      <c r="H1700" s="428">
        <v>45846</v>
      </c>
      <c r="I1700" s="428">
        <v>45846</v>
      </c>
      <c r="J1700" s="411" t="s">
        <v>725</v>
      </c>
      <c r="K1700" s="411"/>
      <c r="L1700" s="411" t="s">
        <v>899</v>
      </c>
      <c r="M1700" s="412" t="s">
        <v>900</v>
      </c>
      <c r="N1700" s="413" t="s">
        <v>2039</v>
      </c>
      <c r="O1700" s="414">
        <v>30</v>
      </c>
      <c r="P1700" s="415" t="s">
        <v>134</v>
      </c>
    </row>
    <row r="1701" spans="3:16" ht="32" x14ac:dyDescent="0.2">
      <c r="C1701" s="410"/>
      <c r="D1701" s="410"/>
      <c r="E1701" s="410">
        <f>COUNTIF(CFCategoriasBD,TabelaFluxoDeCaixa[[#This Row],[Categoria]])</f>
        <v>1</v>
      </c>
      <c r="F1701" s="389">
        <f ca="1">IFERROR(COUNTIF(INDIRECT("BDNameToFC" &amp; SUBSTITUTE(TabelaFluxoDeCaixa[[#This Row],[Categoria]], " ", "_")),TabelaFluxoDeCaixa[[#This Row],[Sub Categoria]]),0)</f>
        <v>1</v>
      </c>
      <c r="G1701" s="429">
        <f>DATE(YEAR(TabelaFluxoDeCaixa[[#This Row],[Data de Efetivação]]),MONTH(TabelaFluxoDeCaixa[[#This Row],[Data de Efetivação]]),1)</f>
        <v>45839</v>
      </c>
      <c r="H1701" s="428">
        <v>45846</v>
      </c>
      <c r="I1701" s="428">
        <v>45846</v>
      </c>
      <c r="J1701" s="411" t="s">
        <v>725</v>
      </c>
      <c r="K1701" s="411"/>
      <c r="L1701" s="411" t="s">
        <v>58</v>
      </c>
      <c r="M1701" s="412" t="s">
        <v>802</v>
      </c>
      <c r="N1701" s="413" t="s">
        <v>1209</v>
      </c>
      <c r="O1701" s="414">
        <v>356.46</v>
      </c>
      <c r="P1701" s="415" t="s">
        <v>134</v>
      </c>
    </row>
    <row r="1702" spans="3:16" ht="32" x14ac:dyDescent="0.2">
      <c r="C1702" s="410"/>
      <c r="D1702" s="410"/>
      <c r="E1702" s="410">
        <f>COUNTIF(CFCategoriasBD,TabelaFluxoDeCaixa[[#This Row],[Categoria]])</f>
        <v>1</v>
      </c>
      <c r="F1702" s="389">
        <f ca="1">IFERROR(COUNTIF(INDIRECT("BDNameToFC" &amp; SUBSTITUTE(TabelaFluxoDeCaixa[[#This Row],[Categoria]], " ", "_")),TabelaFluxoDeCaixa[[#This Row],[Sub Categoria]]),0)</f>
        <v>1</v>
      </c>
      <c r="G1702" s="429">
        <f>DATE(YEAR(TabelaFluxoDeCaixa[[#This Row],[Data de Efetivação]]),MONTH(TabelaFluxoDeCaixa[[#This Row],[Data de Efetivação]]),1)</f>
        <v>45839</v>
      </c>
      <c r="H1702" s="428">
        <v>45846</v>
      </c>
      <c r="I1702" s="428">
        <v>45846</v>
      </c>
      <c r="J1702" s="411" t="s">
        <v>725</v>
      </c>
      <c r="K1702" s="411"/>
      <c r="L1702" s="411" t="s">
        <v>58</v>
      </c>
      <c r="M1702" s="412" t="s">
        <v>802</v>
      </c>
      <c r="N1702" s="413" t="s">
        <v>1209</v>
      </c>
      <c r="O1702" s="414">
        <v>374.29</v>
      </c>
      <c r="P1702" s="415" t="s">
        <v>134</v>
      </c>
    </row>
    <row r="1703" spans="3:16" ht="16" x14ac:dyDescent="0.2">
      <c r="C1703" s="410"/>
      <c r="D1703" s="410"/>
      <c r="E1703" s="410">
        <f>COUNTIF(CFCategoriasBD,TabelaFluxoDeCaixa[[#This Row],[Categoria]])</f>
        <v>1</v>
      </c>
      <c r="F1703" s="389">
        <f ca="1">IFERROR(COUNTIF(INDIRECT("BDNameToFC" &amp; SUBSTITUTE(TabelaFluxoDeCaixa[[#This Row],[Categoria]], " ", "_")),TabelaFluxoDeCaixa[[#This Row],[Sub Categoria]]),0)</f>
        <v>1</v>
      </c>
      <c r="G1703" s="429">
        <f>DATE(YEAR(TabelaFluxoDeCaixa[[#This Row],[Data de Efetivação]]),MONTH(TabelaFluxoDeCaixa[[#This Row],[Data de Efetivação]]),1)</f>
        <v>45839</v>
      </c>
      <c r="H1703" s="428">
        <v>45846</v>
      </c>
      <c r="I1703" s="428">
        <v>45846</v>
      </c>
      <c r="J1703" s="411" t="s">
        <v>725</v>
      </c>
      <c r="K1703" s="411"/>
      <c r="L1703" s="411" t="s">
        <v>52</v>
      </c>
      <c r="M1703" s="412" t="s">
        <v>53</v>
      </c>
      <c r="N1703" s="413" t="s">
        <v>2040</v>
      </c>
      <c r="O1703" s="414">
        <v>786</v>
      </c>
      <c r="P1703" s="415" t="s">
        <v>134</v>
      </c>
    </row>
    <row r="1704" spans="3:16" ht="16" x14ac:dyDescent="0.2">
      <c r="C1704" s="410"/>
      <c r="D1704" s="410"/>
      <c r="E1704" s="410">
        <f>COUNTIF(CFCategoriasBD,TabelaFluxoDeCaixa[[#This Row],[Categoria]])</f>
        <v>1</v>
      </c>
      <c r="F1704" s="389">
        <f ca="1">IFERROR(COUNTIF(INDIRECT("BDNameToFC" &amp; SUBSTITUTE(TabelaFluxoDeCaixa[[#This Row],[Categoria]], " ", "_")),TabelaFluxoDeCaixa[[#This Row],[Sub Categoria]]),0)</f>
        <v>1</v>
      </c>
      <c r="G1704" s="429">
        <f>DATE(YEAR(TabelaFluxoDeCaixa[[#This Row],[Data de Efetivação]]),MONTH(TabelaFluxoDeCaixa[[#This Row],[Data de Efetivação]]),1)</f>
        <v>45839</v>
      </c>
      <c r="H1704" s="428">
        <v>45847</v>
      </c>
      <c r="I1704" s="428">
        <v>45847</v>
      </c>
      <c r="J1704" s="411" t="s">
        <v>725</v>
      </c>
      <c r="K1704" s="411"/>
      <c r="L1704" s="411" t="s">
        <v>43</v>
      </c>
      <c r="M1704" s="412" t="s">
        <v>1032</v>
      </c>
      <c r="N1704" s="413" t="s">
        <v>2041</v>
      </c>
      <c r="O1704" s="414">
        <v>230</v>
      </c>
      <c r="P1704" s="415" t="s">
        <v>134</v>
      </c>
    </row>
    <row r="1705" spans="3:16" ht="16" x14ac:dyDescent="0.2">
      <c r="C1705" s="410"/>
      <c r="D1705" s="410"/>
      <c r="E1705" s="410">
        <f>COUNTIF(CFCategoriasBD,TabelaFluxoDeCaixa[[#This Row],[Categoria]])</f>
        <v>1</v>
      </c>
      <c r="F1705" s="389">
        <f ca="1">IFERROR(COUNTIF(INDIRECT("BDNameToFC" &amp; SUBSTITUTE(TabelaFluxoDeCaixa[[#This Row],[Categoria]], " ", "_")),TabelaFluxoDeCaixa[[#This Row],[Sub Categoria]]),0)</f>
        <v>1</v>
      </c>
      <c r="G1705" s="429">
        <f>DATE(YEAR(TabelaFluxoDeCaixa[[#This Row],[Data de Efetivação]]),MONTH(TabelaFluxoDeCaixa[[#This Row],[Data de Efetivação]]),1)</f>
        <v>45839</v>
      </c>
      <c r="H1705" s="428">
        <v>45848</v>
      </c>
      <c r="I1705" s="428">
        <v>45848</v>
      </c>
      <c r="J1705" s="411" t="s">
        <v>725</v>
      </c>
      <c r="K1705" s="411"/>
      <c r="L1705" s="411" t="s">
        <v>55</v>
      </c>
      <c r="M1705" s="412" t="s">
        <v>56</v>
      </c>
      <c r="N1705" s="413" t="s">
        <v>2042</v>
      </c>
      <c r="O1705" s="414">
        <v>28.2</v>
      </c>
      <c r="P1705" s="415" t="s">
        <v>134</v>
      </c>
    </row>
    <row r="1706" spans="3:16" ht="16" x14ac:dyDescent="0.2">
      <c r="C1706" s="410"/>
      <c r="D1706" s="410"/>
      <c r="E1706" s="410">
        <f>COUNTIF(CFCategoriasBD,TabelaFluxoDeCaixa[[#This Row],[Categoria]])</f>
        <v>1</v>
      </c>
      <c r="F1706" s="389">
        <f ca="1">IFERROR(COUNTIF(INDIRECT("BDNameToFC" &amp; SUBSTITUTE(TabelaFluxoDeCaixa[[#This Row],[Categoria]], " ", "_")),TabelaFluxoDeCaixa[[#This Row],[Sub Categoria]]),0)</f>
        <v>1</v>
      </c>
      <c r="G1706" s="429">
        <f>DATE(YEAR(TabelaFluxoDeCaixa[[#This Row],[Data de Efetivação]]),MONTH(TabelaFluxoDeCaixa[[#This Row],[Data de Efetivação]]),1)</f>
        <v>45839</v>
      </c>
      <c r="H1706" s="428">
        <v>45848</v>
      </c>
      <c r="I1706" s="428">
        <v>45848</v>
      </c>
      <c r="J1706" s="411" t="s">
        <v>725</v>
      </c>
      <c r="K1706" s="411"/>
      <c r="L1706" s="411" t="s">
        <v>814</v>
      </c>
      <c r="M1706" s="412" t="s">
        <v>257</v>
      </c>
      <c r="N1706" s="413" t="s">
        <v>761</v>
      </c>
      <c r="O1706" s="414">
        <v>120</v>
      </c>
      <c r="P1706" s="415" t="s">
        <v>134</v>
      </c>
    </row>
    <row r="1707" spans="3:16" ht="32" x14ac:dyDescent="0.2">
      <c r="C1707" s="410"/>
      <c r="D1707" s="410"/>
      <c r="E1707" s="410">
        <f>COUNTIF(CFCategoriasBD,TabelaFluxoDeCaixa[[#This Row],[Categoria]])</f>
        <v>1</v>
      </c>
      <c r="F1707" s="389">
        <f ca="1">IFERROR(COUNTIF(INDIRECT("BDNameToFC" &amp; SUBSTITUTE(TabelaFluxoDeCaixa[[#This Row],[Categoria]], " ", "_")),TabelaFluxoDeCaixa[[#This Row],[Sub Categoria]]),0)</f>
        <v>1</v>
      </c>
      <c r="G1707" s="429">
        <f>DATE(YEAR(TabelaFluxoDeCaixa[[#This Row],[Data de Efetivação]]),MONTH(TabelaFluxoDeCaixa[[#This Row],[Data de Efetivação]]),1)</f>
        <v>45839</v>
      </c>
      <c r="H1707" s="428">
        <v>45848</v>
      </c>
      <c r="I1707" s="428">
        <v>45848</v>
      </c>
      <c r="J1707" s="411" t="s">
        <v>725</v>
      </c>
      <c r="K1707" s="411"/>
      <c r="L1707" s="411" t="s">
        <v>58</v>
      </c>
      <c r="M1707" s="412" t="s">
        <v>801</v>
      </c>
      <c r="N1707" s="413" t="s">
        <v>2043</v>
      </c>
      <c r="O1707" s="414">
        <v>240</v>
      </c>
      <c r="P1707" s="415" t="s">
        <v>134</v>
      </c>
    </row>
    <row r="1708" spans="3:16" ht="32" x14ac:dyDescent="0.2">
      <c r="C1708" s="410"/>
      <c r="D1708" s="410"/>
      <c r="E1708" s="410">
        <f>COUNTIF(CFCategoriasBD,TabelaFluxoDeCaixa[[#This Row],[Categoria]])</f>
        <v>1</v>
      </c>
      <c r="F1708" s="389">
        <f ca="1">IFERROR(COUNTIF(INDIRECT("BDNameToFC" &amp; SUBSTITUTE(TabelaFluxoDeCaixa[[#This Row],[Categoria]], " ", "_")),TabelaFluxoDeCaixa[[#This Row],[Sub Categoria]]),0)</f>
        <v>1</v>
      </c>
      <c r="G1708" s="429">
        <f>DATE(YEAR(TabelaFluxoDeCaixa[[#This Row],[Data de Efetivação]]),MONTH(TabelaFluxoDeCaixa[[#This Row],[Data de Efetivação]]),1)</f>
        <v>45839</v>
      </c>
      <c r="H1708" s="428">
        <v>45848</v>
      </c>
      <c r="I1708" s="428">
        <v>45848</v>
      </c>
      <c r="J1708" s="411" t="s">
        <v>725</v>
      </c>
      <c r="K1708" s="411"/>
      <c r="L1708" s="411" t="s">
        <v>43</v>
      </c>
      <c r="M1708" s="412" t="s">
        <v>44</v>
      </c>
      <c r="N1708" s="413" t="s">
        <v>760</v>
      </c>
      <c r="O1708" s="414">
        <v>356.9</v>
      </c>
      <c r="P1708" s="415" t="s">
        <v>134</v>
      </c>
    </row>
    <row r="1709" spans="3:16" ht="32" x14ac:dyDescent="0.2">
      <c r="C1709" s="410"/>
      <c r="D1709" s="410"/>
      <c r="E1709" s="410">
        <f>COUNTIF(CFCategoriasBD,TabelaFluxoDeCaixa[[#This Row],[Categoria]])</f>
        <v>1</v>
      </c>
      <c r="F1709" s="389">
        <f ca="1">IFERROR(COUNTIF(INDIRECT("BDNameToFC" &amp; SUBSTITUTE(TabelaFluxoDeCaixa[[#This Row],[Categoria]], " ", "_")),TabelaFluxoDeCaixa[[#This Row],[Sub Categoria]]),0)</f>
        <v>1</v>
      </c>
      <c r="G1709" s="429">
        <f>DATE(YEAR(TabelaFluxoDeCaixa[[#This Row],[Data de Efetivação]]),MONTH(TabelaFluxoDeCaixa[[#This Row],[Data de Efetivação]]),1)</f>
        <v>45839</v>
      </c>
      <c r="H1709" s="428">
        <v>45848</v>
      </c>
      <c r="I1709" s="428">
        <v>45848</v>
      </c>
      <c r="J1709" s="411" t="s">
        <v>725</v>
      </c>
      <c r="K1709" s="411"/>
      <c r="L1709" s="411" t="s">
        <v>899</v>
      </c>
      <c r="M1709" s="412" t="s">
        <v>1762</v>
      </c>
      <c r="N1709" s="413" t="s">
        <v>1485</v>
      </c>
      <c r="O1709" s="414">
        <v>360</v>
      </c>
      <c r="P1709" s="415" t="s">
        <v>134</v>
      </c>
    </row>
    <row r="1710" spans="3:16" ht="16" x14ac:dyDescent="0.2">
      <c r="C1710" s="410"/>
      <c r="D1710" s="410"/>
      <c r="E1710" s="410">
        <f>COUNTIF(CFCategoriasBD,TabelaFluxoDeCaixa[[#This Row],[Categoria]])</f>
        <v>1</v>
      </c>
      <c r="F1710" s="389">
        <f ca="1">IFERROR(COUNTIF(INDIRECT("BDNameToFC" &amp; SUBSTITUTE(TabelaFluxoDeCaixa[[#This Row],[Categoria]], " ", "_")),TabelaFluxoDeCaixa[[#This Row],[Sub Categoria]]),0)</f>
        <v>1</v>
      </c>
      <c r="G1710" s="429">
        <f>DATE(YEAR(TabelaFluxoDeCaixa[[#This Row],[Data de Efetivação]]),MONTH(TabelaFluxoDeCaixa[[#This Row],[Data de Efetivação]]),1)</f>
        <v>45839</v>
      </c>
      <c r="H1710" s="428">
        <v>45848</v>
      </c>
      <c r="I1710" s="428">
        <v>45848</v>
      </c>
      <c r="J1710" s="411" t="s">
        <v>725</v>
      </c>
      <c r="K1710" s="411"/>
      <c r="L1710" s="411" t="s">
        <v>679</v>
      </c>
      <c r="M1710" s="412" t="s">
        <v>1137</v>
      </c>
      <c r="N1710" s="413" t="s">
        <v>1130</v>
      </c>
      <c r="O1710" s="414">
        <v>498.92</v>
      </c>
      <c r="P1710" s="415" t="s">
        <v>134</v>
      </c>
    </row>
    <row r="1711" spans="3:16" ht="32" x14ac:dyDescent="0.2">
      <c r="C1711" s="410"/>
      <c r="D1711" s="410"/>
      <c r="E1711" s="410">
        <f>COUNTIF(CFCategoriasBD,TabelaFluxoDeCaixa[[#This Row],[Categoria]])</f>
        <v>1</v>
      </c>
      <c r="F1711" s="389">
        <f ca="1">IFERROR(COUNTIF(INDIRECT("BDNameToFC" &amp; SUBSTITUTE(TabelaFluxoDeCaixa[[#This Row],[Categoria]], " ", "_")),TabelaFluxoDeCaixa[[#This Row],[Sub Categoria]]),0)</f>
        <v>1</v>
      </c>
      <c r="G1711" s="429">
        <f>DATE(YEAR(TabelaFluxoDeCaixa[[#This Row],[Data de Efetivação]]),MONTH(TabelaFluxoDeCaixa[[#This Row],[Data de Efetivação]]),1)</f>
        <v>45839</v>
      </c>
      <c r="H1711" s="428">
        <v>45849</v>
      </c>
      <c r="I1711" s="428">
        <v>45849</v>
      </c>
      <c r="J1711" s="411" t="s">
        <v>725</v>
      </c>
      <c r="K1711" s="411"/>
      <c r="L1711" s="411" t="s">
        <v>41</v>
      </c>
      <c r="M1711" s="412" t="s">
        <v>798</v>
      </c>
      <c r="N1711" s="413" t="s">
        <v>2045</v>
      </c>
      <c r="O1711" s="414">
        <v>113.6</v>
      </c>
      <c r="P1711" s="415" t="s">
        <v>134</v>
      </c>
    </row>
    <row r="1712" spans="3:16" ht="32" x14ac:dyDescent="0.2">
      <c r="C1712" s="410"/>
      <c r="D1712" s="410"/>
      <c r="E1712" s="410">
        <f>COUNTIF(CFCategoriasBD,TabelaFluxoDeCaixa[[#This Row],[Categoria]])</f>
        <v>1</v>
      </c>
      <c r="F1712" s="389">
        <f ca="1">IFERROR(COUNTIF(INDIRECT("BDNameToFC" &amp; SUBSTITUTE(TabelaFluxoDeCaixa[[#This Row],[Categoria]], " ", "_")),TabelaFluxoDeCaixa[[#This Row],[Sub Categoria]]),0)</f>
        <v>1</v>
      </c>
      <c r="G1712" s="429">
        <f>DATE(YEAR(TabelaFluxoDeCaixa[[#This Row],[Data de Efetivação]]),MONTH(TabelaFluxoDeCaixa[[#This Row],[Data de Efetivação]]),1)</f>
        <v>45839</v>
      </c>
      <c r="H1712" s="428">
        <v>45849</v>
      </c>
      <c r="I1712" s="428">
        <v>45849</v>
      </c>
      <c r="J1712" s="411" t="s">
        <v>725</v>
      </c>
      <c r="K1712" s="411"/>
      <c r="L1712" s="411" t="s">
        <v>41</v>
      </c>
      <c r="M1712" s="412" t="s">
        <v>798</v>
      </c>
      <c r="N1712" s="413" t="s">
        <v>2044</v>
      </c>
      <c r="O1712" s="414">
        <v>170.3</v>
      </c>
      <c r="P1712" s="415" t="s">
        <v>134</v>
      </c>
    </row>
    <row r="1713" spans="3:16" ht="16" x14ac:dyDescent="0.2">
      <c r="C1713" s="410"/>
      <c r="D1713" s="410"/>
      <c r="E1713" s="410">
        <f>COUNTIF(CFCategoriasBD,TabelaFluxoDeCaixa[[#This Row],[Categoria]])</f>
        <v>1</v>
      </c>
      <c r="F1713" s="389">
        <f ca="1">IFERROR(COUNTIF(INDIRECT("BDNameToFC" &amp; SUBSTITUTE(TabelaFluxoDeCaixa[[#This Row],[Categoria]], " ", "_")),TabelaFluxoDeCaixa[[#This Row],[Sub Categoria]]),0)</f>
        <v>1</v>
      </c>
      <c r="G1713" s="429">
        <f>DATE(YEAR(TabelaFluxoDeCaixa[[#This Row],[Data de Efetivação]]),MONTH(TabelaFluxoDeCaixa[[#This Row],[Data de Efetivação]]),1)</f>
        <v>45839</v>
      </c>
      <c r="H1713" s="428">
        <v>45849</v>
      </c>
      <c r="I1713" s="428">
        <v>45849</v>
      </c>
      <c r="J1713" s="411" t="s">
        <v>725</v>
      </c>
      <c r="K1713" s="411"/>
      <c r="L1713" s="411" t="s">
        <v>43</v>
      </c>
      <c r="M1713" s="412" t="s">
        <v>46</v>
      </c>
      <c r="N1713" s="413" t="s">
        <v>766</v>
      </c>
      <c r="O1713" s="414">
        <v>252.61</v>
      </c>
      <c r="P1713" s="415" t="s">
        <v>134</v>
      </c>
    </row>
    <row r="1714" spans="3:16" ht="16" x14ac:dyDescent="0.2">
      <c r="C1714" s="410"/>
      <c r="D1714" s="410"/>
      <c r="E1714" s="410">
        <f>COUNTIF(CFCategoriasBD,TabelaFluxoDeCaixa[[#This Row],[Categoria]])</f>
        <v>1</v>
      </c>
      <c r="F1714" s="389">
        <f ca="1">IFERROR(COUNTIF(INDIRECT("BDNameToFC" &amp; SUBSTITUTE(TabelaFluxoDeCaixa[[#This Row],[Categoria]], " ", "_")),TabelaFluxoDeCaixa[[#This Row],[Sub Categoria]]),0)</f>
        <v>1</v>
      </c>
      <c r="G1714" s="429">
        <f>DATE(YEAR(TabelaFluxoDeCaixa[[#This Row],[Data de Efetivação]]),MONTH(TabelaFluxoDeCaixa[[#This Row],[Data de Efetivação]]),1)</f>
        <v>45839</v>
      </c>
      <c r="H1714" s="428">
        <v>45851</v>
      </c>
      <c r="I1714" s="428">
        <v>45851</v>
      </c>
      <c r="J1714" s="411" t="s">
        <v>725</v>
      </c>
      <c r="K1714" s="411"/>
      <c r="L1714" s="411" t="s">
        <v>58</v>
      </c>
      <c r="M1714" s="412" t="s">
        <v>906</v>
      </c>
      <c r="N1714" s="413" t="s">
        <v>1514</v>
      </c>
      <c r="O1714" s="414">
        <v>146.09</v>
      </c>
      <c r="P1714" s="415" t="s">
        <v>134</v>
      </c>
    </row>
    <row r="1715" spans="3:16" ht="32" x14ac:dyDescent="0.2">
      <c r="C1715" s="410"/>
      <c r="D1715" s="410"/>
      <c r="E1715" s="410">
        <f>COUNTIF(CFCategoriasBD,TabelaFluxoDeCaixa[[#This Row],[Categoria]])</f>
        <v>1</v>
      </c>
      <c r="F1715" s="389">
        <f ca="1">IFERROR(COUNTIF(INDIRECT("BDNameToFC" &amp; SUBSTITUTE(TabelaFluxoDeCaixa[[#This Row],[Categoria]], " ", "_")),TabelaFluxoDeCaixa[[#This Row],[Sub Categoria]]),0)</f>
        <v>1</v>
      </c>
      <c r="G1715" s="429">
        <f>DATE(YEAR(TabelaFluxoDeCaixa[[#This Row],[Data de Efetivação]]),MONTH(TabelaFluxoDeCaixa[[#This Row],[Data de Efetivação]]),1)</f>
        <v>45839</v>
      </c>
      <c r="H1715" s="428">
        <v>45852</v>
      </c>
      <c r="I1715" s="428">
        <v>45852</v>
      </c>
      <c r="J1715" s="411" t="s">
        <v>725</v>
      </c>
      <c r="K1715" s="411"/>
      <c r="L1715" s="411" t="s">
        <v>41</v>
      </c>
      <c r="M1715" s="412" t="s">
        <v>798</v>
      </c>
      <c r="N1715" s="413" t="s">
        <v>2050</v>
      </c>
      <c r="O1715" s="414">
        <v>2</v>
      </c>
      <c r="P1715" s="415" t="s">
        <v>134</v>
      </c>
    </row>
    <row r="1716" spans="3:16" ht="32" x14ac:dyDescent="0.2">
      <c r="C1716" s="410"/>
      <c r="D1716" s="410"/>
      <c r="E1716" s="410">
        <f>COUNTIF(CFCategoriasBD,TabelaFluxoDeCaixa[[#This Row],[Categoria]])</f>
        <v>1</v>
      </c>
      <c r="F1716" s="389">
        <f ca="1">IFERROR(COUNTIF(INDIRECT("BDNameToFC" &amp; SUBSTITUTE(TabelaFluxoDeCaixa[[#This Row],[Categoria]], " ", "_")),TabelaFluxoDeCaixa[[#This Row],[Sub Categoria]]),0)</f>
        <v>1</v>
      </c>
      <c r="G1716" s="429">
        <f>DATE(YEAR(TabelaFluxoDeCaixa[[#This Row],[Data de Efetivação]]),MONTH(TabelaFluxoDeCaixa[[#This Row],[Data de Efetivação]]),1)</f>
        <v>45839</v>
      </c>
      <c r="H1716" s="428">
        <v>45852</v>
      </c>
      <c r="I1716" s="428">
        <v>45852</v>
      </c>
      <c r="J1716" s="411" t="s">
        <v>725</v>
      </c>
      <c r="K1716" s="411"/>
      <c r="L1716" s="411" t="s">
        <v>41</v>
      </c>
      <c r="M1716" s="412" t="s">
        <v>798</v>
      </c>
      <c r="N1716" s="413" t="s">
        <v>2047</v>
      </c>
      <c r="O1716" s="414">
        <v>2.2000000000000002</v>
      </c>
      <c r="P1716" s="415" t="s">
        <v>134</v>
      </c>
    </row>
    <row r="1717" spans="3:16" ht="32" x14ac:dyDescent="0.2">
      <c r="C1717" s="410"/>
      <c r="D1717" s="410"/>
      <c r="E1717" s="410">
        <f>COUNTIF(CFCategoriasBD,TabelaFluxoDeCaixa[[#This Row],[Categoria]])</f>
        <v>1</v>
      </c>
      <c r="F1717" s="389">
        <f ca="1">IFERROR(COUNTIF(INDIRECT("BDNameToFC" &amp; SUBSTITUTE(TabelaFluxoDeCaixa[[#This Row],[Categoria]], " ", "_")),TabelaFluxoDeCaixa[[#This Row],[Sub Categoria]]),0)</f>
        <v>1</v>
      </c>
      <c r="G1717" s="429">
        <f>DATE(YEAR(TabelaFluxoDeCaixa[[#This Row],[Data de Efetivação]]),MONTH(TabelaFluxoDeCaixa[[#This Row],[Data de Efetivação]]),1)</f>
        <v>45839</v>
      </c>
      <c r="H1717" s="428">
        <v>45852</v>
      </c>
      <c r="I1717" s="428">
        <v>45852</v>
      </c>
      <c r="J1717" s="411" t="s">
        <v>725</v>
      </c>
      <c r="K1717" s="411"/>
      <c r="L1717" s="411" t="s">
        <v>41</v>
      </c>
      <c r="M1717" s="412" t="s">
        <v>798</v>
      </c>
      <c r="N1717" s="413" t="s">
        <v>2046</v>
      </c>
      <c r="O1717" s="414">
        <v>2.2999999999999998</v>
      </c>
      <c r="P1717" s="415" t="s">
        <v>134</v>
      </c>
    </row>
    <row r="1718" spans="3:16" ht="32" x14ac:dyDescent="0.2">
      <c r="C1718" s="410"/>
      <c r="D1718" s="410"/>
      <c r="E1718" s="410">
        <f>COUNTIF(CFCategoriasBD,TabelaFluxoDeCaixa[[#This Row],[Categoria]])</f>
        <v>1</v>
      </c>
      <c r="F1718" s="389">
        <f ca="1">IFERROR(COUNTIF(INDIRECT("BDNameToFC" &amp; SUBSTITUTE(TabelaFluxoDeCaixa[[#This Row],[Categoria]], " ", "_")),TabelaFluxoDeCaixa[[#This Row],[Sub Categoria]]),0)</f>
        <v>1</v>
      </c>
      <c r="G1718" s="429">
        <f>DATE(YEAR(TabelaFluxoDeCaixa[[#This Row],[Data de Efetivação]]),MONTH(TabelaFluxoDeCaixa[[#This Row],[Data de Efetivação]]),1)</f>
        <v>45839</v>
      </c>
      <c r="H1718" s="428">
        <v>45852</v>
      </c>
      <c r="I1718" s="428">
        <v>45852</v>
      </c>
      <c r="J1718" s="411" t="s">
        <v>725</v>
      </c>
      <c r="K1718" s="411"/>
      <c r="L1718" s="411" t="s">
        <v>41</v>
      </c>
      <c r="M1718" s="412" t="s">
        <v>798</v>
      </c>
      <c r="N1718" s="413" t="s">
        <v>2052</v>
      </c>
      <c r="O1718" s="414">
        <v>2.46</v>
      </c>
      <c r="P1718" s="415" t="s">
        <v>134</v>
      </c>
    </row>
    <row r="1719" spans="3:16" ht="16" x14ac:dyDescent="0.2">
      <c r="C1719" s="410"/>
      <c r="D1719" s="410"/>
      <c r="E1719" s="410">
        <f>COUNTIF(CFCategoriasBD,TabelaFluxoDeCaixa[[#This Row],[Categoria]])</f>
        <v>1</v>
      </c>
      <c r="F1719" s="389">
        <f ca="1">IFERROR(COUNTIF(INDIRECT("BDNameToFC" &amp; SUBSTITUTE(TabelaFluxoDeCaixa[[#This Row],[Categoria]], " ", "_")),TabelaFluxoDeCaixa[[#This Row],[Sub Categoria]]),0)</f>
        <v>1</v>
      </c>
      <c r="G1719" s="429">
        <f>DATE(YEAR(TabelaFluxoDeCaixa[[#This Row],[Data de Efetivação]]),MONTH(TabelaFluxoDeCaixa[[#This Row],[Data de Efetivação]]),1)</f>
        <v>45839</v>
      </c>
      <c r="H1719" s="428">
        <v>45852</v>
      </c>
      <c r="I1719" s="428">
        <v>45852</v>
      </c>
      <c r="J1719" s="411" t="s">
        <v>725</v>
      </c>
      <c r="K1719" s="411"/>
      <c r="L1719" s="411" t="s">
        <v>55</v>
      </c>
      <c r="M1719" s="412" t="s">
        <v>56</v>
      </c>
      <c r="N1719" s="413" t="s">
        <v>2057</v>
      </c>
      <c r="O1719" s="414">
        <v>10</v>
      </c>
      <c r="P1719" s="415" t="s">
        <v>134</v>
      </c>
    </row>
    <row r="1720" spans="3:16" ht="16" x14ac:dyDescent="0.2">
      <c r="C1720" s="410"/>
      <c r="D1720" s="410"/>
      <c r="E1720" s="410">
        <f>COUNTIF(CFCategoriasBD,TabelaFluxoDeCaixa[[#This Row],[Categoria]])</f>
        <v>1</v>
      </c>
      <c r="F1720" s="389">
        <f ca="1">IFERROR(COUNTIF(INDIRECT("BDNameToFC" &amp; SUBSTITUTE(TabelaFluxoDeCaixa[[#This Row],[Categoria]], " ", "_")),TabelaFluxoDeCaixa[[#This Row],[Sub Categoria]]),0)</f>
        <v>1</v>
      </c>
      <c r="G1720" s="429">
        <f>DATE(YEAR(TabelaFluxoDeCaixa[[#This Row],[Data de Efetivação]]),MONTH(TabelaFluxoDeCaixa[[#This Row],[Data de Efetivação]]),1)</f>
        <v>45839</v>
      </c>
      <c r="H1720" s="428">
        <v>45852</v>
      </c>
      <c r="I1720" s="428">
        <v>45852</v>
      </c>
      <c r="J1720" s="411" t="s">
        <v>725</v>
      </c>
      <c r="K1720" s="411"/>
      <c r="L1720" s="411" t="s">
        <v>55</v>
      </c>
      <c r="M1720" s="412" t="s">
        <v>56</v>
      </c>
      <c r="N1720" s="413" t="s">
        <v>2059</v>
      </c>
      <c r="O1720" s="414">
        <v>15</v>
      </c>
      <c r="P1720" s="415" t="s">
        <v>134</v>
      </c>
    </row>
    <row r="1721" spans="3:16" ht="16" x14ac:dyDescent="0.2">
      <c r="C1721" s="410"/>
      <c r="D1721" s="410"/>
      <c r="E1721" s="410">
        <f>COUNTIF(CFCategoriasBD,TabelaFluxoDeCaixa[[#This Row],[Categoria]])</f>
        <v>1</v>
      </c>
      <c r="F1721" s="389">
        <f ca="1">IFERROR(COUNTIF(INDIRECT("BDNameToFC" &amp; SUBSTITUTE(TabelaFluxoDeCaixa[[#This Row],[Categoria]], " ", "_")),TabelaFluxoDeCaixa[[#This Row],[Sub Categoria]]),0)</f>
        <v>1</v>
      </c>
      <c r="G1721" s="429">
        <f>DATE(YEAR(TabelaFluxoDeCaixa[[#This Row],[Data de Efetivação]]),MONTH(TabelaFluxoDeCaixa[[#This Row],[Data de Efetivação]]),1)</f>
        <v>45839</v>
      </c>
      <c r="H1721" s="428">
        <v>45852</v>
      </c>
      <c r="I1721" s="428">
        <v>45852</v>
      </c>
      <c r="J1721" s="411" t="s">
        <v>725</v>
      </c>
      <c r="K1721" s="411"/>
      <c r="L1721" s="411" t="s">
        <v>55</v>
      </c>
      <c r="M1721" s="412" t="s">
        <v>56</v>
      </c>
      <c r="N1721" s="413" t="s">
        <v>2055</v>
      </c>
      <c r="O1721" s="414">
        <v>16</v>
      </c>
      <c r="P1721" s="415" t="s">
        <v>134</v>
      </c>
    </row>
    <row r="1722" spans="3:16" ht="32" x14ac:dyDescent="0.2">
      <c r="C1722" s="410"/>
      <c r="D1722" s="410"/>
      <c r="E1722" s="410">
        <f>COUNTIF(CFCategoriasBD,TabelaFluxoDeCaixa[[#This Row],[Categoria]])</f>
        <v>1</v>
      </c>
      <c r="F1722" s="389">
        <f ca="1">IFERROR(COUNTIF(INDIRECT("BDNameToFC" &amp; SUBSTITUTE(TabelaFluxoDeCaixa[[#This Row],[Categoria]], " ", "_")),TabelaFluxoDeCaixa[[#This Row],[Sub Categoria]]),0)</f>
        <v>1</v>
      </c>
      <c r="G1722" s="429">
        <f>DATE(YEAR(TabelaFluxoDeCaixa[[#This Row],[Data de Efetivação]]),MONTH(TabelaFluxoDeCaixa[[#This Row],[Data de Efetivação]]),1)</f>
        <v>45839</v>
      </c>
      <c r="H1722" s="428">
        <v>45852</v>
      </c>
      <c r="I1722" s="428">
        <v>45852</v>
      </c>
      <c r="J1722" s="411" t="s">
        <v>725</v>
      </c>
      <c r="K1722" s="411"/>
      <c r="L1722" s="411" t="s">
        <v>41</v>
      </c>
      <c r="M1722" s="412" t="s">
        <v>798</v>
      </c>
      <c r="N1722" s="413" t="s">
        <v>2048</v>
      </c>
      <c r="O1722" s="414">
        <v>20.399999999999999</v>
      </c>
      <c r="P1722" s="415" t="s">
        <v>134</v>
      </c>
    </row>
    <row r="1723" spans="3:16" ht="32" x14ac:dyDescent="0.2">
      <c r="C1723" s="410"/>
      <c r="D1723" s="410"/>
      <c r="E1723" s="410">
        <f>COUNTIF(CFCategoriasBD,TabelaFluxoDeCaixa[[#This Row],[Categoria]])</f>
        <v>1</v>
      </c>
      <c r="F1723" s="389">
        <f ca="1">IFERROR(COUNTIF(INDIRECT("BDNameToFC" &amp; SUBSTITUTE(TabelaFluxoDeCaixa[[#This Row],[Categoria]], " ", "_")),TabelaFluxoDeCaixa[[#This Row],[Sub Categoria]]),0)</f>
        <v>1</v>
      </c>
      <c r="G1723" s="429">
        <f>DATE(YEAR(TabelaFluxoDeCaixa[[#This Row],[Data de Efetivação]]),MONTH(TabelaFluxoDeCaixa[[#This Row],[Data de Efetivação]]),1)</f>
        <v>45839</v>
      </c>
      <c r="H1723" s="428">
        <v>45852</v>
      </c>
      <c r="I1723" s="428">
        <v>45852</v>
      </c>
      <c r="J1723" s="411" t="s">
        <v>725</v>
      </c>
      <c r="K1723" s="411"/>
      <c r="L1723" s="411" t="s">
        <v>41</v>
      </c>
      <c r="M1723" s="412" t="s">
        <v>798</v>
      </c>
      <c r="N1723" s="413" t="s">
        <v>2051</v>
      </c>
      <c r="O1723" s="414">
        <v>23.2</v>
      </c>
      <c r="P1723" s="415" t="s">
        <v>134</v>
      </c>
    </row>
    <row r="1724" spans="3:16" ht="16" x14ac:dyDescent="0.2">
      <c r="C1724" s="410"/>
      <c r="D1724" s="410"/>
      <c r="E1724" s="410">
        <f>COUNTIF(CFCategoriasBD,TabelaFluxoDeCaixa[[#This Row],[Categoria]])</f>
        <v>1</v>
      </c>
      <c r="F1724" s="389">
        <f ca="1">IFERROR(COUNTIF(INDIRECT("BDNameToFC" &amp; SUBSTITUTE(TabelaFluxoDeCaixa[[#This Row],[Categoria]], " ", "_")),TabelaFluxoDeCaixa[[#This Row],[Sub Categoria]]),0)</f>
        <v>1</v>
      </c>
      <c r="G1724" s="429">
        <f>DATE(YEAR(TabelaFluxoDeCaixa[[#This Row],[Data de Efetivação]]),MONTH(TabelaFluxoDeCaixa[[#This Row],[Data de Efetivação]]),1)</f>
        <v>45839</v>
      </c>
      <c r="H1724" s="428">
        <v>45852</v>
      </c>
      <c r="I1724" s="428">
        <v>45852</v>
      </c>
      <c r="J1724" s="411" t="s">
        <v>725</v>
      </c>
      <c r="K1724" s="411"/>
      <c r="L1724" s="411" t="s">
        <v>55</v>
      </c>
      <c r="M1724" s="412" t="s">
        <v>56</v>
      </c>
      <c r="N1724" s="413" t="s">
        <v>2053</v>
      </c>
      <c r="O1724" s="414">
        <v>24</v>
      </c>
      <c r="P1724" s="415" t="s">
        <v>134</v>
      </c>
    </row>
    <row r="1725" spans="3:16" ht="16" x14ac:dyDescent="0.2">
      <c r="C1725" s="410"/>
      <c r="D1725" s="410"/>
      <c r="E1725" s="410">
        <f>COUNTIF(CFCategoriasBD,TabelaFluxoDeCaixa[[#This Row],[Categoria]])</f>
        <v>1</v>
      </c>
      <c r="F1725" s="389">
        <f ca="1">IFERROR(COUNTIF(INDIRECT("BDNameToFC" &amp; SUBSTITUTE(TabelaFluxoDeCaixa[[#This Row],[Categoria]], " ", "_")),TabelaFluxoDeCaixa[[#This Row],[Sub Categoria]]),0)</f>
        <v>1</v>
      </c>
      <c r="G1725" s="429">
        <f>DATE(YEAR(TabelaFluxoDeCaixa[[#This Row],[Data de Efetivação]]),MONTH(TabelaFluxoDeCaixa[[#This Row],[Data de Efetivação]]),1)</f>
        <v>45839</v>
      </c>
      <c r="H1725" s="428">
        <v>45852</v>
      </c>
      <c r="I1725" s="428">
        <v>45852</v>
      </c>
      <c r="J1725" s="411" t="s">
        <v>725</v>
      </c>
      <c r="K1725" s="411"/>
      <c r="L1725" s="411" t="s">
        <v>55</v>
      </c>
      <c r="M1725" s="412" t="s">
        <v>56</v>
      </c>
      <c r="N1725" s="413" t="s">
        <v>2058</v>
      </c>
      <c r="O1725" s="414">
        <v>25</v>
      </c>
      <c r="P1725" s="415" t="s">
        <v>134</v>
      </c>
    </row>
    <row r="1726" spans="3:16" ht="32" x14ac:dyDescent="0.2">
      <c r="C1726" s="410"/>
      <c r="D1726" s="410"/>
      <c r="E1726" s="410">
        <f>COUNTIF(CFCategoriasBD,TabelaFluxoDeCaixa[[#This Row],[Categoria]])</f>
        <v>1</v>
      </c>
      <c r="F1726" s="389">
        <f ca="1">IFERROR(COUNTIF(INDIRECT("BDNameToFC" &amp; SUBSTITUTE(TabelaFluxoDeCaixa[[#This Row],[Categoria]], " ", "_")),TabelaFluxoDeCaixa[[#This Row],[Sub Categoria]]),0)</f>
        <v>1</v>
      </c>
      <c r="G1726" s="429">
        <f>DATE(YEAR(TabelaFluxoDeCaixa[[#This Row],[Data de Efetivação]]),MONTH(TabelaFluxoDeCaixa[[#This Row],[Data de Efetivação]]),1)</f>
        <v>45839</v>
      </c>
      <c r="H1726" s="428">
        <v>45852</v>
      </c>
      <c r="I1726" s="428">
        <v>45852</v>
      </c>
      <c r="J1726" s="411" t="s">
        <v>725</v>
      </c>
      <c r="K1726" s="411"/>
      <c r="L1726" s="411" t="s">
        <v>41</v>
      </c>
      <c r="M1726" s="412" t="s">
        <v>798</v>
      </c>
      <c r="N1726" s="413" t="s">
        <v>2049</v>
      </c>
      <c r="O1726" s="414">
        <v>38.75</v>
      </c>
      <c r="P1726" s="415" t="s">
        <v>134</v>
      </c>
    </row>
    <row r="1727" spans="3:16" ht="32" x14ac:dyDescent="0.2">
      <c r="C1727" s="410"/>
      <c r="D1727" s="410"/>
      <c r="E1727" s="410">
        <f>COUNTIF(CFCategoriasBD,TabelaFluxoDeCaixa[[#This Row],[Categoria]])</f>
        <v>1</v>
      </c>
      <c r="F1727" s="389">
        <f ca="1">IFERROR(COUNTIF(INDIRECT("BDNameToFC" &amp; SUBSTITUTE(TabelaFluxoDeCaixa[[#This Row],[Categoria]], " ", "_")),TabelaFluxoDeCaixa[[#This Row],[Sub Categoria]]),0)</f>
        <v>1</v>
      </c>
      <c r="G1727" s="429">
        <f>DATE(YEAR(TabelaFluxoDeCaixa[[#This Row],[Data de Efetivação]]),MONTH(TabelaFluxoDeCaixa[[#This Row],[Data de Efetivação]]),1)</f>
        <v>45839</v>
      </c>
      <c r="H1727" s="428">
        <v>45852</v>
      </c>
      <c r="I1727" s="428">
        <v>45852</v>
      </c>
      <c r="J1727" s="411" t="s">
        <v>725</v>
      </c>
      <c r="K1727" s="411"/>
      <c r="L1727" s="411" t="s">
        <v>55</v>
      </c>
      <c r="M1727" s="412" t="s">
        <v>56</v>
      </c>
      <c r="N1727" s="413" t="s">
        <v>2056</v>
      </c>
      <c r="O1727" s="414">
        <v>50</v>
      </c>
      <c r="P1727" s="415" t="s">
        <v>134</v>
      </c>
    </row>
    <row r="1728" spans="3:16" ht="16" x14ac:dyDescent="0.2">
      <c r="C1728" s="410"/>
      <c r="D1728" s="410"/>
      <c r="E1728" s="410">
        <f>COUNTIF(CFCategoriasBD,TabelaFluxoDeCaixa[[#This Row],[Categoria]])</f>
        <v>1</v>
      </c>
      <c r="F1728" s="389">
        <f ca="1">IFERROR(COUNTIF(INDIRECT("BDNameToFC" &amp; SUBSTITUTE(TabelaFluxoDeCaixa[[#This Row],[Categoria]], " ", "_")),TabelaFluxoDeCaixa[[#This Row],[Sub Categoria]]),0)</f>
        <v>1</v>
      </c>
      <c r="G1728" s="429">
        <f>DATE(YEAR(TabelaFluxoDeCaixa[[#This Row],[Data de Efetivação]]),MONTH(TabelaFluxoDeCaixa[[#This Row],[Data de Efetivação]]),1)</f>
        <v>45839</v>
      </c>
      <c r="H1728" s="428">
        <v>45852</v>
      </c>
      <c r="I1728" s="428">
        <v>45852</v>
      </c>
      <c r="J1728" s="411" t="s">
        <v>725</v>
      </c>
      <c r="K1728" s="411"/>
      <c r="L1728" s="411" t="s">
        <v>55</v>
      </c>
      <c r="M1728" s="412" t="s">
        <v>56</v>
      </c>
      <c r="N1728" s="413" t="s">
        <v>2054</v>
      </c>
      <c r="O1728" s="414">
        <v>103.4</v>
      </c>
      <c r="P1728" s="415" t="s">
        <v>134</v>
      </c>
    </row>
    <row r="1729" spans="3:16" ht="16" x14ac:dyDescent="0.2">
      <c r="C1729" s="410"/>
      <c r="D1729" s="410"/>
      <c r="E1729" s="410">
        <f>COUNTIF(CFCategoriasBD,TabelaFluxoDeCaixa[[#This Row],[Categoria]])</f>
        <v>1</v>
      </c>
      <c r="F1729" s="389">
        <f ca="1">IFERROR(COUNTIF(INDIRECT("BDNameToFC" &amp; SUBSTITUTE(TabelaFluxoDeCaixa[[#This Row],[Categoria]], " ", "_")),TabelaFluxoDeCaixa[[#This Row],[Sub Categoria]]),0)</f>
        <v>1</v>
      </c>
      <c r="G1729" s="429">
        <f>DATE(YEAR(TabelaFluxoDeCaixa[[#This Row],[Data de Efetivação]]),MONTH(TabelaFluxoDeCaixa[[#This Row],[Data de Efetivação]]),1)</f>
        <v>45839</v>
      </c>
      <c r="H1729" s="428">
        <v>45852</v>
      </c>
      <c r="I1729" s="428">
        <v>45852</v>
      </c>
      <c r="J1729" s="411" t="s">
        <v>725</v>
      </c>
      <c r="K1729" s="411"/>
      <c r="L1729" s="411" t="s">
        <v>899</v>
      </c>
      <c r="M1729" s="412" t="s">
        <v>910</v>
      </c>
      <c r="N1729" s="413" t="s">
        <v>2060</v>
      </c>
      <c r="O1729" s="414">
        <v>162</v>
      </c>
      <c r="P1729" s="415" t="s">
        <v>134</v>
      </c>
    </row>
    <row r="1730" spans="3:16" ht="32" x14ac:dyDescent="0.2">
      <c r="C1730" s="410"/>
      <c r="D1730" s="410"/>
      <c r="E1730" s="410">
        <f>COUNTIF(CFCategoriasBD,TabelaFluxoDeCaixa[[#This Row],[Categoria]])</f>
        <v>1</v>
      </c>
      <c r="F1730" s="389">
        <f ca="1">IFERROR(COUNTIF(INDIRECT("BDNameToFC" &amp; SUBSTITUTE(TabelaFluxoDeCaixa[[#This Row],[Categoria]], " ", "_")),TabelaFluxoDeCaixa[[#This Row],[Sub Categoria]]),0)</f>
        <v>1</v>
      </c>
      <c r="G1730" s="429">
        <f>DATE(YEAR(TabelaFluxoDeCaixa[[#This Row],[Data de Efetivação]]),MONTH(TabelaFluxoDeCaixa[[#This Row],[Data de Efetivação]]),1)</f>
        <v>45839</v>
      </c>
      <c r="H1730" s="428">
        <v>45853</v>
      </c>
      <c r="I1730" s="428">
        <v>45853</v>
      </c>
      <c r="J1730" s="411" t="s">
        <v>725</v>
      </c>
      <c r="K1730" s="411"/>
      <c r="L1730" s="411" t="s">
        <v>41</v>
      </c>
      <c r="M1730" s="412" t="s">
        <v>798</v>
      </c>
      <c r="N1730" s="413" t="s">
        <v>2061</v>
      </c>
      <c r="O1730" s="414">
        <v>8.5</v>
      </c>
      <c r="P1730" s="415" t="s">
        <v>134</v>
      </c>
    </row>
    <row r="1731" spans="3:16" ht="16" x14ac:dyDescent="0.2">
      <c r="C1731" s="410"/>
      <c r="D1731" s="410"/>
      <c r="E1731" s="410">
        <f>COUNTIF(CFCategoriasBD,TabelaFluxoDeCaixa[[#This Row],[Categoria]])</f>
        <v>1</v>
      </c>
      <c r="F1731" s="389">
        <f ca="1">IFERROR(COUNTIF(INDIRECT("BDNameToFC" &amp; SUBSTITUTE(TabelaFluxoDeCaixa[[#This Row],[Categoria]], " ", "_")),TabelaFluxoDeCaixa[[#This Row],[Sub Categoria]]),0)</f>
        <v>1</v>
      </c>
      <c r="G1731" s="429">
        <f>DATE(YEAR(TabelaFluxoDeCaixa[[#This Row],[Data de Efetivação]]),MONTH(TabelaFluxoDeCaixa[[#This Row],[Data de Efetivação]]),1)</f>
        <v>45839</v>
      </c>
      <c r="H1731" s="428">
        <v>45853</v>
      </c>
      <c r="I1731" s="428">
        <v>45853</v>
      </c>
      <c r="J1731" s="411" t="s">
        <v>725</v>
      </c>
      <c r="K1731" s="411"/>
      <c r="L1731" s="411" t="s">
        <v>55</v>
      </c>
      <c r="M1731" s="412" t="s">
        <v>56</v>
      </c>
      <c r="N1731" s="413" t="s">
        <v>2063</v>
      </c>
      <c r="O1731" s="414">
        <v>60</v>
      </c>
      <c r="P1731" s="415" t="s">
        <v>134</v>
      </c>
    </row>
    <row r="1732" spans="3:16" ht="16" x14ac:dyDescent="0.2">
      <c r="C1732" s="410"/>
      <c r="D1732" s="410"/>
      <c r="E1732" s="410">
        <f>COUNTIF(CFCategoriasBD,TabelaFluxoDeCaixa[[#This Row],[Categoria]])</f>
        <v>1</v>
      </c>
      <c r="F1732" s="389">
        <f ca="1">IFERROR(COUNTIF(INDIRECT("BDNameToFC" &amp; SUBSTITUTE(TabelaFluxoDeCaixa[[#This Row],[Categoria]], " ", "_")),TabelaFluxoDeCaixa[[#This Row],[Sub Categoria]]),0)</f>
        <v>1</v>
      </c>
      <c r="G1732" s="429">
        <f>DATE(YEAR(TabelaFluxoDeCaixa[[#This Row],[Data de Efetivação]]),MONTH(TabelaFluxoDeCaixa[[#This Row],[Data de Efetivação]]),1)</f>
        <v>45839</v>
      </c>
      <c r="H1732" s="428">
        <v>45853</v>
      </c>
      <c r="I1732" s="428">
        <v>45853</v>
      </c>
      <c r="J1732" s="411" t="s">
        <v>725</v>
      </c>
      <c r="K1732" s="411"/>
      <c r="L1732" s="411" t="s">
        <v>803</v>
      </c>
      <c r="M1732" s="412" t="s">
        <v>48</v>
      </c>
      <c r="N1732" s="413" t="s">
        <v>2062</v>
      </c>
      <c r="O1732" s="414">
        <v>64.75</v>
      </c>
      <c r="P1732" s="415" t="s">
        <v>134</v>
      </c>
    </row>
    <row r="1733" spans="3:16" ht="16" x14ac:dyDescent="0.2">
      <c r="C1733" s="410"/>
      <c r="D1733" s="410"/>
      <c r="E1733" s="410">
        <f>COUNTIF(CFCategoriasBD,TabelaFluxoDeCaixa[[#This Row],[Categoria]])</f>
        <v>1</v>
      </c>
      <c r="F1733" s="389">
        <f ca="1">IFERROR(COUNTIF(INDIRECT("BDNameToFC" &amp; SUBSTITUTE(TabelaFluxoDeCaixa[[#This Row],[Categoria]], " ", "_")),TabelaFluxoDeCaixa[[#This Row],[Sub Categoria]]),0)</f>
        <v>1</v>
      </c>
      <c r="G1733" s="429">
        <f>DATE(YEAR(TabelaFluxoDeCaixa[[#This Row],[Data de Efetivação]]),MONTH(TabelaFluxoDeCaixa[[#This Row],[Data de Efetivação]]),1)</f>
        <v>45839</v>
      </c>
      <c r="H1733" s="428">
        <v>45853</v>
      </c>
      <c r="I1733" s="428">
        <v>45853</v>
      </c>
      <c r="J1733" s="411" t="s">
        <v>725</v>
      </c>
      <c r="K1733" s="411"/>
      <c r="L1733" s="411" t="s">
        <v>808</v>
      </c>
      <c r="M1733" s="412" t="s">
        <v>257</v>
      </c>
      <c r="N1733" s="413" t="s">
        <v>780</v>
      </c>
      <c r="O1733" s="414">
        <v>174.72</v>
      </c>
      <c r="P1733" s="415" t="s">
        <v>134</v>
      </c>
    </row>
    <row r="1734" spans="3:16" ht="32" x14ac:dyDescent="0.2">
      <c r="C1734" s="410"/>
      <c r="D1734" s="410"/>
      <c r="E1734" s="410">
        <f>COUNTIF(CFCategoriasBD,TabelaFluxoDeCaixa[[#This Row],[Categoria]])</f>
        <v>1</v>
      </c>
      <c r="F1734" s="389">
        <f ca="1">IFERROR(COUNTIF(INDIRECT("BDNameToFC" &amp; SUBSTITUTE(TabelaFluxoDeCaixa[[#This Row],[Categoria]], " ", "_")),TabelaFluxoDeCaixa[[#This Row],[Sub Categoria]]),0)</f>
        <v>1</v>
      </c>
      <c r="G1734" s="429">
        <f>DATE(YEAR(TabelaFluxoDeCaixa[[#This Row],[Data de Efetivação]]),MONTH(TabelaFluxoDeCaixa[[#This Row],[Data de Efetivação]]),1)</f>
        <v>45839</v>
      </c>
      <c r="H1734" s="428">
        <v>45853</v>
      </c>
      <c r="I1734" s="428">
        <v>45853</v>
      </c>
      <c r="J1734" s="411" t="s">
        <v>725</v>
      </c>
      <c r="K1734" s="411"/>
      <c r="L1734" s="411" t="s">
        <v>52</v>
      </c>
      <c r="M1734" s="412" t="s">
        <v>54</v>
      </c>
      <c r="N1734" s="413" t="s">
        <v>1985</v>
      </c>
      <c r="O1734" s="414">
        <v>2628.09</v>
      </c>
      <c r="P1734" s="415" t="s">
        <v>134</v>
      </c>
    </row>
    <row r="1735" spans="3:16" ht="32" x14ac:dyDescent="0.2">
      <c r="C1735" s="410"/>
      <c r="D1735" s="410"/>
      <c r="E1735" s="410">
        <f>COUNTIF(CFCategoriasBD,TabelaFluxoDeCaixa[[#This Row],[Categoria]])</f>
        <v>1</v>
      </c>
      <c r="F1735" s="389">
        <f ca="1">IFERROR(COUNTIF(INDIRECT("BDNameToFC" &amp; SUBSTITUTE(TabelaFluxoDeCaixa[[#This Row],[Categoria]], " ", "_")),TabelaFluxoDeCaixa[[#This Row],[Sub Categoria]]),0)</f>
        <v>1</v>
      </c>
      <c r="G1735" s="429">
        <f>DATE(YEAR(TabelaFluxoDeCaixa[[#This Row],[Data de Efetivação]]),MONTH(TabelaFluxoDeCaixa[[#This Row],[Data de Efetivação]]),1)</f>
        <v>45839</v>
      </c>
      <c r="H1735" s="428">
        <v>45854</v>
      </c>
      <c r="I1735" s="428">
        <v>45854</v>
      </c>
      <c r="J1735" s="411" t="s">
        <v>725</v>
      </c>
      <c r="K1735" s="411"/>
      <c r="L1735" s="411" t="s">
        <v>899</v>
      </c>
      <c r="M1735" s="412" t="s">
        <v>900</v>
      </c>
      <c r="N1735" s="413" t="s">
        <v>2064</v>
      </c>
      <c r="O1735" s="414">
        <v>35</v>
      </c>
      <c r="P1735" s="415" t="s">
        <v>134</v>
      </c>
    </row>
    <row r="1736" spans="3:16" ht="16" x14ac:dyDescent="0.2">
      <c r="C1736" s="410"/>
      <c r="D1736" s="410"/>
      <c r="E1736" s="410">
        <f>COUNTIF(CFCategoriasBD,TabelaFluxoDeCaixa[[#This Row],[Categoria]])</f>
        <v>1</v>
      </c>
      <c r="F1736" s="389">
        <f ca="1">IFERROR(COUNTIF(INDIRECT("BDNameToFC" &amp; SUBSTITUTE(TabelaFluxoDeCaixa[[#This Row],[Categoria]], " ", "_")),TabelaFluxoDeCaixa[[#This Row],[Sub Categoria]]),0)</f>
        <v>1</v>
      </c>
      <c r="G1736" s="429">
        <f>DATE(YEAR(TabelaFluxoDeCaixa[[#This Row],[Data de Efetivação]]),MONTH(TabelaFluxoDeCaixa[[#This Row],[Data de Efetivação]]),1)</f>
        <v>45839</v>
      </c>
      <c r="H1736" s="428">
        <v>45854</v>
      </c>
      <c r="I1736" s="428">
        <v>45854</v>
      </c>
      <c r="J1736" s="411" t="s">
        <v>725</v>
      </c>
      <c r="K1736" s="411"/>
      <c r="L1736" s="411" t="s">
        <v>55</v>
      </c>
      <c r="M1736" s="412" t="s">
        <v>56</v>
      </c>
      <c r="N1736" s="413" t="s">
        <v>2065</v>
      </c>
      <c r="O1736" s="414">
        <v>165</v>
      </c>
      <c r="P1736" s="415" t="s">
        <v>134</v>
      </c>
    </row>
    <row r="1737" spans="3:16" ht="16" x14ac:dyDescent="0.2">
      <c r="C1737" s="410"/>
      <c r="D1737" s="410"/>
      <c r="E1737" s="410">
        <f>COUNTIF(CFCategoriasBD,TabelaFluxoDeCaixa[[#This Row],[Categoria]])</f>
        <v>1</v>
      </c>
      <c r="F1737" s="389">
        <f ca="1">IFERROR(COUNTIF(INDIRECT("BDNameToFC" &amp; SUBSTITUTE(TabelaFluxoDeCaixa[[#This Row],[Categoria]], " ", "_")),TabelaFluxoDeCaixa[[#This Row],[Sub Categoria]]),0)</f>
        <v>1</v>
      </c>
      <c r="G1737" s="429">
        <f>DATE(YEAR(TabelaFluxoDeCaixa[[#This Row],[Data de Efetivação]]),MONTH(TabelaFluxoDeCaixa[[#This Row],[Data de Efetivação]]),1)</f>
        <v>45839</v>
      </c>
      <c r="H1737" s="428">
        <v>45854</v>
      </c>
      <c r="I1737" s="428">
        <v>45854</v>
      </c>
      <c r="J1737" s="411" t="s">
        <v>725</v>
      </c>
      <c r="K1737" s="411"/>
      <c r="L1737" s="411" t="s">
        <v>43</v>
      </c>
      <c r="M1737" s="412" t="s">
        <v>817</v>
      </c>
      <c r="N1737" s="413" t="s">
        <v>2066</v>
      </c>
      <c r="O1737" s="414">
        <v>220</v>
      </c>
      <c r="P1737" s="415" t="s">
        <v>134</v>
      </c>
    </row>
    <row r="1738" spans="3:16" ht="16" x14ac:dyDescent="0.2">
      <c r="C1738" s="410"/>
      <c r="D1738" s="410"/>
      <c r="E1738" s="410">
        <f>COUNTIF(CFCategoriasBD,TabelaFluxoDeCaixa[[#This Row],[Categoria]])</f>
        <v>1</v>
      </c>
      <c r="F1738" s="389">
        <f ca="1">IFERROR(COUNTIF(INDIRECT("BDNameToFC" &amp; SUBSTITUTE(TabelaFluxoDeCaixa[[#This Row],[Categoria]], " ", "_")),TabelaFluxoDeCaixa[[#This Row],[Sub Categoria]]),0)</f>
        <v>1</v>
      </c>
      <c r="G1738" s="429">
        <f>DATE(YEAR(TabelaFluxoDeCaixa[[#This Row],[Data de Efetivação]]),MONTH(TabelaFluxoDeCaixa[[#This Row],[Data de Efetivação]]),1)</f>
        <v>45839</v>
      </c>
      <c r="H1738" s="428">
        <v>45855</v>
      </c>
      <c r="I1738" s="428">
        <v>45855</v>
      </c>
      <c r="J1738" s="411" t="s">
        <v>725</v>
      </c>
      <c r="K1738" s="411"/>
      <c r="L1738" s="411" t="s">
        <v>43</v>
      </c>
      <c r="M1738" s="412" t="s">
        <v>817</v>
      </c>
      <c r="N1738" s="413" t="s">
        <v>2068</v>
      </c>
      <c r="O1738" s="414">
        <v>39.020000000000003</v>
      </c>
      <c r="P1738" s="415" t="s">
        <v>134</v>
      </c>
    </row>
    <row r="1739" spans="3:16" ht="32" x14ac:dyDescent="0.2">
      <c r="C1739" s="410"/>
      <c r="D1739" s="410"/>
      <c r="E1739" s="410">
        <f>COUNTIF(CFCategoriasBD,TabelaFluxoDeCaixa[[#This Row],[Categoria]])</f>
        <v>1</v>
      </c>
      <c r="F1739" s="389">
        <f ca="1">IFERROR(COUNTIF(INDIRECT("BDNameToFC" &amp; SUBSTITUTE(TabelaFluxoDeCaixa[[#This Row],[Categoria]], " ", "_")),TabelaFluxoDeCaixa[[#This Row],[Sub Categoria]]),0)</f>
        <v>1</v>
      </c>
      <c r="G1739" s="429">
        <f>DATE(YEAR(TabelaFluxoDeCaixa[[#This Row],[Data de Efetivação]]),MONTH(TabelaFluxoDeCaixa[[#This Row],[Data de Efetivação]]),1)</f>
        <v>45839</v>
      </c>
      <c r="H1739" s="428">
        <v>45855</v>
      </c>
      <c r="I1739" s="428">
        <v>45855</v>
      </c>
      <c r="J1739" s="411" t="s">
        <v>725</v>
      </c>
      <c r="K1739" s="411"/>
      <c r="L1739" s="411" t="s">
        <v>41</v>
      </c>
      <c r="M1739" s="412" t="s">
        <v>798</v>
      </c>
      <c r="N1739" s="413" t="s">
        <v>2067</v>
      </c>
      <c r="O1739" s="414">
        <v>43.75</v>
      </c>
      <c r="P1739" s="415" t="s">
        <v>134</v>
      </c>
    </row>
    <row r="1740" spans="3:16" ht="16" x14ac:dyDescent="0.2">
      <c r="C1740" s="410"/>
      <c r="D1740" s="410"/>
      <c r="E1740" s="410">
        <f>COUNTIF(CFCategoriasBD,TabelaFluxoDeCaixa[[#This Row],[Categoria]])</f>
        <v>1</v>
      </c>
      <c r="F1740" s="389">
        <f ca="1">IFERROR(COUNTIF(INDIRECT("BDNameToFC" &amp; SUBSTITUTE(TabelaFluxoDeCaixa[[#This Row],[Categoria]], " ", "_")),TabelaFluxoDeCaixa[[#This Row],[Sub Categoria]]),0)</f>
        <v>1</v>
      </c>
      <c r="G1740" s="429">
        <f>DATE(YEAR(TabelaFluxoDeCaixa[[#This Row],[Data de Efetivação]]),MONTH(TabelaFluxoDeCaixa[[#This Row],[Data de Efetivação]]),1)</f>
        <v>45839</v>
      </c>
      <c r="H1740" s="428">
        <v>45855</v>
      </c>
      <c r="I1740" s="428">
        <v>45855</v>
      </c>
      <c r="J1740" s="411" t="s">
        <v>725</v>
      </c>
      <c r="K1740" s="411"/>
      <c r="L1740" s="411" t="s">
        <v>52</v>
      </c>
      <c r="M1740" s="412" t="s">
        <v>800</v>
      </c>
      <c r="N1740" s="413" t="s">
        <v>2069</v>
      </c>
      <c r="O1740" s="414">
        <v>108.25</v>
      </c>
      <c r="P1740" s="415" t="s">
        <v>134</v>
      </c>
    </row>
    <row r="1741" spans="3:16" ht="16" x14ac:dyDescent="0.2">
      <c r="C1741" s="410"/>
      <c r="D1741" s="410"/>
      <c r="E1741" s="410">
        <f>COUNTIF(CFCategoriasBD,TabelaFluxoDeCaixa[[#This Row],[Categoria]])</f>
        <v>1</v>
      </c>
      <c r="F1741" s="389">
        <f ca="1">IFERROR(COUNTIF(INDIRECT("BDNameToFC" &amp; SUBSTITUTE(TabelaFluxoDeCaixa[[#This Row],[Categoria]], " ", "_")),TabelaFluxoDeCaixa[[#This Row],[Sub Categoria]]),0)</f>
        <v>1</v>
      </c>
      <c r="G1741" s="429">
        <f>DATE(YEAR(TabelaFluxoDeCaixa[[#This Row],[Data de Efetivação]]),MONTH(TabelaFluxoDeCaixa[[#This Row],[Data de Efetivação]]),1)</f>
        <v>45839</v>
      </c>
      <c r="H1741" s="428">
        <v>45855</v>
      </c>
      <c r="I1741" s="428">
        <v>45855</v>
      </c>
      <c r="J1741" s="411" t="s">
        <v>725</v>
      </c>
      <c r="K1741" s="411"/>
      <c r="L1741" s="411" t="s">
        <v>809</v>
      </c>
      <c r="M1741" s="412" t="s">
        <v>823</v>
      </c>
      <c r="N1741" s="413" t="s">
        <v>786</v>
      </c>
      <c r="O1741" s="414">
        <v>111.79</v>
      </c>
      <c r="P1741" s="415" t="s">
        <v>134</v>
      </c>
    </row>
    <row r="1742" spans="3:16" ht="16" x14ac:dyDescent="0.2">
      <c r="C1742" s="410"/>
      <c r="D1742" s="410"/>
      <c r="E1742" s="410">
        <f>COUNTIF(CFCategoriasBD,TabelaFluxoDeCaixa[[#This Row],[Categoria]])</f>
        <v>1</v>
      </c>
      <c r="F1742" s="389">
        <f ca="1">IFERROR(COUNTIF(INDIRECT("BDNameToFC" &amp; SUBSTITUTE(TabelaFluxoDeCaixa[[#This Row],[Categoria]], " ", "_")),TabelaFluxoDeCaixa[[#This Row],[Sub Categoria]]),0)</f>
        <v>1</v>
      </c>
      <c r="G1742" s="429">
        <f>DATE(YEAR(TabelaFluxoDeCaixa[[#This Row],[Data de Efetivação]]),MONTH(TabelaFluxoDeCaixa[[#This Row],[Data de Efetivação]]),1)</f>
        <v>45839</v>
      </c>
      <c r="H1742" s="428">
        <v>45855</v>
      </c>
      <c r="I1742" s="428">
        <v>45855</v>
      </c>
      <c r="J1742" s="411" t="s">
        <v>725</v>
      </c>
      <c r="K1742" s="411"/>
      <c r="L1742" s="411" t="s">
        <v>55</v>
      </c>
      <c r="M1742" s="412" t="s">
        <v>56</v>
      </c>
      <c r="N1742" s="413" t="s">
        <v>2070</v>
      </c>
      <c r="O1742" s="414">
        <v>126</v>
      </c>
      <c r="P1742" s="415" t="s">
        <v>134</v>
      </c>
    </row>
    <row r="1743" spans="3:16" ht="16" x14ac:dyDescent="0.2">
      <c r="C1743" s="410"/>
      <c r="D1743" s="410"/>
      <c r="E1743" s="410">
        <f>COUNTIF(CFCategoriasBD,TabelaFluxoDeCaixa[[#This Row],[Categoria]])</f>
        <v>1</v>
      </c>
      <c r="F1743" s="389">
        <f ca="1">IFERROR(COUNTIF(INDIRECT("BDNameToFC" &amp; SUBSTITUTE(TabelaFluxoDeCaixa[[#This Row],[Categoria]], " ", "_")),TabelaFluxoDeCaixa[[#This Row],[Sub Categoria]]),0)</f>
        <v>1</v>
      </c>
      <c r="G1743" s="429">
        <f>DATE(YEAR(TabelaFluxoDeCaixa[[#This Row],[Data de Efetivação]]),MONTH(TabelaFluxoDeCaixa[[#This Row],[Data de Efetivação]]),1)</f>
        <v>45839</v>
      </c>
      <c r="H1743" s="428">
        <v>45855</v>
      </c>
      <c r="I1743" s="428">
        <v>45855</v>
      </c>
      <c r="J1743" s="411" t="s">
        <v>725</v>
      </c>
      <c r="K1743" s="411"/>
      <c r="L1743" s="411" t="s">
        <v>809</v>
      </c>
      <c r="M1743" s="412" t="s">
        <v>823</v>
      </c>
      <c r="N1743" s="413" t="s">
        <v>786</v>
      </c>
      <c r="O1743" s="414">
        <v>159.55000000000001</v>
      </c>
      <c r="P1743" s="415" t="s">
        <v>134</v>
      </c>
    </row>
    <row r="1744" spans="3:16" ht="16" x14ac:dyDescent="0.2">
      <c r="C1744" s="410"/>
      <c r="D1744" s="410"/>
      <c r="E1744" s="410">
        <f>COUNTIF(CFCategoriasBD,TabelaFluxoDeCaixa[[#This Row],[Categoria]])</f>
        <v>1</v>
      </c>
      <c r="F1744" s="389">
        <f ca="1">IFERROR(COUNTIF(INDIRECT("BDNameToFC" &amp; SUBSTITUTE(TabelaFluxoDeCaixa[[#This Row],[Categoria]], " ", "_")),TabelaFluxoDeCaixa[[#This Row],[Sub Categoria]]),0)</f>
        <v>1</v>
      </c>
      <c r="G1744" s="429">
        <f>DATE(YEAR(TabelaFluxoDeCaixa[[#This Row],[Data de Efetivação]]),MONTH(TabelaFluxoDeCaixa[[#This Row],[Data de Efetivação]]),1)</f>
        <v>45839</v>
      </c>
      <c r="H1744" s="428">
        <v>45855</v>
      </c>
      <c r="I1744" s="428">
        <v>45855</v>
      </c>
      <c r="J1744" s="411" t="s">
        <v>725</v>
      </c>
      <c r="K1744" s="411"/>
      <c r="L1744" s="411" t="s">
        <v>809</v>
      </c>
      <c r="M1744" s="412" t="s">
        <v>823</v>
      </c>
      <c r="N1744" s="413" t="s">
        <v>786</v>
      </c>
      <c r="O1744" s="414">
        <v>234.84</v>
      </c>
      <c r="P1744" s="415" t="s">
        <v>134</v>
      </c>
    </row>
    <row r="1745" spans="3:16" ht="16" x14ac:dyDescent="0.2">
      <c r="C1745" s="410"/>
      <c r="D1745" s="410"/>
      <c r="E1745" s="410">
        <f>COUNTIF(CFCategoriasBD,TabelaFluxoDeCaixa[[#This Row],[Categoria]])</f>
        <v>1</v>
      </c>
      <c r="F1745" s="389">
        <f ca="1">IFERROR(COUNTIF(INDIRECT("BDNameToFC" &amp; SUBSTITUTE(TabelaFluxoDeCaixa[[#This Row],[Categoria]], " ", "_")),TabelaFluxoDeCaixa[[#This Row],[Sub Categoria]]),0)</f>
        <v>1</v>
      </c>
      <c r="G1745" s="429">
        <f>DATE(YEAR(TabelaFluxoDeCaixa[[#This Row],[Data de Efetivação]]),MONTH(TabelaFluxoDeCaixa[[#This Row],[Data de Efetivação]]),1)</f>
        <v>45839</v>
      </c>
      <c r="H1745" s="428">
        <v>45855</v>
      </c>
      <c r="I1745" s="428">
        <v>45855</v>
      </c>
      <c r="J1745" s="411" t="s">
        <v>725</v>
      </c>
      <c r="K1745" s="411"/>
      <c r="L1745" s="411" t="s">
        <v>809</v>
      </c>
      <c r="M1745" s="412" t="s">
        <v>823</v>
      </c>
      <c r="N1745" s="413" t="s">
        <v>786</v>
      </c>
      <c r="O1745" s="414">
        <v>237.15</v>
      </c>
      <c r="P1745" s="415" t="s">
        <v>134</v>
      </c>
    </row>
    <row r="1746" spans="3:16" ht="16" x14ac:dyDescent="0.2">
      <c r="C1746" s="410"/>
      <c r="D1746" s="410"/>
      <c r="E1746" s="410">
        <f>COUNTIF(CFCategoriasBD,TabelaFluxoDeCaixa[[#This Row],[Categoria]])</f>
        <v>1</v>
      </c>
      <c r="F1746" s="389">
        <f ca="1">IFERROR(COUNTIF(INDIRECT("BDNameToFC" &amp; SUBSTITUTE(TabelaFluxoDeCaixa[[#This Row],[Categoria]], " ", "_")),TabelaFluxoDeCaixa[[#This Row],[Sub Categoria]]),0)</f>
        <v>1</v>
      </c>
      <c r="G1746" s="429">
        <f>DATE(YEAR(TabelaFluxoDeCaixa[[#This Row],[Data de Efetivação]]),MONTH(TabelaFluxoDeCaixa[[#This Row],[Data de Efetivação]]),1)</f>
        <v>45839</v>
      </c>
      <c r="H1746" s="428">
        <v>45855</v>
      </c>
      <c r="I1746" s="428">
        <v>45855</v>
      </c>
      <c r="J1746" s="411" t="s">
        <v>725</v>
      </c>
      <c r="K1746" s="411"/>
      <c r="L1746" s="411" t="s">
        <v>809</v>
      </c>
      <c r="M1746" s="412" t="s">
        <v>823</v>
      </c>
      <c r="N1746" s="413" t="s">
        <v>786</v>
      </c>
      <c r="O1746" s="414">
        <v>320.72000000000003</v>
      </c>
      <c r="P1746" s="415" t="s">
        <v>134</v>
      </c>
    </row>
    <row r="1747" spans="3:16" ht="16" x14ac:dyDescent="0.2">
      <c r="C1747" s="410"/>
      <c r="D1747" s="410"/>
      <c r="E1747" s="410">
        <f>COUNTIF(CFCategoriasBD,TabelaFluxoDeCaixa[[#This Row],[Categoria]])</f>
        <v>1</v>
      </c>
      <c r="F1747" s="389">
        <f ca="1">IFERROR(COUNTIF(INDIRECT("BDNameToFC" &amp; SUBSTITUTE(TabelaFluxoDeCaixa[[#This Row],[Categoria]], " ", "_")),TabelaFluxoDeCaixa[[#This Row],[Sub Categoria]]),0)</f>
        <v>1</v>
      </c>
      <c r="G1747" s="429">
        <f>DATE(YEAR(TabelaFluxoDeCaixa[[#This Row],[Data de Efetivação]]),MONTH(TabelaFluxoDeCaixa[[#This Row],[Data de Efetivação]]),1)</f>
        <v>45839</v>
      </c>
      <c r="H1747" s="428">
        <v>45856</v>
      </c>
      <c r="I1747" s="428">
        <v>45856</v>
      </c>
      <c r="J1747" s="411" t="s">
        <v>725</v>
      </c>
      <c r="K1747" s="411"/>
      <c r="L1747" s="411" t="s">
        <v>55</v>
      </c>
      <c r="M1747" s="412" t="s">
        <v>810</v>
      </c>
      <c r="N1747" s="413" t="s">
        <v>2073</v>
      </c>
      <c r="O1747" s="414">
        <v>6</v>
      </c>
      <c r="P1747" s="415" t="s">
        <v>134</v>
      </c>
    </row>
    <row r="1748" spans="3:16" ht="16" x14ac:dyDescent="0.2">
      <c r="C1748" s="410"/>
      <c r="D1748" s="410"/>
      <c r="E1748" s="410">
        <f>COUNTIF(CFCategoriasBD,TabelaFluxoDeCaixa[[#This Row],[Categoria]])</f>
        <v>1</v>
      </c>
      <c r="F1748" s="389">
        <f ca="1">IFERROR(COUNTIF(INDIRECT("BDNameToFC" &amp; SUBSTITUTE(TabelaFluxoDeCaixa[[#This Row],[Categoria]], " ", "_")),TabelaFluxoDeCaixa[[#This Row],[Sub Categoria]]),0)</f>
        <v>1</v>
      </c>
      <c r="G1748" s="429">
        <f>DATE(YEAR(TabelaFluxoDeCaixa[[#This Row],[Data de Efetivação]]),MONTH(TabelaFluxoDeCaixa[[#This Row],[Data de Efetivação]]),1)</f>
        <v>45839</v>
      </c>
      <c r="H1748" s="428">
        <v>45856</v>
      </c>
      <c r="I1748" s="428">
        <v>45856</v>
      </c>
      <c r="J1748" s="411" t="s">
        <v>725</v>
      </c>
      <c r="K1748" s="411"/>
      <c r="L1748" s="411" t="s">
        <v>55</v>
      </c>
      <c r="M1748" s="412" t="s">
        <v>810</v>
      </c>
      <c r="N1748" s="413" t="s">
        <v>2072</v>
      </c>
      <c r="O1748" s="414">
        <v>23.48</v>
      </c>
      <c r="P1748" s="415" t="s">
        <v>134</v>
      </c>
    </row>
    <row r="1749" spans="3:16" ht="32" x14ac:dyDescent="0.2">
      <c r="C1749" s="410"/>
      <c r="D1749" s="410"/>
      <c r="E1749" s="410">
        <f>COUNTIF(CFCategoriasBD,TabelaFluxoDeCaixa[[#This Row],[Categoria]])</f>
        <v>1</v>
      </c>
      <c r="F1749" s="389">
        <f ca="1">IFERROR(COUNTIF(INDIRECT("BDNameToFC" &amp; SUBSTITUTE(TabelaFluxoDeCaixa[[#This Row],[Categoria]], " ", "_")),TabelaFluxoDeCaixa[[#This Row],[Sub Categoria]]),0)</f>
        <v>1</v>
      </c>
      <c r="G1749" s="429">
        <f>DATE(YEAR(TabelaFluxoDeCaixa[[#This Row],[Data de Efetivação]]),MONTH(TabelaFluxoDeCaixa[[#This Row],[Data de Efetivação]]),1)</f>
        <v>45839</v>
      </c>
      <c r="H1749" s="428">
        <v>45856</v>
      </c>
      <c r="I1749" s="428">
        <v>45856</v>
      </c>
      <c r="J1749" s="411" t="s">
        <v>725</v>
      </c>
      <c r="K1749" s="411"/>
      <c r="L1749" s="411" t="s">
        <v>803</v>
      </c>
      <c r="M1749" s="412" t="s">
        <v>48</v>
      </c>
      <c r="N1749" s="413" t="s">
        <v>2074</v>
      </c>
      <c r="O1749" s="414">
        <v>31</v>
      </c>
      <c r="P1749" s="415" t="s">
        <v>134</v>
      </c>
    </row>
    <row r="1750" spans="3:16" ht="32" x14ac:dyDescent="0.2">
      <c r="C1750" s="410"/>
      <c r="D1750" s="410"/>
      <c r="E1750" s="410">
        <f>COUNTIF(CFCategoriasBD,TabelaFluxoDeCaixa[[#This Row],[Categoria]])</f>
        <v>1</v>
      </c>
      <c r="F1750" s="389">
        <f ca="1">IFERROR(COUNTIF(INDIRECT("BDNameToFC" &amp; SUBSTITUTE(TabelaFluxoDeCaixa[[#This Row],[Categoria]], " ", "_")),TabelaFluxoDeCaixa[[#This Row],[Sub Categoria]]),0)</f>
        <v>1</v>
      </c>
      <c r="G1750" s="429">
        <f>DATE(YEAR(TabelaFluxoDeCaixa[[#This Row],[Data de Efetivação]]),MONTH(TabelaFluxoDeCaixa[[#This Row],[Data de Efetivação]]),1)</f>
        <v>45839</v>
      </c>
      <c r="H1750" s="428">
        <v>45856</v>
      </c>
      <c r="I1750" s="428">
        <v>45856</v>
      </c>
      <c r="J1750" s="411" t="s">
        <v>725</v>
      </c>
      <c r="K1750" s="411"/>
      <c r="L1750" s="411" t="s">
        <v>899</v>
      </c>
      <c r="M1750" s="412" t="s">
        <v>902</v>
      </c>
      <c r="N1750" s="413" t="s">
        <v>2071</v>
      </c>
      <c r="O1750" s="414">
        <v>90</v>
      </c>
      <c r="P1750" s="415" t="s">
        <v>134</v>
      </c>
    </row>
    <row r="1751" spans="3:16" ht="16" x14ac:dyDescent="0.2">
      <c r="C1751" s="410"/>
      <c r="D1751" s="410"/>
      <c r="E1751" s="410">
        <f>COUNTIF(CFCategoriasBD,TabelaFluxoDeCaixa[[#This Row],[Categoria]])</f>
        <v>1</v>
      </c>
      <c r="F1751" s="389">
        <f ca="1">IFERROR(COUNTIF(INDIRECT("BDNameToFC" &amp; SUBSTITUTE(TabelaFluxoDeCaixa[[#This Row],[Categoria]], " ", "_")),TabelaFluxoDeCaixa[[#This Row],[Sub Categoria]]),0)</f>
        <v>1</v>
      </c>
      <c r="G1751" s="429">
        <f>DATE(YEAR(TabelaFluxoDeCaixa[[#This Row],[Data de Efetivação]]),MONTH(TabelaFluxoDeCaixa[[#This Row],[Data de Efetivação]]),1)</f>
        <v>45839</v>
      </c>
      <c r="H1751" s="428">
        <v>45856</v>
      </c>
      <c r="I1751" s="428">
        <v>45856</v>
      </c>
      <c r="J1751" s="411" t="s">
        <v>725</v>
      </c>
      <c r="K1751" s="411"/>
      <c r="L1751" s="411" t="s">
        <v>899</v>
      </c>
      <c r="M1751" s="412" t="s">
        <v>910</v>
      </c>
      <c r="N1751" s="413" t="s">
        <v>2075</v>
      </c>
      <c r="O1751" s="414">
        <v>95</v>
      </c>
      <c r="P1751" s="415" t="s">
        <v>134</v>
      </c>
    </row>
    <row r="1752" spans="3:16" ht="16" x14ac:dyDescent="0.2">
      <c r="C1752" s="410"/>
      <c r="D1752" s="410"/>
      <c r="E1752" s="410">
        <f>COUNTIF(CFCategoriasBD,TabelaFluxoDeCaixa[[#This Row],[Categoria]])</f>
        <v>1</v>
      </c>
      <c r="F1752" s="389">
        <f ca="1">IFERROR(COUNTIF(INDIRECT("BDNameToFC" &amp; SUBSTITUTE(TabelaFluxoDeCaixa[[#This Row],[Categoria]], " ", "_")),TabelaFluxoDeCaixa[[#This Row],[Sub Categoria]]),0)</f>
        <v>1</v>
      </c>
      <c r="G1752" s="429">
        <f>DATE(YEAR(TabelaFluxoDeCaixa[[#This Row],[Data de Efetivação]]),MONTH(TabelaFluxoDeCaixa[[#This Row],[Data de Efetivação]]),1)</f>
        <v>45839</v>
      </c>
      <c r="H1752" s="428">
        <v>45859</v>
      </c>
      <c r="I1752" s="428">
        <v>45859</v>
      </c>
      <c r="J1752" s="411" t="s">
        <v>725</v>
      </c>
      <c r="K1752" s="411"/>
      <c r="L1752" s="411" t="s">
        <v>899</v>
      </c>
      <c r="M1752" s="412" t="s">
        <v>910</v>
      </c>
      <c r="N1752" s="413" t="s">
        <v>2076</v>
      </c>
      <c r="O1752" s="414">
        <v>95</v>
      </c>
      <c r="P1752" s="415" t="s">
        <v>134</v>
      </c>
    </row>
    <row r="1753" spans="3:16" ht="16" x14ac:dyDescent="0.2">
      <c r="C1753" s="410"/>
      <c r="D1753" s="410"/>
      <c r="E1753" s="410">
        <f>COUNTIF(CFCategoriasBD,TabelaFluxoDeCaixa[[#This Row],[Categoria]])</f>
        <v>1</v>
      </c>
      <c r="F1753" s="389">
        <f ca="1">IFERROR(COUNTIF(INDIRECT("BDNameToFC" &amp; SUBSTITUTE(TabelaFluxoDeCaixa[[#This Row],[Categoria]], " ", "_")),TabelaFluxoDeCaixa[[#This Row],[Sub Categoria]]),0)</f>
        <v>1</v>
      </c>
      <c r="G1753" s="429">
        <f>DATE(YEAR(TabelaFluxoDeCaixa[[#This Row],[Data de Efetivação]]),MONTH(TabelaFluxoDeCaixa[[#This Row],[Data de Efetivação]]),1)</f>
        <v>45839</v>
      </c>
      <c r="H1753" s="428">
        <v>45859</v>
      </c>
      <c r="I1753" s="428">
        <v>45859</v>
      </c>
      <c r="J1753" s="411" t="s">
        <v>725</v>
      </c>
      <c r="K1753" s="411"/>
      <c r="L1753" s="411" t="s">
        <v>899</v>
      </c>
      <c r="M1753" s="412" t="s">
        <v>910</v>
      </c>
      <c r="N1753" s="413" t="s">
        <v>2077</v>
      </c>
      <c r="O1753" s="414">
        <v>95</v>
      </c>
      <c r="P1753" s="415" t="s">
        <v>134</v>
      </c>
    </row>
    <row r="1754" spans="3:16" ht="16" x14ac:dyDescent="0.2">
      <c r="C1754" s="410"/>
      <c r="D1754" s="410"/>
      <c r="E1754" s="410">
        <f>COUNTIF(CFCategoriasBD,TabelaFluxoDeCaixa[[#This Row],[Categoria]])</f>
        <v>1</v>
      </c>
      <c r="F1754" s="389">
        <f ca="1">IFERROR(COUNTIF(INDIRECT("BDNameToFC" &amp; SUBSTITUTE(TabelaFluxoDeCaixa[[#This Row],[Categoria]], " ", "_")),TabelaFluxoDeCaixa[[#This Row],[Sub Categoria]]),0)</f>
        <v>1</v>
      </c>
      <c r="G1754" s="429">
        <f>DATE(YEAR(TabelaFluxoDeCaixa[[#This Row],[Data de Efetivação]]),MONTH(TabelaFluxoDeCaixa[[#This Row],[Data de Efetivação]]),1)</f>
        <v>45839</v>
      </c>
      <c r="H1754" s="428">
        <v>45859</v>
      </c>
      <c r="I1754" s="428">
        <v>45859</v>
      </c>
      <c r="J1754" s="411" t="s">
        <v>725</v>
      </c>
      <c r="K1754" s="411"/>
      <c r="L1754" s="411" t="s">
        <v>814</v>
      </c>
      <c r="M1754" s="412" t="s">
        <v>257</v>
      </c>
      <c r="N1754" s="413" t="s">
        <v>787</v>
      </c>
      <c r="O1754" s="414">
        <v>370.92</v>
      </c>
      <c r="P1754" s="415" t="s">
        <v>134</v>
      </c>
    </row>
    <row r="1755" spans="3:16" ht="32" x14ac:dyDescent="0.2">
      <c r="C1755" s="410"/>
      <c r="D1755" s="410"/>
      <c r="E1755" s="410">
        <f>COUNTIF(CFCategoriasBD,TabelaFluxoDeCaixa[[#This Row],[Categoria]])</f>
        <v>1</v>
      </c>
      <c r="F1755" s="389">
        <f ca="1">IFERROR(COUNTIF(INDIRECT("BDNameToFC" &amp; SUBSTITUTE(TabelaFluxoDeCaixa[[#This Row],[Categoria]], " ", "_")),TabelaFluxoDeCaixa[[#This Row],[Sub Categoria]]),0)</f>
        <v>1</v>
      </c>
      <c r="G1755" s="429">
        <f>DATE(YEAR(TabelaFluxoDeCaixa[[#This Row],[Data de Efetivação]]),MONTH(TabelaFluxoDeCaixa[[#This Row],[Data de Efetivação]]),1)</f>
        <v>45839</v>
      </c>
      <c r="H1755" s="428">
        <v>45860</v>
      </c>
      <c r="I1755" s="428">
        <v>45860</v>
      </c>
      <c r="J1755" s="411" t="s">
        <v>725</v>
      </c>
      <c r="K1755" s="411"/>
      <c r="L1755" s="411" t="s">
        <v>55</v>
      </c>
      <c r="M1755" s="412" t="s">
        <v>810</v>
      </c>
      <c r="N1755" s="413" t="s">
        <v>2078</v>
      </c>
      <c r="O1755" s="414">
        <v>15</v>
      </c>
      <c r="P1755" s="415" t="s">
        <v>134</v>
      </c>
    </row>
    <row r="1756" spans="3:16" ht="32" x14ac:dyDescent="0.2">
      <c r="C1756" s="410"/>
      <c r="D1756" s="410"/>
      <c r="E1756" s="410">
        <f>COUNTIF(CFCategoriasBD,TabelaFluxoDeCaixa[[#This Row],[Categoria]])</f>
        <v>1</v>
      </c>
      <c r="F1756" s="389">
        <f ca="1">IFERROR(COUNTIF(INDIRECT("BDNameToFC" &amp; SUBSTITUTE(TabelaFluxoDeCaixa[[#This Row],[Categoria]], " ", "_")),TabelaFluxoDeCaixa[[#This Row],[Sub Categoria]]),0)</f>
        <v>1</v>
      </c>
      <c r="G1756" s="429">
        <f>DATE(YEAR(TabelaFluxoDeCaixa[[#This Row],[Data de Efetivação]]),MONTH(TabelaFluxoDeCaixa[[#This Row],[Data de Efetivação]]),1)</f>
        <v>45839</v>
      </c>
      <c r="H1756" s="428">
        <v>45860</v>
      </c>
      <c r="I1756" s="428">
        <v>45860</v>
      </c>
      <c r="J1756" s="411" t="s">
        <v>725</v>
      </c>
      <c r="K1756" s="411"/>
      <c r="L1756" s="411" t="s">
        <v>907</v>
      </c>
      <c r="M1756" s="412" t="s">
        <v>908</v>
      </c>
      <c r="N1756" s="413" t="s">
        <v>2079</v>
      </c>
      <c r="O1756" s="414">
        <v>15</v>
      </c>
      <c r="P1756" s="415" t="s">
        <v>134</v>
      </c>
    </row>
    <row r="1757" spans="3:16" ht="16" x14ac:dyDescent="0.2">
      <c r="C1757" s="410"/>
      <c r="D1757" s="410"/>
      <c r="E1757" s="410">
        <f>COUNTIF(CFCategoriasBD,TabelaFluxoDeCaixa[[#This Row],[Categoria]])</f>
        <v>1</v>
      </c>
      <c r="F1757" s="389">
        <f ca="1">IFERROR(COUNTIF(INDIRECT("BDNameToFC" &amp; SUBSTITUTE(TabelaFluxoDeCaixa[[#This Row],[Categoria]], " ", "_")),TabelaFluxoDeCaixa[[#This Row],[Sub Categoria]]),0)</f>
        <v>1</v>
      </c>
      <c r="G1757" s="429">
        <f>DATE(YEAR(TabelaFluxoDeCaixa[[#This Row],[Data de Efetivação]]),MONTH(TabelaFluxoDeCaixa[[#This Row],[Data de Efetivação]]),1)</f>
        <v>45839</v>
      </c>
      <c r="H1757" s="428">
        <v>45860</v>
      </c>
      <c r="I1757" s="428">
        <v>45860</v>
      </c>
      <c r="J1757" s="411" t="s">
        <v>725</v>
      </c>
      <c r="K1757" s="411"/>
      <c r="L1757" s="411" t="s">
        <v>43</v>
      </c>
      <c r="M1757" s="412" t="s">
        <v>46</v>
      </c>
      <c r="N1757" s="413" t="s">
        <v>2080</v>
      </c>
      <c r="O1757" s="414">
        <v>110.96</v>
      </c>
      <c r="P1757" s="415" t="s">
        <v>134</v>
      </c>
    </row>
    <row r="1758" spans="3:16" ht="16" x14ac:dyDescent="0.2">
      <c r="C1758" s="410"/>
      <c r="D1758" s="410"/>
      <c r="E1758" s="410">
        <f>COUNTIF(CFCategoriasBD,TabelaFluxoDeCaixa[[#This Row],[Categoria]])</f>
        <v>1</v>
      </c>
      <c r="F1758" s="389">
        <f ca="1">IFERROR(COUNTIF(INDIRECT("BDNameToFC" &amp; SUBSTITUTE(TabelaFluxoDeCaixa[[#This Row],[Categoria]], " ", "_")),TabelaFluxoDeCaixa[[#This Row],[Sub Categoria]]),0)</f>
        <v>1</v>
      </c>
      <c r="G1758" s="429">
        <f>DATE(YEAR(TabelaFluxoDeCaixa[[#This Row],[Data de Efetivação]]),MONTH(TabelaFluxoDeCaixa[[#This Row],[Data de Efetivação]]),1)</f>
        <v>45839</v>
      </c>
      <c r="H1758" s="428">
        <v>45861</v>
      </c>
      <c r="I1758" s="428">
        <v>45861</v>
      </c>
      <c r="J1758" s="411" t="s">
        <v>725</v>
      </c>
      <c r="K1758" s="411"/>
      <c r="L1758" s="411" t="s">
        <v>55</v>
      </c>
      <c r="M1758" s="412" t="s">
        <v>810</v>
      </c>
      <c r="N1758" s="413" t="s">
        <v>2081</v>
      </c>
      <c r="O1758" s="414">
        <v>32.69</v>
      </c>
      <c r="P1758" s="415" t="s">
        <v>134</v>
      </c>
    </row>
    <row r="1759" spans="3:16" ht="16" x14ac:dyDescent="0.2">
      <c r="C1759" s="410"/>
      <c r="D1759" s="410"/>
      <c r="E1759" s="410">
        <f>COUNTIF(CFCategoriasBD,TabelaFluxoDeCaixa[[#This Row],[Categoria]])</f>
        <v>1</v>
      </c>
      <c r="F1759" s="389">
        <f ca="1">IFERROR(COUNTIF(INDIRECT("BDNameToFC" &amp; SUBSTITUTE(TabelaFluxoDeCaixa[[#This Row],[Categoria]], " ", "_")),TabelaFluxoDeCaixa[[#This Row],[Sub Categoria]]),0)</f>
        <v>1</v>
      </c>
      <c r="G1759" s="429">
        <f>DATE(YEAR(TabelaFluxoDeCaixa[[#This Row],[Data de Efetivação]]),MONTH(TabelaFluxoDeCaixa[[#This Row],[Data de Efetivação]]),1)</f>
        <v>45839</v>
      </c>
      <c r="H1759" s="428">
        <v>45861</v>
      </c>
      <c r="I1759" s="428">
        <v>45861</v>
      </c>
      <c r="J1759" s="411" t="s">
        <v>725</v>
      </c>
      <c r="K1759" s="411"/>
      <c r="L1759" s="411" t="s">
        <v>803</v>
      </c>
      <c r="M1759" s="412" t="s">
        <v>48</v>
      </c>
      <c r="N1759" s="413" t="s">
        <v>2082</v>
      </c>
      <c r="O1759" s="414">
        <v>104.29</v>
      </c>
      <c r="P1759" s="415" t="s">
        <v>134</v>
      </c>
    </row>
    <row r="1760" spans="3:16" ht="16" x14ac:dyDescent="0.2">
      <c r="C1760" s="410"/>
      <c r="D1760" s="410"/>
      <c r="E1760" s="410">
        <f>COUNTIF(CFCategoriasBD,TabelaFluxoDeCaixa[[#This Row],[Categoria]])</f>
        <v>1</v>
      </c>
      <c r="F1760" s="389">
        <f ca="1">IFERROR(COUNTIF(INDIRECT("BDNameToFC" &amp; SUBSTITUTE(TabelaFluxoDeCaixa[[#This Row],[Categoria]], " ", "_")),TabelaFluxoDeCaixa[[#This Row],[Sub Categoria]]),0)</f>
        <v>1</v>
      </c>
      <c r="G1760" s="429">
        <f>DATE(YEAR(TabelaFluxoDeCaixa[[#This Row],[Data de Efetivação]]),MONTH(TabelaFluxoDeCaixa[[#This Row],[Data de Efetivação]]),1)</f>
        <v>45839</v>
      </c>
      <c r="H1760" s="428">
        <v>45862</v>
      </c>
      <c r="I1760" s="428">
        <v>45862</v>
      </c>
      <c r="J1760" s="411" t="s">
        <v>725</v>
      </c>
      <c r="K1760" s="411"/>
      <c r="L1760" s="411" t="s">
        <v>809</v>
      </c>
      <c r="M1760" s="412" t="s">
        <v>824</v>
      </c>
      <c r="N1760" s="413" t="s">
        <v>737</v>
      </c>
      <c r="O1760" s="414">
        <v>166.85</v>
      </c>
      <c r="P1760" s="415" t="s">
        <v>134</v>
      </c>
    </row>
    <row r="1761" spans="3:16" ht="16" x14ac:dyDescent="0.2">
      <c r="C1761" s="410"/>
      <c r="D1761" s="410"/>
      <c r="E1761" s="410">
        <f>COUNTIF(CFCategoriasBD,TabelaFluxoDeCaixa[[#This Row],[Categoria]])</f>
        <v>1</v>
      </c>
      <c r="F1761" s="389">
        <f ca="1">IFERROR(COUNTIF(INDIRECT("BDNameToFC" &amp; SUBSTITUTE(TabelaFluxoDeCaixa[[#This Row],[Categoria]], " ", "_")),TabelaFluxoDeCaixa[[#This Row],[Sub Categoria]]),0)</f>
        <v>1</v>
      </c>
      <c r="G1761" s="429">
        <f>DATE(YEAR(TabelaFluxoDeCaixa[[#This Row],[Data de Efetivação]]),MONTH(TabelaFluxoDeCaixa[[#This Row],[Data de Efetivação]]),1)</f>
        <v>45839</v>
      </c>
      <c r="H1761" s="428">
        <v>45863</v>
      </c>
      <c r="I1761" s="428">
        <v>45863</v>
      </c>
      <c r="J1761" s="411" t="s">
        <v>725</v>
      </c>
      <c r="K1761" s="411"/>
      <c r="L1761" s="411" t="s">
        <v>43</v>
      </c>
      <c r="M1761" s="412" t="s">
        <v>815</v>
      </c>
      <c r="N1761" s="413" t="s">
        <v>795</v>
      </c>
      <c r="O1761" s="414">
        <v>43.88</v>
      </c>
      <c r="P1761" s="415" t="s">
        <v>134</v>
      </c>
    </row>
    <row r="1762" spans="3:16" ht="32" x14ac:dyDescent="0.2">
      <c r="C1762" s="410"/>
      <c r="D1762" s="410"/>
      <c r="E1762" s="410">
        <f>COUNTIF(CFCategoriasBD,TabelaFluxoDeCaixa[[#This Row],[Categoria]])</f>
        <v>1</v>
      </c>
      <c r="F1762" s="389">
        <f ca="1">IFERROR(COUNTIF(INDIRECT("BDNameToFC" &amp; SUBSTITUTE(TabelaFluxoDeCaixa[[#This Row],[Categoria]], " ", "_")),TabelaFluxoDeCaixa[[#This Row],[Sub Categoria]]),0)</f>
        <v>1</v>
      </c>
      <c r="G1762" s="429">
        <f>DATE(YEAR(TabelaFluxoDeCaixa[[#This Row],[Data de Efetivação]]),MONTH(TabelaFluxoDeCaixa[[#This Row],[Data de Efetivação]]),1)</f>
        <v>45839</v>
      </c>
      <c r="H1762" s="428">
        <v>45863</v>
      </c>
      <c r="I1762" s="428">
        <v>45863</v>
      </c>
      <c r="J1762" s="411" t="s">
        <v>725</v>
      </c>
      <c r="K1762" s="411"/>
      <c r="L1762" s="411" t="s">
        <v>41</v>
      </c>
      <c r="M1762" s="412" t="s">
        <v>798</v>
      </c>
      <c r="N1762" s="413" t="s">
        <v>2083</v>
      </c>
      <c r="O1762" s="414">
        <v>53.82</v>
      </c>
      <c r="P1762" s="415" t="s">
        <v>134</v>
      </c>
    </row>
    <row r="1763" spans="3:16" ht="16" x14ac:dyDescent="0.2">
      <c r="C1763" s="410"/>
      <c r="D1763" s="410"/>
      <c r="E1763" s="410">
        <f>COUNTIF(CFCategoriasBD,TabelaFluxoDeCaixa[[#This Row],[Categoria]])</f>
        <v>1</v>
      </c>
      <c r="F1763" s="389">
        <f ca="1">IFERROR(COUNTIF(INDIRECT("BDNameToFC" &amp; SUBSTITUTE(TabelaFluxoDeCaixa[[#This Row],[Categoria]], " ", "_")),TabelaFluxoDeCaixa[[#This Row],[Sub Categoria]]),0)</f>
        <v>1</v>
      </c>
      <c r="G1763" s="429">
        <f>DATE(YEAR(TabelaFluxoDeCaixa[[#This Row],[Data de Efetivação]]),MONTH(TabelaFluxoDeCaixa[[#This Row],[Data de Efetivação]]),1)</f>
        <v>45839</v>
      </c>
      <c r="H1763" s="428">
        <v>45863</v>
      </c>
      <c r="I1763" s="428">
        <v>45863</v>
      </c>
      <c r="J1763" s="411" t="s">
        <v>725</v>
      </c>
      <c r="K1763" s="411"/>
      <c r="L1763" s="411" t="s">
        <v>43</v>
      </c>
      <c r="M1763" s="412" t="s">
        <v>815</v>
      </c>
      <c r="N1763" s="413" t="s">
        <v>795</v>
      </c>
      <c r="O1763" s="414">
        <v>143.02000000000001</v>
      </c>
      <c r="P1763" s="415" t="s">
        <v>134</v>
      </c>
    </row>
    <row r="1764" spans="3:16" ht="32" x14ac:dyDescent="0.2">
      <c r="C1764" s="410"/>
      <c r="D1764" s="410"/>
      <c r="E1764" s="410">
        <f>COUNTIF(CFCategoriasBD,TabelaFluxoDeCaixa[[#This Row],[Categoria]])</f>
        <v>1</v>
      </c>
      <c r="F1764" s="389">
        <f ca="1">IFERROR(COUNTIF(INDIRECT("BDNameToFC" &amp; SUBSTITUTE(TabelaFluxoDeCaixa[[#This Row],[Categoria]], " ", "_")),TabelaFluxoDeCaixa[[#This Row],[Sub Categoria]]),0)</f>
        <v>1</v>
      </c>
      <c r="G1764" s="429">
        <f>DATE(YEAR(TabelaFluxoDeCaixa[[#This Row],[Data de Efetivação]]),MONTH(TabelaFluxoDeCaixa[[#This Row],[Data de Efetivação]]),1)</f>
        <v>45839</v>
      </c>
      <c r="H1764" s="428">
        <v>45866</v>
      </c>
      <c r="I1764" s="428">
        <v>45866</v>
      </c>
      <c r="J1764" s="411" t="s">
        <v>725</v>
      </c>
      <c r="K1764" s="411"/>
      <c r="L1764" s="411" t="s">
        <v>803</v>
      </c>
      <c r="M1764" s="412" t="s">
        <v>799</v>
      </c>
      <c r="N1764" s="413" t="s">
        <v>2085</v>
      </c>
      <c r="O1764" s="414">
        <v>25.25</v>
      </c>
      <c r="P1764" s="415" t="s">
        <v>134</v>
      </c>
    </row>
    <row r="1765" spans="3:16" ht="16" x14ac:dyDescent="0.2">
      <c r="C1765" s="410"/>
      <c r="D1765" s="410"/>
      <c r="E1765" s="410">
        <f>COUNTIF(CFCategoriasBD,TabelaFluxoDeCaixa[[#This Row],[Categoria]])</f>
        <v>1</v>
      </c>
      <c r="F1765" s="389">
        <f ca="1">IFERROR(COUNTIF(INDIRECT("BDNameToFC" &amp; SUBSTITUTE(TabelaFluxoDeCaixa[[#This Row],[Categoria]], " ", "_")),TabelaFluxoDeCaixa[[#This Row],[Sub Categoria]]),0)</f>
        <v>1</v>
      </c>
      <c r="G1765" s="429">
        <f>DATE(YEAR(TabelaFluxoDeCaixa[[#This Row],[Data de Efetivação]]),MONTH(TabelaFluxoDeCaixa[[#This Row],[Data de Efetivação]]),1)</f>
        <v>45839</v>
      </c>
      <c r="H1765" s="428">
        <v>45866</v>
      </c>
      <c r="I1765" s="428">
        <v>45866</v>
      </c>
      <c r="J1765" s="411" t="s">
        <v>725</v>
      </c>
      <c r="K1765" s="411"/>
      <c r="L1765" s="411" t="s">
        <v>55</v>
      </c>
      <c r="M1765" s="412" t="s">
        <v>56</v>
      </c>
      <c r="N1765" s="413" t="s">
        <v>2086</v>
      </c>
      <c r="O1765" s="414">
        <v>48.2</v>
      </c>
      <c r="P1765" s="415" t="s">
        <v>134</v>
      </c>
    </row>
    <row r="1766" spans="3:16" ht="16" x14ac:dyDescent="0.2">
      <c r="C1766" s="410"/>
      <c r="D1766" s="410"/>
      <c r="E1766" s="410">
        <f>COUNTIF(CFCategoriasBD,TabelaFluxoDeCaixa[[#This Row],[Categoria]])</f>
        <v>1</v>
      </c>
      <c r="F1766" s="389">
        <f ca="1">IFERROR(COUNTIF(INDIRECT("BDNameToFC" &amp; SUBSTITUTE(TabelaFluxoDeCaixa[[#This Row],[Categoria]], " ", "_")),TabelaFluxoDeCaixa[[#This Row],[Sub Categoria]]),0)</f>
        <v>1</v>
      </c>
      <c r="G1766" s="429">
        <f>DATE(YEAR(TabelaFluxoDeCaixa[[#This Row],[Data de Efetivação]]),MONTH(TabelaFluxoDeCaixa[[#This Row],[Data de Efetivação]]),1)</f>
        <v>45839</v>
      </c>
      <c r="H1766" s="428">
        <v>45866</v>
      </c>
      <c r="I1766" s="428">
        <v>45866</v>
      </c>
      <c r="J1766" s="411" t="s">
        <v>725</v>
      </c>
      <c r="K1766" s="411"/>
      <c r="L1766" s="411" t="s">
        <v>43</v>
      </c>
      <c r="M1766" s="412" t="s">
        <v>817</v>
      </c>
      <c r="N1766" s="413" t="s">
        <v>2087</v>
      </c>
      <c r="O1766" s="414">
        <v>220</v>
      </c>
      <c r="P1766" s="415" t="s">
        <v>134</v>
      </c>
    </row>
    <row r="1767" spans="3:16" ht="32" x14ac:dyDescent="0.2">
      <c r="C1767" s="410"/>
      <c r="D1767" s="410"/>
      <c r="E1767" s="410">
        <f>COUNTIF(CFCategoriasBD,TabelaFluxoDeCaixa[[#This Row],[Categoria]])</f>
        <v>1</v>
      </c>
      <c r="F1767" s="389">
        <f ca="1">IFERROR(COUNTIF(INDIRECT("BDNameToFC" &amp; SUBSTITUTE(TabelaFluxoDeCaixa[[#This Row],[Categoria]], " ", "_")),TabelaFluxoDeCaixa[[#This Row],[Sub Categoria]]),0)</f>
        <v>1</v>
      </c>
      <c r="G1767" s="429">
        <f>DATE(YEAR(TabelaFluxoDeCaixa[[#This Row],[Data de Efetivação]]),MONTH(TabelaFluxoDeCaixa[[#This Row],[Data de Efetivação]]),1)</f>
        <v>45839</v>
      </c>
      <c r="H1767" s="428">
        <v>45866</v>
      </c>
      <c r="I1767" s="428">
        <v>45866</v>
      </c>
      <c r="J1767" s="411" t="s">
        <v>725</v>
      </c>
      <c r="K1767" s="411"/>
      <c r="L1767" s="411" t="s">
        <v>40</v>
      </c>
      <c r="M1767" s="412" t="s">
        <v>949</v>
      </c>
      <c r="N1767" s="413" t="s">
        <v>2084</v>
      </c>
      <c r="O1767" s="414">
        <v>5000</v>
      </c>
      <c r="P1767" s="415" t="s">
        <v>134</v>
      </c>
    </row>
    <row r="1768" spans="3:16" ht="16" x14ac:dyDescent="0.2">
      <c r="C1768" s="410"/>
      <c r="D1768" s="410"/>
      <c r="E1768" s="410">
        <f>COUNTIF(CFCategoriasBD,TabelaFluxoDeCaixa[[#This Row],[Categoria]])</f>
        <v>1</v>
      </c>
      <c r="F1768" s="389">
        <f ca="1">IFERROR(COUNTIF(INDIRECT("BDNameToFC" &amp; SUBSTITUTE(TabelaFluxoDeCaixa[[#This Row],[Categoria]], " ", "_")),TabelaFluxoDeCaixa[[#This Row],[Sub Categoria]]),0)</f>
        <v>1</v>
      </c>
      <c r="G1768" s="429">
        <f>DATE(YEAR(TabelaFluxoDeCaixa[[#This Row],[Data de Efetivação]]),MONTH(TabelaFluxoDeCaixa[[#This Row],[Data de Efetivação]]),1)</f>
        <v>45839</v>
      </c>
      <c r="H1768" s="428">
        <v>45867</v>
      </c>
      <c r="I1768" s="428">
        <v>45867</v>
      </c>
      <c r="J1768" s="411" t="s">
        <v>725</v>
      </c>
      <c r="K1768" s="411"/>
      <c r="L1768" s="411" t="s">
        <v>55</v>
      </c>
      <c r="M1768" s="412" t="s">
        <v>810</v>
      </c>
      <c r="N1768" s="413" t="s">
        <v>2090</v>
      </c>
      <c r="O1768" s="414">
        <v>6</v>
      </c>
      <c r="P1768" s="415" t="s">
        <v>134</v>
      </c>
    </row>
    <row r="1769" spans="3:16" ht="16" x14ac:dyDescent="0.2">
      <c r="C1769" s="410"/>
      <c r="D1769" s="410"/>
      <c r="E1769" s="410">
        <f>COUNTIF(CFCategoriasBD,TabelaFluxoDeCaixa[[#This Row],[Categoria]])</f>
        <v>1</v>
      </c>
      <c r="F1769" s="389">
        <f ca="1">IFERROR(COUNTIF(INDIRECT("BDNameToFC" &amp; SUBSTITUTE(TabelaFluxoDeCaixa[[#This Row],[Categoria]], " ", "_")),TabelaFluxoDeCaixa[[#This Row],[Sub Categoria]]),0)</f>
        <v>1</v>
      </c>
      <c r="G1769" s="429">
        <f>DATE(YEAR(TabelaFluxoDeCaixa[[#This Row],[Data de Efetivação]]),MONTH(TabelaFluxoDeCaixa[[#This Row],[Data de Efetivação]]),1)</f>
        <v>45839</v>
      </c>
      <c r="H1769" s="428">
        <v>45867</v>
      </c>
      <c r="I1769" s="428">
        <v>45867</v>
      </c>
      <c r="J1769" s="411" t="s">
        <v>725</v>
      </c>
      <c r="K1769" s="411"/>
      <c r="L1769" s="411" t="s">
        <v>55</v>
      </c>
      <c r="M1769" s="412" t="s">
        <v>810</v>
      </c>
      <c r="N1769" s="413" t="s">
        <v>2089</v>
      </c>
      <c r="O1769" s="414">
        <v>15</v>
      </c>
      <c r="P1769" s="415" t="s">
        <v>134</v>
      </c>
    </row>
    <row r="1770" spans="3:16" ht="32" x14ac:dyDescent="0.2">
      <c r="C1770" s="410"/>
      <c r="D1770" s="410"/>
      <c r="E1770" s="410">
        <f>COUNTIF(CFCategoriasBD,TabelaFluxoDeCaixa[[#This Row],[Categoria]])</f>
        <v>1</v>
      </c>
      <c r="F1770" s="389">
        <f ca="1">IFERROR(COUNTIF(INDIRECT("BDNameToFC" &amp; SUBSTITUTE(TabelaFluxoDeCaixa[[#This Row],[Categoria]], " ", "_")),TabelaFluxoDeCaixa[[#This Row],[Sub Categoria]]),0)</f>
        <v>1</v>
      </c>
      <c r="G1770" s="429">
        <f>DATE(YEAR(TabelaFluxoDeCaixa[[#This Row],[Data de Efetivação]]),MONTH(TabelaFluxoDeCaixa[[#This Row],[Data de Efetivação]]),1)</f>
        <v>45839</v>
      </c>
      <c r="H1770" s="428">
        <v>45867</v>
      </c>
      <c r="I1770" s="428">
        <v>45867</v>
      </c>
      <c r="J1770" s="411" t="s">
        <v>725</v>
      </c>
      <c r="K1770" s="411"/>
      <c r="L1770" s="411" t="s">
        <v>55</v>
      </c>
      <c r="M1770" s="412" t="s">
        <v>56</v>
      </c>
      <c r="N1770" s="413" t="s">
        <v>2088</v>
      </c>
      <c r="O1770" s="414">
        <v>33.799999999999997</v>
      </c>
      <c r="P1770" s="415" t="s">
        <v>134</v>
      </c>
    </row>
    <row r="1771" spans="3:16" ht="16" x14ac:dyDescent="0.2">
      <c r="C1771" s="410"/>
      <c r="D1771" s="410"/>
      <c r="E1771" s="410">
        <f>COUNTIF(CFCategoriasBD,TabelaFluxoDeCaixa[[#This Row],[Categoria]])</f>
        <v>1</v>
      </c>
      <c r="F1771" s="389">
        <f ca="1">IFERROR(COUNTIF(INDIRECT("BDNameToFC" &amp; SUBSTITUTE(TabelaFluxoDeCaixa[[#This Row],[Categoria]], " ", "_")),TabelaFluxoDeCaixa[[#This Row],[Sub Categoria]]),0)</f>
        <v>1</v>
      </c>
      <c r="G1771" s="429">
        <f>DATE(YEAR(TabelaFluxoDeCaixa[[#This Row],[Data de Efetivação]]),MONTH(TabelaFluxoDeCaixa[[#This Row],[Data de Efetivação]]),1)</f>
        <v>45839</v>
      </c>
      <c r="H1771" s="428">
        <v>45868</v>
      </c>
      <c r="I1771" s="428">
        <v>45868</v>
      </c>
      <c r="J1771" s="411" t="s">
        <v>725</v>
      </c>
      <c r="K1771" s="411"/>
      <c r="L1771" s="411" t="s">
        <v>58</v>
      </c>
      <c r="M1771" s="412" t="s">
        <v>802</v>
      </c>
      <c r="N1771" s="413" t="s">
        <v>1504</v>
      </c>
      <c r="O1771" s="414">
        <v>106.71</v>
      </c>
      <c r="P1771" s="415" t="s">
        <v>134</v>
      </c>
    </row>
    <row r="1772" spans="3:16" ht="16" x14ac:dyDescent="0.2">
      <c r="C1772" s="410"/>
      <c r="D1772" s="410"/>
      <c r="E1772" s="410">
        <f>COUNTIF(CFCategoriasBD,TabelaFluxoDeCaixa[[#This Row],[Categoria]])</f>
        <v>1</v>
      </c>
      <c r="F1772" s="389">
        <f ca="1">IFERROR(COUNTIF(INDIRECT("BDNameToFC" &amp; SUBSTITUTE(TabelaFluxoDeCaixa[[#This Row],[Categoria]], " ", "_")),TabelaFluxoDeCaixa[[#This Row],[Sub Categoria]]),0)</f>
        <v>1</v>
      </c>
      <c r="G1772" s="429">
        <f>DATE(YEAR(TabelaFluxoDeCaixa[[#This Row],[Data de Efetivação]]),MONTH(TabelaFluxoDeCaixa[[#This Row],[Data de Efetivação]]),1)</f>
        <v>45839</v>
      </c>
      <c r="H1772" s="428">
        <v>45869</v>
      </c>
      <c r="I1772" s="428">
        <v>45869</v>
      </c>
      <c r="J1772" s="411" t="s">
        <v>725</v>
      </c>
      <c r="K1772" s="411"/>
      <c r="L1772" s="411" t="s">
        <v>41</v>
      </c>
      <c r="M1772" s="412" t="s">
        <v>798</v>
      </c>
      <c r="N1772" s="413" t="s">
        <v>2091</v>
      </c>
      <c r="O1772" s="414">
        <v>6</v>
      </c>
      <c r="P1772" s="415" t="s">
        <v>134</v>
      </c>
    </row>
    <row r="1773" spans="3:16" ht="32" x14ac:dyDescent="0.2">
      <c r="C1773" s="410"/>
      <c r="D1773" s="410"/>
      <c r="E1773" s="410">
        <f>COUNTIF(CFCategoriasBD,TabelaFluxoDeCaixa[[#This Row],[Categoria]])</f>
        <v>1</v>
      </c>
      <c r="F1773" s="389">
        <f ca="1">IFERROR(COUNTIF(INDIRECT("BDNameToFC" &amp; SUBSTITUTE(TabelaFluxoDeCaixa[[#This Row],[Categoria]], " ", "_")),TabelaFluxoDeCaixa[[#This Row],[Sub Categoria]]),0)</f>
        <v>1</v>
      </c>
      <c r="G1773" s="429">
        <f>DATE(YEAR(TabelaFluxoDeCaixa[[#This Row],[Data de Efetivação]]),MONTH(TabelaFluxoDeCaixa[[#This Row],[Data de Efetivação]]),1)</f>
        <v>45870</v>
      </c>
      <c r="H1773" s="428">
        <v>45874</v>
      </c>
      <c r="I1773" s="428">
        <v>45874</v>
      </c>
      <c r="J1773" s="411" t="s">
        <v>725</v>
      </c>
      <c r="K1773" s="411"/>
      <c r="L1773" s="411" t="s">
        <v>58</v>
      </c>
      <c r="M1773" s="412" t="s">
        <v>802</v>
      </c>
      <c r="N1773" s="413" t="s">
        <v>1535</v>
      </c>
      <c r="O1773" s="414">
        <v>320.81</v>
      </c>
      <c r="P1773" s="415" t="s">
        <v>134</v>
      </c>
    </row>
    <row r="1774" spans="3:16" ht="16" x14ac:dyDescent="0.2">
      <c r="C1774" s="410"/>
      <c r="D1774" s="410"/>
      <c r="E1774" s="410">
        <f>COUNTIF(CFCategoriasBD,TabelaFluxoDeCaixa[[#This Row],[Categoria]])</f>
        <v>1</v>
      </c>
      <c r="F1774" s="389">
        <f ca="1">IFERROR(COUNTIF(INDIRECT("BDNameToFC" &amp; SUBSTITUTE(TabelaFluxoDeCaixa[[#This Row],[Categoria]], " ", "_")),TabelaFluxoDeCaixa[[#This Row],[Sub Categoria]]),0)</f>
        <v>1</v>
      </c>
      <c r="G1774" s="429">
        <f>DATE(YEAR(TabelaFluxoDeCaixa[[#This Row],[Data de Efetivação]]),MONTH(TabelaFluxoDeCaixa[[#This Row],[Data de Efetivação]]),1)</f>
        <v>45870</v>
      </c>
      <c r="H1774" s="428">
        <v>45721</v>
      </c>
      <c r="I1774" s="428">
        <v>45874</v>
      </c>
      <c r="J1774" s="411" t="s">
        <v>725</v>
      </c>
      <c r="K1774" s="411"/>
      <c r="L1774" s="411" t="s">
        <v>58</v>
      </c>
      <c r="M1774" s="412" t="s">
        <v>802</v>
      </c>
      <c r="N1774" s="413" t="s">
        <v>1523</v>
      </c>
      <c r="O1774" s="414">
        <v>935</v>
      </c>
      <c r="P1774" s="415" t="s">
        <v>134</v>
      </c>
    </row>
    <row r="1775" spans="3:16" ht="32" x14ac:dyDescent="0.2">
      <c r="C1775" s="410"/>
      <c r="D1775" s="410"/>
      <c r="E1775" s="410">
        <f>COUNTIF(CFCategoriasBD,TabelaFluxoDeCaixa[[#This Row],[Categoria]])</f>
        <v>1</v>
      </c>
      <c r="F1775" s="389">
        <f ca="1">IFERROR(COUNTIF(INDIRECT("BDNameToFC" &amp; SUBSTITUTE(TabelaFluxoDeCaixa[[#This Row],[Categoria]], " ", "_")),TabelaFluxoDeCaixa[[#This Row],[Sub Categoria]]),0)</f>
        <v>1</v>
      </c>
      <c r="G1775" s="429">
        <f>DATE(YEAR(TabelaFluxoDeCaixa[[#This Row],[Data de Efetivação]]),MONTH(TabelaFluxoDeCaixa[[#This Row],[Data de Efetivação]]),1)</f>
        <v>45870</v>
      </c>
      <c r="H1775" s="428">
        <v>45874</v>
      </c>
      <c r="I1775" s="428">
        <v>45874</v>
      </c>
      <c r="J1775" s="411" t="s">
        <v>725</v>
      </c>
      <c r="K1775" s="411"/>
      <c r="L1775" s="411" t="s">
        <v>58</v>
      </c>
      <c r="M1775" s="412" t="s">
        <v>802</v>
      </c>
      <c r="N1775" s="413" t="s">
        <v>1539</v>
      </c>
      <c r="O1775" s="414">
        <v>1526</v>
      </c>
      <c r="P1775" s="415" t="s">
        <v>134</v>
      </c>
    </row>
    <row r="1776" spans="3:16" ht="16" x14ac:dyDescent="0.2">
      <c r="C1776" s="410"/>
      <c r="D1776" s="410"/>
      <c r="E1776" s="410">
        <f>COUNTIF(CFCategoriasBD,TabelaFluxoDeCaixa[[#This Row],[Categoria]])</f>
        <v>1</v>
      </c>
      <c r="F1776" s="389">
        <f ca="1">IFERROR(COUNTIF(INDIRECT("BDNameToFC" &amp; SUBSTITUTE(TabelaFluxoDeCaixa[[#This Row],[Categoria]], " ", "_")),TabelaFluxoDeCaixa[[#This Row],[Sub Categoria]]),0)</f>
        <v>1</v>
      </c>
      <c r="G1776" s="429">
        <f>DATE(YEAR(TabelaFluxoDeCaixa[[#This Row],[Data de Efetivação]]),MONTH(TabelaFluxoDeCaixa[[#This Row],[Data de Efetivação]]),1)</f>
        <v>45870</v>
      </c>
      <c r="H1776" s="428">
        <v>45874</v>
      </c>
      <c r="I1776" s="428">
        <v>45874</v>
      </c>
      <c r="J1776" s="411" t="s">
        <v>725</v>
      </c>
      <c r="K1776" s="411"/>
      <c r="L1776" s="411" t="s">
        <v>40</v>
      </c>
      <c r="M1776" s="412" t="s">
        <v>949</v>
      </c>
      <c r="N1776" s="413" t="s">
        <v>1519</v>
      </c>
      <c r="O1776" s="414">
        <v>6000</v>
      </c>
      <c r="P1776" s="415" t="s">
        <v>134</v>
      </c>
    </row>
    <row r="1777" spans="3:16" ht="16" x14ac:dyDescent="0.2">
      <c r="C1777" s="410"/>
      <c r="D1777" s="410"/>
      <c r="E1777" s="410">
        <f>COUNTIF(CFCategoriasBD,TabelaFluxoDeCaixa[[#This Row],[Categoria]])</f>
        <v>1</v>
      </c>
      <c r="F1777" s="389">
        <f ca="1">IFERROR(COUNTIF(INDIRECT("BDNameToFC" &amp; SUBSTITUTE(TabelaFluxoDeCaixa[[#This Row],[Categoria]], " ", "_")),TabelaFluxoDeCaixa[[#This Row],[Sub Categoria]]),0)</f>
        <v>1</v>
      </c>
      <c r="G1777" s="429">
        <f>DATE(YEAR(TabelaFluxoDeCaixa[[#This Row],[Data de Efetivação]]),MONTH(TabelaFluxoDeCaixa[[#This Row],[Data de Efetivação]]),1)</f>
        <v>45870</v>
      </c>
      <c r="H1777" s="428">
        <v>45874</v>
      </c>
      <c r="I1777" s="428">
        <v>45874</v>
      </c>
      <c r="J1777" s="411" t="s">
        <v>725</v>
      </c>
      <c r="K1777" s="411"/>
      <c r="L1777" s="411" t="s">
        <v>40</v>
      </c>
      <c r="M1777" s="412" t="s">
        <v>948</v>
      </c>
      <c r="N1777" s="413" t="s">
        <v>1519</v>
      </c>
      <c r="O1777" s="414">
        <v>13000</v>
      </c>
      <c r="P1777" s="415" t="s">
        <v>134</v>
      </c>
    </row>
    <row r="1778" spans="3:16" ht="16" x14ac:dyDescent="0.2">
      <c r="C1778" s="410"/>
      <c r="D1778" s="410"/>
      <c r="E1778" s="410">
        <f>COUNTIF(CFCategoriasBD,TabelaFluxoDeCaixa[[#This Row],[Categoria]])</f>
        <v>1</v>
      </c>
      <c r="F1778" s="389">
        <f ca="1">IFERROR(COUNTIF(INDIRECT("BDNameToFC" &amp; SUBSTITUTE(TabelaFluxoDeCaixa[[#This Row],[Categoria]], " ", "_")),TabelaFluxoDeCaixa[[#This Row],[Sub Categoria]]),0)</f>
        <v>1</v>
      </c>
      <c r="G1778" s="429">
        <f>DATE(YEAR(TabelaFluxoDeCaixa[[#This Row],[Data de Efetivação]]),MONTH(TabelaFluxoDeCaixa[[#This Row],[Data de Efetivação]]),1)</f>
        <v>45870</v>
      </c>
      <c r="H1778" s="428">
        <v>45695</v>
      </c>
      <c r="I1778" s="428">
        <v>45876</v>
      </c>
      <c r="J1778" s="411" t="s">
        <v>725</v>
      </c>
      <c r="K1778" s="411"/>
      <c r="L1778" s="411" t="s">
        <v>43</v>
      </c>
      <c r="M1778" s="412" t="s">
        <v>1396</v>
      </c>
      <c r="N1778" s="413" t="s">
        <v>1399</v>
      </c>
      <c r="O1778" s="414">
        <v>175</v>
      </c>
      <c r="P1778" s="415" t="s">
        <v>134</v>
      </c>
    </row>
    <row r="1779" spans="3:16" ht="32" x14ac:dyDescent="0.2">
      <c r="C1779" s="410"/>
      <c r="D1779" s="410"/>
      <c r="E1779" s="410">
        <f>COUNTIF(CFCategoriasBD,TabelaFluxoDeCaixa[[#This Row],[Categoria]])</f>
        <v>1</v>
      </c>
      <c r="F1779" s="389">
        <f ca="1">IFERROR(COUNTIF(INDIRECT("BDNameToFC" &amp; SUBSTITUTE(TabelaFluxoDeCaixa[[#This Row],[Categoria]], " ", "_")),TabelaFluxoDeCaixa[[#This Row],[Sub Categoria]]),0)</f>
        <v>1</v>
      </c>
      <c r="G1779" s="429">
        <f>DATE(YEAR(TabelaFluxoDeCaixa[[#This Row],[Data de Efetivação]]),MONTH(TabelaFluxoDeCaixa[[#This Row],[Data de Efetivação]]),1)</f>
        <v>45870</v>
      </c>
      <c r="H1779" s="428">
        <v>45876</v>
      </c>
      <c r="I1779" s="428">
        <v>45876</v>
      </c>
      <c r="J1779" s="411" t="s">
        <v>725</v>
      </c>
      <c r="K1779" s="411"/>
      <c r="L1779" s="411" t="s">
        <v>58</v>
      </c>
      <c r="M1779" s="412" t="s">
        <v>802</v>
      </c>
      <c r="N1779" s="413" t="s">
        <v>1529</v>
      </c>
      <c r="O1779" s="414">
        <v>295.86</v>
      </c>
      <c r="P1779" s="415" t="s">
        <v>134</v>
      </c>
    </row>
    <row r="1780" spans="3:16" ht="32" x14ac:dyDescent="0.2">
      <c r="C1780" s="410"/>
      <c r="D1780" s="410"/>
      <c r="E1780" s="410">
        <f>COUNTIF(CFCategoriasBD,TabelaFluxoDeCaixa[[#This Row],[Categoria]])</f>
        <v>1</v>
      </c>
      <c r="F1780" s="389">
        <f ca="1">IFERROR(COUNTIF(INDIRECT("BDNameToFC" &amp; SUBSTITUTE(TabelaFluxoDeCaixa[[#This Row],[Categoria]], " ", "_")),TabelaFluxoDeCaixa[[#This Row],[Sub Categoria]]),0)</f>
        <v>1</v>
      </c>
      <c r="G1780" s="429">
        <f>DATE(YEAR(TabelaFluxoDeCaixa[[#This Row],[Data de Efetivação]]),MONTH(TabelaFluxoDeCaixa[[#This Row],[Data de Efetivação]]),1)</f>
        <v>45870</v>
      </c>
      <c r="H1780" s="428">
        <v>45876</v>
      </c>
      <c r="I1780" s="428">
        <v>45876</v>
      </c>
      <c r="J1780" s="411" t="s">
        <v>725</v>
      </c>
      <c r="K1780" s="411"/>
      <c r="L1780" s="411" t="s">
        <v>52</v>
      </c>
      <c r="M1780" s="412" t="s">
        <v>54</v>
      </c>
      <c r="N1780" s="413" t="s">
        <v>1635</v>
      </c>
      <c r="O1780" s="414">
        <v>2200</v>
      </c>
      <c r="P1780" s="415" t="s">
        <v>134</v>
      </c>
    </row>
    <row r="1781" spans="3:16" ht="16" x14ac:dyDescent="0.2">
      <c r="C1781" s="410"/>
      <c r="D1781" s="410"/>
      <c r="E1781" s="410">
        <f>COUNTIF(CFCategoriasBD,TabelaFluxoDeCaixa[[#This Row],[Categoria]])</f>
        <v>1</v>
      </c>
      <c r="F1781" s="389">
        <f ca="1">IFERROR(COUNTIF(INDIRECT("BDNameToFC" &amp; SUBSTITUTE(TabelaFluxoDeCaixa[[#This Row],[Categoria]], " ", "_")),TabelaFluxoDeCaixa[[#This Row],[Sub Categoria]]),0)</f>
        <v>1</v>
      </c>
      <c r="G1781" s="429">
        <f>DATE(YEAR(TabelaFluxoDeCaixa[[#This Row],[Data de Efetivação]]),MONTH(TabelaFluxoDeCaixa[[#This Row],[Data de Efetivação]]),1)</f>
        <v>45870</v>
      </c>
      <c r="H1781" s="428">
        <v>45882</v>
      </c>
      <c r="I1781" s="428">
        <v>45882</v>
      </c>
      <c r="J1781" s="411" t="s">
        <v>725</v>
      </c>
      <c r="K1781" s="411"/>
      <c r="L1781" s="411" t="s">
        <v>58</v>
      </c>
      <c r="M1781" s="412" t="s">
        <v>906</v>
      </c>
      <c r="N1781" s="413" t="s">
        <v>1515</v>
      </c>
      <c r="O1781" s="414">
        <v>146.09</v>
      </c>
      <c r="P1781" s="415" t="s">
        <v>134</v>
      </c>
    </row>
    <row r="1782" spans="3:16" ht="16" x14ac:dyDescent="0.2">
      <c r="C1782" s="410"/>
      <c r="D1782" s="410"/>
      <c r="E1782" s="410">
        <f>COUNTIF(CFCategoriasBD,TabelaFluxoDeCaixa[[#This Row],[Categoria]])</f>
        <v>1</v>
      </c>
      <c r="F1782" s="389">
        <f ca="1">IFERROR(COUNTIF(INDIRECT("BDNameToFC" &amp; SUBSTITUTE(TabelaFluxoDeCaixa[[#This Row],[Categoria]], " ", "_")),TabelaFluxoDeCaixa[[#This Row],[Sub Categoria]]),0)</f>
        <v>1</v>
      </c>
      <c r="G1782" s="429">
        <f>DATE(YEAR(TabelaFluxoDeCaixa[[#This Row],[Data de Efetivação]]),MONTH(TabelaFluxoDeCaixa[[#This Row],[Data de Efetivação]]),1)</f>
        <v>45870</v>
      </c>
      <c r="H1782" s="428">
        <v>45899</v>
      </c>
      <c r="I1782" s="428">
        <v>45899</v>
      </c>
      <c r="J1782" s="411" t="s">
        <v>725</v>
      </c>
      <c r="K1782" s="411"/>
      <c r="L1782" s="411" t="s">
        <v>58</v>
      </c>
      <c r="M1782" s="412" t="s">
        <v>802</v>
      </c>
      <c r="N1782" s="413" t="s">
        <v>1503</v>
      </c>
      <c r="O1782" s="414">
        <v>106.71</v>
      </c>
      <c r="P1782" s="415" t="s">
        <v>134</v>
      </c>
    </row>
    <row r="1783" spans="3:16" ht="32" x14ac:dyDescent="0.2">
      <c r="C1783" s="410"/>
      <c r="D1783" s="410"/>
      <c r="E1783" s="410">
        <f>COUNTIF(CFCategoriasBD,TabelaFluxoDeCaixa[[#This Row],[Categoria]])</f>
        <v>1</v>
      </c>
      <c r="F1783" s="389">
        <f ca="1">IFERROR(COUNTIF(INDIRECT("BDNameToFC" &amp; SUBSTITUTE(TabelaFluxoDeCaixa[[#This Row],[Categoria]], " ", "_")),TabelaFluxoDeCaixa[[#This Row],[Sub Categoria]]),0)</f>
        <v>1</v>
      </c>
      <c r="G1783" s="429">
        <f>DATE(YEAR(TabelaFluxoDeCaixa[[#This Row],[Data de Efetivação]]),MONTH(TabelaFluxoDeCaixa[[#This Row],[Data de Efetivação]]),1)</f>
        <v>45901</v>
      </c>
      <c r="H1783" s="428">
        <v>45905</v>
      </c>
      <c r="I1783" s="428">
        <v>45905</v>
      </c>
      <c r="J1783" s="411" t="s">
        <v>725</v>
      </c>
      <c r="K1783" s="411"/>
      <c r="L1783" s="411" t="s">
        <v>58</v>
      </c>
      <c r="M1783" s="412" t="s">
        <v>802</v>
      </c>
      <c r="N1783" s="413" t="s">
        <v>1536</v>
      </c>
      <c r="O1783" s="414">
        <v>320.81</v>
      </c>
      <c r="P1783" s="415" t="s">
        <v>134</v>
      </c>
    </row>
    <row r="1784" spans="3:16" ht="16" x14ac:dyDescent="0.2">
      <c r="C1784" s="410"/>
      <c r="D1784" s="410"/>
      <c r="E1784" s="410">
        <f>COUNTIF(CFCategoriasBD,TabelaFluxoDeCaixa[[#This Row],[Categoria]])</f>
        <v>1</v>
      </c>
      <c r="F1784" s="389">
        <f ca="1">IFERROR(COUNTIF(INDIRECT("BDNameToFC" &amp; SUBSTITUTE(TabelaFluxoDeCaixa[[#This Row],[Categoria]], " ", "_")),TabelaFluxoDeCaixa[[#This Row],[Sub Categoria]]),0)</f>
        <v>1</v>
      </c>
      <c r="G1784" s="429">
        <f>DATE(YEAR(TabelaFluxoDeCaixa[[#This Row],[Data de Efetivação]]),MONTH(TabelaFluxoDeCaixa[[#This Row],[Data de Efetivação]]),1)</f>
        <v>45901</v>
      </c>
      <c r="H1784" s="428">
        <v>45721</v>
      </c>
      <c r="I1784" s="428">
        <v>45905</v>
      </c>
      <c r="J1784" s="411" t="s">
        <v>725</v>
      </c>
      <c r="K1784" s="411"/>
      <c r="L1784" s="411" t="s">
        <v>58</v>
      </c>
      <c r="M1784" s="412" t="s">
        <v>802</v>
      </c>
      <c r="N1784" s="413" t="s">
        <v>1524</v>
      </c>
      <c r="O1784" s="414">
        <v>935</v>
      </c>
      <c r="P1784" s="415" t="s">
        <v>134</v>
      </c>
    </row>
    <row r="1785" spans="3:16" ht="32" x14ac:dyDescent="0.2">
      <c r="C1785" s="410"/>
      <c r="D1785" s="410"/>
      <c r="E1785" s="410">
        <f>COUNTIF(CFCategoriasBD,TabelaFluxoDeCaixa[[#This Row],[Categoria]])</f>
        <v>1</v>
      </c>
      <c r="F1785" s="389">
        <f ca="1">IFERROR(COUNTIF(INDIRECT("BDNameToFC" &amp; SUBSTITUTE(TabelaFluxoDeCaixa[[#This Row],[Categoria]], " ", "_")),TabelaFluxoDeCaixa[[#This Row],[Sub Categoria]]),0)</f>
        <v>1</v>
      </c>
      <c r="G1785" s="429">
        <f>DATE(YEAR(TabelaFluxoDeCaixa[[#This Row],[Data de Efetivação]]),MONTH(TabelaFluxoDeCaixa[[#This Row],[Data de Efetivação]]),1)</f>
        <v>45901</v>
      </c>
      <c r="H1785" s="428">
        <v>45905</v>
      </c>
      <c r="I1785" s="428">
        <v>45905</v>
      </c>
      <c r="J1785" s="411" t="s">
        <v>725</v>
      </c>
      <c r="K1785" s="411"/>
      <c r="L1785" s="411" t="s">
        <v>58</v>
      </c>
      <c r="M1785" s="412" t="s">
        <v>802</v>
      </c>
      <c r="N1785" s="413" t="s">
        <v>1540</v>
      </c>
      <c r="O1785" s="414">
        <v>1526</v>
      </c>
      <c r="P1785" s="415" t="s">
        <v>134</v>
      </c>
    </row>
    <row r="1786" spans="3:16" ht="16" x14ac:dyDescent="0.2">
      <c r="C1786" s="410"/>
      <c r="D1786" s="410"/>
      <c r="E1786" s="410">
        <f>COUNTIF(CFCategoriasBD,TabelaFluxoDeCaixa[[#This Row],[Categoria]])</f>
        <v>1</v>
      </c>
      <c r="F1786" s="389">
        <f ca="1">IFERROR(COUNTIF(INDIRECT("BDNameToFC" &amp; SUBSTITUTE(TabelaFluxoDeCaixa[[#This Row],[Categoria]], " ", "_")),TabelaFluxoDeCaixa[[#This Row],[Sub Categoria]]),0)</f>
        <v>1</v>
      </c>
      <c r="G1786" s="429">
        <f>DATE(YEAR(TabelaFluxoDeCaixa[[#This Row],[Data de Efetivação]]),MONTH(TabelaFluxoDeCaixa[[#This Row],[Data de Efetivação]]),1)</f>
        <v>45901</v>
      </c>
      <c r="H1786" s="428">
        <v>45905</v>
      </c>
      <c r="I1786" s="428">
        <v>45905</v>
      </c>
      <c r="J1786" s="411" t="s">
        <v>725</v>
      </c>
      <c r="K1786" s="411"/>
      <c r="L1786" s="411" t="s">
        <v>40</v>
      </c>
      <c r="M1786" s="412" t="s">
        <v>949</v>
      </c>
      <c r="N1786" s="413" t="s">
        <v>1520</v>
      </c>
      <c r="O1786" s="414">
        <v>6000</v>
      </c>
      <c r="P1786" s="415" t="s">
        <v>134</v>
      </c>
    </row>
    <row r="1787" spans="3:16" ht="16" x14ac:dyDescent="0.2">
      <c r="C1787" s="410"/>
      <c r="D1787" s="410"/>
      <c r="E1787" s="410">
        <f>COUNTIF(CFCategoriasBD,TabelaFluxoDeCaixa[[#This Row],[Categoria]])</f>
        <v>1</v>
      </c>
      <c r="F1787" s="389">
        <f ca="1">IFERROR(COUNTIF(INDIRECT("BDNameToFC" &amp; SUBSTITUTE(TabelaFluxoDeCaixa[[#This Row],[Categoria]], " ", "_")),TabelaFluxoDeCaixa[[#This Row],[Sub Categoria]]),0)</f>
        <v>1</v>
      </c>
      <c r="G1787" s="429">
        <f>DATE(YEAR(TabelaFluxoDeCaixa[[#This Row],[Data de Efetivação]]),MONTH(TabelaFluxoDeCaixa[[#This Row],[Data de Efetivação]]),1)</f>
        <v>45901</v>
      </c>
      <c r="H1787" s="428">
        <v>45905</v>
      </c>
      <c r="I1787" s="428">
        <v>45905</v>
      </c>
      <c r="J1787" s="411" t="s">
        <v>725</v>
      </c>
      <c r="K1787" s="411"/>
      <c r="L1787" s="411" t="s">
        <v>40</v>
      </c>
      <c r="M1787" s="412" t="s">
        <v>948</v>
      </c>
      <c r="N1787" s="413" t="s">
        <v>1520</v>
      </c>
      <c r="O1787" s="414">
        <v>13000</v>
      </c>
      <c r="P1787" s="415" t="s">
        <v>134</v>
      </c>
    </row>
    <row r="1788" spans="3:16" ht="16" x14ac:dyDescent="0.2">
      <c r="C1788" s="410"/>
      <c r="D1788" s="410"/>
      <c r="E1788" s="410">
        <f>COUNTIF(CFCategoriasBD,TabelaFluxoDeCaixa[[#This Row],[Categoria]])</f>
        <v>1</v>
      </c>
      <c r="F1788" s="389">
        <f ca="1">IFERROR(COUNTIF(INDIRECT("BDNameToFC" &amp; SUBSTITUTE(TabelaFluxoDeCaixa[[#This Row],[Categoria]], " ", "_")),TabelaFluxoDeCaixa[[#This Row],[Sub Categoria]]),0)</f>
        <v>1</v>
      </c>
      <c r="G1788" s="429">
        <f>DATE(YEAR(TabelaFluxoDeCaixa[[#This Row],[Data de Efetivação]]),MONTH(TabelaFluxoDeCaixa[[#This Row],[Data de Efetivação]]),1)</f>
        <v>45901</v>
      </c>
      <c r="H1788" s="428">
        <v>45695</v>
      </c>
      <c r="I1788" s="428">
        <v>45907</v>
      </c>
      <c r="J1788" s="411" t="s">
        <v>725</v>
      </c>
      <c r="K1788" s="411"/>
      <c r="L1788" s="411" t="s">
        <v>43</v>
      </c>
      <c r="M1788" s="412" t="s">
        <v>1396</v>
      </c>
      <c r="N1788" s="413" t="s">
        <v>1400</v>
      </c>
      <c r="O1788" s="414">
        <v>175</v>
      </c>
      <c r="P1788" s="415" t="s">
        <v>134</v>
      </c>
    </row>
    <row r="1789" spans="3:16" ht="32" x14ac:dyDescent="0.2">
      <c r="C1789" s="410"/>
      <c r="D1789" s="410"/>
      <c r="E1789" s="410">
        <f>COUNTIF(CFCategoriasBD,TabelaFluxoDeCaixa[[#This Row],[Categoria]])</f>
        <v>1</v>
      </c>
      <c r="F1789" s="389">
        <f ca="1">IFERROR(COUNTIF(INDIRECT("BDNameToFC" &amp; SUBSTITUTE(TabelaFluxoDeCaixa[[#This Row],[Categoria]], " ", "_")),TabelaFluxoDeCaixa[[#This Row],[Sub Categoria]]),0)</f>
        <v>1</v>
      </c>
      <c r="G1789" s="429">
        <f>DATE(YEAR(TabelaFluxoDeCaixa[[#This Row],[Data de Efetivação]]),MONTH(TabelaFluxoDeCaixa[[#This Row],[Data de Efetivação]]),1)</f>
        <v>45901</v>
      </c>
      <c r="H1789" s="428">
        <v>45907</v>
      </c>
      <c r="I1789" s="428">
        <v>45907</v>
      </c>
      <c r="J1789" s="411" t="s">
        <v>725</v>
      </c>
      <c r="K1789" s="411"/>
      <c r="L1789" s="411" t="s">
        <v>58</v>
      </c>
      <c r="M1789" s="412" t="s">
        <v>802</v>
      </c>
      <c r="N1789" s="413" t="s">
        <v>1530</v>
      </c>
      <c r="O1789" s="414">
        <v>295.86</v>
      </c>
      <c r="P1789" s="415" t="s">
        <v>134</v>
      </c>
    </row>
    <row r="1790" spans="3:16" ht="16" x14ac:dyDescent="0.2">
      <c r="C1790" s="410"/>
      <c r="D1790" s="410"/>
      <c r="E1790" s="410">
        <f>COUNTIF(CFCategoriasBD,TabelaFluxoDeCaixa[[#This Row],[Categoria]])</f>
        <v>1</v>
      </c>
      <c r="F1790" s="389">
        <f ca="1">IFERROR(COUNTIF(INDIRECT("BDNameToFC" &amp; SUBSTITUTE(TabelaFluxoDeCaixa[[#This Row],[Categoria]], " ", "_")),TabelaFluxoDeCaixa[[#This Row],[Sub Categoria]]),0)</f>
        <v>1</v>
      </c>
      <c r="G1790" s="429">
        <f>DATE(YEAR(TabelaFluxoDeCaixa[[#This Row],[Data de Efetivação]]),MONTH(TabelaFluxoDeCaixa[[#This Row],[Data de Efetivação]]),1)</f>
        <v>45901</v>
      </c>
      <c r="H1790" s="428">
        <v>45913</v>
      </c>
      <c r="I1790" s="428">
        <v>45913</v>
      </c>
      <c r="J1790" s="411" t="s">
        <v>725</v>
      </c>
      <c r="K1790" s="411"/>
      <c r="L1790" s="411" t="s">
        <v>58</v>
      </c>
      <c r="M1790" s="412" t="s">
        <v>906</v>
      </c>
      <c r="N1790" s="413" t="s">
        <v>1516</v>
      </c>
      <c r="O1790" s="414">
        <v>146.09</v>
      </c>
      <c r="P1790" s="415" t="s">
        <v>134</v>
      </c>
    </row>
    <row r="1791" spans="3:16" ht="16" x14ac:dyDescent="0.2">
      <c r="C1791" s="410"/>
      <c r="D1791" s="410"/>
      <c r="E1791" s="410">
        <f>COUNTIF(CFCategoriasBD,TabelaFluxoDeCaixa[[#This Row],[Categoria]])</f>
        <v>1</v>
      </c>
      <c r="F1791" s="389">
        <f ca="1">IFERROR(COUNTIF(INDIRECT("BDNameToFC" &amp; SUBSTITUTE(TabelaFluxoDeCaixa[[#This Row],[Categoria]], " ", "_")),TabelaFluxoDeCaixa[[#This Row],[Sub Categoria]]),0)</f>
        <v>1</v>
      </c>
      <c r="G1791" s="429">
        <f>DATE(YEAR(TabelaFluxoDeCaixa[[#This Row],[Data de Efetivação]]),MONTH(TabelaFluxoDeCaixa[[#This Row],[Data de Efetivação]]),1)</f>
        <v>45901</v>
      </c>
      <c r="H1791" s="428">
        <v>45930</v>
      </c>
      <c r="I1791" s="428">
        <v>45930</v>
      </c>
      <c r="J1791" s="411" t="s">
        <v>725</v>
      </c>
      <c r="K1791" s="411"/>
      <c r="L1791" s="411" t="s">
        <v>58</v>
      </c>
      <c r="M1791" s="412" t="s">
        <v>802</v>
      </c>
      <c r="N1791" s="413" t="s">
        <v>1502</v>
      </c>
      <c r="O1791" s="414">
        <v>106.71</v>
      </c>
      <c r="P1791" s="415" t="s">
        <v>134</v>
      </c>
    </row>
    <row r="1792" spans="3:16" ht="32" x14ac:dyDescent="0.2">
      <c r="C1792" s="410"/>
      <c r="D1792" s="410"/>
      <c r="E1792" s="410">
        <f>COUNTIF(CFCategoriasBD,TabelaFluxoDeCaixa[[#This Row],[Categoria]])</f>
        <v>1</v>
      </c>
      <c r="F1792" s="389">
        <f ca="1">IFERROR(COUNTIF(INDIRECT("BDNameToFC" &amp; SUBSTITUTE(TabelaFluxoDeCaixa[[#This Row],[Categoria]], " ", "_")),TabelaFluxoDeCaixa[[#This Row],[Sub Categoria]]),0)</f>
        <v>1</v>
      </c>
      <c r="G1792" s="429">
        <f>DATE(YEAR(TabelaFluxoDeCaixa[[#This Row],[Data de Efetivação]]),MONTH(TabelaFluxoDeCaixa[[#This Row],[Data de Efetivação]]),1)</f>
        <v>45931</v>
      </c>
      <c r="H1792" s="428">
        <v>45937</v>
      </c>
      <c r="I1792" s="428">
        <v>45937</v>
      </c>
      <c r="J1792" s="411" t="s">
        <v>725</v>
      </c>
      <c r="K1792" s="411"/>
      <c r="L1792" s="411" t="s">
        <v>58</v>
      </c>
      <c r="M1792" s="412" t="s">
        <v>802</v>
      </c>
      <c r="N1792" s="413" t="s">
        <v>1531</v>
      </c>
      <c r="O1792" s="414">
        <v>295.86</v>
      </c>
      <c r="P1792" s="415" t="s">
        <v>134</v>
      </c>
    </row>
    <row r="1793" spans="3:16" ht="32" x14ac:dyDescent="0.2">
      <c r="C1793" s="410"/>
      <c r="D1793" s="410"/>
      <c r="E1793" s="410">
        <f>COUNTIF(CFCategoriasBD,TabelaFluxoDeCaixa[[#This Row],[Categoria]])</f>
        <v>1</v>
      </c>
      <c r="F1793" s="389">
        <f ca="1">IFERROR(COUNTIF(INDIRECT("BDNameToFC" &amp; SUBSTITUTE(TabelaFluxoDeCaixa[[#This Row],[Categoria]], " ", "_")),TabelaFluxoDeCaixa[[#This Row],[Sub Categoria]]),0)</f>
        <v>1</v>
      </c>
      <c r="G1793" s="429">
        <f>DATE(YEAR(TabelaFluxoDeCaixa[[#This Row],[Data de Efetivação]]),MONTH(TabelaFluxoDeCaixa[[#This Row],[Data de Efetivação]]),1)</f>
        <v>45931</v>
      </c>
      <c r="H1793" s="428">
        <v>45937</v>
      </c>
      <c r="I1793" s="428">
        <v>45937</v>
      </c>
      <c r="J1793" s="411" t="s">
        <v>725</v>
      </c>
      <c r="K1793" s="411"/>
      <c r="L1793" s="411" t="s">
        <v>52</v>
      </c>
      <c r="M1793" s="412" t="s">
        <v>54</v>
      </c>
      <c r="N1793" s="413" t="s">
        <v>1636</v>
      </c>
      <c r="O1793" s="414">
        <v>2200</v>
      </c>
      <c r="P1793" s="415" t="s">
        <v>134</v>
      </c>
    </row>
    <row r="1794" spans="3:16" ht="16" x14ac:dyDescent="0.2">
      <c r="C1794" s="410"/>
      <c r="D1794" s="410"/>
      <c r="E1794" s="410">
        <f>COUNTIF(CFCategoriasBD,TabelaFluxoDeCaixa[[#This Row],[Categoria]])</f>
        <v>1</v>
      </c>
      <c r="F1794" s="389">
        <f ca="1">IFERROR(COUNTIF(INDIRECT("BDNameToFC" &amp; SUBSTITUTE(TabelaFluxoDeCaixa[[#This Row],[Categoria]], " ", "_")),TabelaFluxoDeCaixa[[#This Row],[Sub Categoria]]),0)</f>
        <v>1</v>
      </c>
      <c r="G1794" s="429">
        <f>DATE(YEAR(TabelaFluxoDeCaixa[[#This Row],[Data de Efetivação]]),MONTH(TabelaFluxoDeCaixa[[#This Row],[Data de Efetivação]]),1)</f>
        <v>45931</v>
      </c>
      <c r="H1794" s="428">
        <v>45943</v>
      </c>
      <c r="I1794" s="428">
        <v>45943</v>
      </c>
      <c r="J1794" s="411" t="s">
        <v>725</v>
      </c>
      <c r="K1794" s="411"/>
      <c r="L1794" s="411" t="s">
        <v>58</v>
      </c>
      <c r="M1794" s="412" t="s">
        <v>906</v>
      </c>
      <c r="N1794" s="413" t="s">
        <v>1517</v>
      </c>
      <c r="O1794" s="414">
        <v>146.09</v>
      </c>
      <c r="P1794" s="415" t="s">
        <v>134</v>
      </c>
    </row>
    <row r="1795" spans="3:16" ht="16" x14ac:dyDescent="0.2">
      <c r="C1795" s="410"/>
      <c r="D1795" s="410"/>
      <c r="E1795" s="410">
        <f>COUNTIF(CFCategoriasBD,TabelaFluxoDeCaixa[[#This Row],[Categoria]])</f>
        <v>1</v>
      </c>
      <c r="F1795" s="389">
        <f ca="1">IFERROR(COUNTIF(INDIRECT("BDNameToFC" &amp; SUBSTITUTE(TabelaFluxoDeCaixa[[#This Row],[Categoria]], " ", "_")),TabelaFluxoDeCaixa[[#This Row],[Sub Categoria]]),0)</f>
        <v>1</v>
      </c>
      <c r="G1795" s="429">
        <f>DATE(YEAR(TabelaFluxoDeCaixa[[#This Row],[Data de Efetivação]]),MONTH(TabelaFluxoDeCaixa[[#This Row],[Data de Efetivação]]),1)</f>
        <v>45931</v>
      </c>
      <c r="H1795" s="428">
        <v>45960</v>
      </c>
      <c r="I1795" s="428">
        <v>45960</v>
      </c>
      <c r="J1795" s="411" t="s">
        <v>725</v>
      </c>
      <c r="K1795" s="411"/>
      <c r="L1795" s="411" t="s">
        <v>58</v>
      </c>
      <c r="M1795" s="412" t="s">
        <v>802</v>
      </c>
      <c r="N1795" s="413" t="s">
        <v>1501</v>
      </c>
      <c r="O1795" s="414">
        <v>106.71</v>
      </c>
      <c r="P1795" s="415" t="s">
        <v>134</v>
      </c>
    </row>
    <row r="1796" spans="3:16" ht="32" x14ac:dyDescent="0.2">
      <c r="C1796" s="410"/>
      <c r="D1796" s="410"/>
      <c r="E1796" s="410">
        <f>COUNTIF(CFCategoriasBD,TabelaFluxoDeCaixa[[#This Row],[Categoria]])</f>
        <v>1</v>
      </c>
      <c r="F1796" s="389">
        <f ca="1">IFERROR(COUNTIF(INDIRECT("BDNameToFC" &amp; SUBSTITUTE(TabelaFluxoDeCaixa[[#This Row],[Categoria]], " ", "_")),TabelaFluxoDeCaixa[[#This Row],[Sub Categoria]]),0)</f>
        <v>1</v>
      </c>
      <c r="G1796" s="429">
        <f>DATE(YEAR(TabelaFluxoDeCaixa[[#This Row],[Data de Efetivação]]),MONTH(TabelaFluxoDeCaixa[[#This Row],[Data de Efetivação]]),1)</f>
        <v>45962</v>
      </c>
      <c r="H1796" s="428">
        <v>45966</v>
      </c>
      <c r="I1796" s="428">
        <v>45966</v>
      </c>
      <c r="J1796" s="411" t="s">
        <v>725</v>
      </c>
      <c r="K1796" s="411"/>
      <c r="L1796" s="411" t="s">
        <v>58</v>
      </c>
      <c r="M1796" s="412" t="s">
        <v>802</v>
      </c>
      <c r="N1796" s="413" t="s">
        <v>1537</v>
      </c>
      <c r="O1796" s="414">
        <v>320.81</v>
      </c>
      <c r="P1796" s="415" t="s">
        <v>134</v>
      </c>
    </row>
    <row r="1797" spans="3:16" ht="16" x14ac:dyDescent="0.2">
      <c r="C1797" s="410"/>
      <c r="D1797" s="410"/>
      <c r="E1797" s="410">
        <f>COUNTIF(CFCategoriasBD,TabelaFluxoDeCaixa[[#This Row],[Categoria]])</f>
        <v>1</v>
      </c>
      <c r="F1797" s="389">
        <f ca="1">IFERROR(COUNTIF(INDIRECT("BDNameToFC" &amp; SUBSTITUTE(TabelaFluxoDeCaixa[[#This Row],[Categoria]], " ", "_")),TabelaFluxoDeCaixa[[#This Row],[Sub Categoria]]),0)</f>
        <v>1</v>
      </c>
      <c r="G1797" s="429">
        <f>DATE(YEAR(TabelaFluxoDeCaixa[[#This Row],[Data de Efetivação]]),MONTH(TabelaFluxoDeCaixa[[#This Row],[Data de Efetivação]]),1)</f>
        <v>45962</v>
      </c>
      <c r="H1797" s="428">
        <v>45721</v>
      </c>
      <c r="I1797" s="428">
        <v>45966</v>
      </c>
      <c r="J1797" s="411" t="s">
        <v>725</v>
      </c>
      <c r="K1797" s="411"/>
      <c r="L1797" s="411" t="s">
        <v>58</v>
      </c>
      <c r="M1797" s="412" t="s">
        <v>802</v>
      </c>
      <c r="N1797" s="413" t="s">
        <v>1525</v>
      </c>
      <c r="O1797" s="414">
        <v>935</v>
      </c>
      <c r="P1797" s="415" t="s">
        <v>134</v>
      </c>
    </row>
    <row r="1798" spans="3:16" ht="32" x14ac:dyDescent="0.2">
      <c r="C1798" s="410"/>
      <c r="D1798" s="410"/>
      <c r="E1798" s="410">
        <f>COUNTIF(CFCategoriasBD,TabelaFluxoDeCaixa[[#This Row],[Categoria]])</f>
        <v>1</v>
      </c>
      <c r="F1798" s="389">
        <f ca="1">IFERROR(COUNTIF(INDIRECT("BDNameToFC" &amp; SUBSTITUTE(TabelaFluxoDeCaixa[[#This Row],[Categoria]], " ", "_")),TabelaFluxoDeCaixa[[#This Row],[Sub Categoria]]),0)</f>
        <v>1</v>
      </c>
      <c r="G1798" s="429">
        <f>DATE(YEAR(TabelaFluxoDeCaixa[[#This Row],[Data de Efetivação]]),MONTH(TabelaFluxoDeCaixa[[#This Row],[Data de Efetivação]]),1)</f>
        <v>45962</v>
      </c>
      <c r="H1798" s="428">
        <v>45966</v>
      </c>
      <c r="I1798" s="428">
        <v>45966</v>
      </c>
      <c r="J1798" s="411" t="s">
        <v>725</v>
      </c>
      <c r="K1798" s="411"/>
      <c r="L1798" s="411" t="s">
        <v>58</v>
      </c>
      <c r="M1798" s="412" t="s">
        <v>802</v>
      </c>
      <c r="N1798" s="413" t="s">
        <v>1541</v>
      </c>
      <c r="O1798" s="414">
        <v>1526</v>
      </c>
      <c r="P1798" s="415" t="s">
        <v>134</v>
      </c>
    </row>
    <row r="1799" spans="3:16" ht="16" x14ac:dyDescent="0.2">
      <c r="C1799" s="410"/>
      <c r="D1799" s="410"/>
      <c r="E1799" s="410">
        <f>COUNTIF(CFCategoriasBD,TabelaFluxoDeCaixa[[#This Row],[Categoria]])</f>
        <v>1</v>
      </c>
      <c r="F1799" s="389">
        <f ca="1">IFERROR(COUNTIF(INDIRECT("BDNameToFC" &amp; SUBSTITUTE(TabelaFluxoDeCaixa[[#This Row],[Categoria]], " ", "_")),TabelaFluxoDeCaixa[[#This Row],[Sub Categoria]]),0)</f>
        <v>1</v>
      </c>
      <c r="G1799" s="429">
        <f>DATE(YEAR(TabelaFluxoDeCaixa[[#This Row],[Data de Efetivação]]),MONTH(TabelaFluxoDeCaixa[[#This Row],[Data de Efetivação]]),1)</f>
        <v>45962</v>
      </c>
      <c r="H1799" s="428">
        <v>45966</v>
      </c>
      <c r="I1799" s="428">
        <v>45966</v>
      </c>
      <c r="J1799" s="411" t="s">
        <v>725</v>
      </c>
      <c r="K1799" s="411"/>
      <c r="L1799" s="411" t="s">
        <v>40</v>
      </c>
      <c r="M1799" s="412" t="s">
        <v>949</v>
      </c>
      <c r="N1799" s="413" t="s">
        <v>1521</v>
      </c>
      <c r="O1799" s="414">
        <v>6000</v>
      </c>
      <c r="P1799" s="415" t="s">
        <v>134</v>
      </c>
    </row>
    <row r="1800" spans="3:16" ht="16" x14ac:dyDescent="0.2">
      <c r="C1800" s="410"/>
      <c r="D1800" s="410"/>
      <c r="E1800" s="410">
        <f>COUNTIF(CFCategoriasBD,TabelaFluxoDeCaixa[[#This Row],[Categoria]])</f>
        <v>1</v>
      </c>
      <c r="F1800" s="389">
        <f ca="1">IFERROR(COUNTIF(INDIRECT("BDNameToFC" &amp; SUBSTITUTE(TabelaFluxoDeCaixa[[#This Row],[Categoria]], " ", "_")),TabelaFluxoDeCaixa[[#This Row],[Sub Categoria]]),0)</f>
        <v>1</v>
      </c>
      <c r="G1800" s="429">
        <f>DATE(YEAR(TabelaFluxoDeCaixa[[#This Row],[Data de Efetivação]]),MONTH(TabelaFluxoDeCaixa[[#This Row],[Data de Efetivação]]),1)</f>
        <v>45962</v>
      </c>
      <c r="H1800" s="428">
        <v>45966</v>
      </c>
      <c r="I1800" s="428">
        <v>45966</v>
      </c>
      <c r="J1800" s="411" t="s">
        <v>725</v>
      </c>
      <c r="K1800" s="411"/>
      <c r="L1800" s="411" t="s">
        <v>40</v>
      </c>
      <c r="M1800" s="412" t="s">
        <v>948</v>
      </c>
      <c r="N1800" s="413" t="s">
        <v>1521</v>
      </c>
      <c r="O1800" s="414">
        <v>13000</v>
      </c>
      <c r="P1800" s="415" t="s">
        <v>134</v>
      </c>
    </row>
    <row r="1801" spans="3:16" ht="16" x14ac:dyDescent="0.2">
      <c r="C1801" s="410"/>
      <c r="D1801" s="410"/>
      <c r="E1801" s="410">
        <f>COUNTIF(CFCategoriasBD,TabelaFluxoDeCaixa[[#This Row],[Categoria]])</f>
        <v>1</v>
      </c>
      <c r="F1801" s="389">
        <f ca="1">IFERROR(COUNTIF(INDIRECT("BDNameToFC" &amp; SUBSTITUTE(TabelaFluxoDeCaixa[[#This Row],[Categoria]], " ", "_")),TabelaFluxoDeCaixa[[#This Row],[Sub Categoria]]),0)</f>
        <v>1</v>
      </c>
      <c r="G1801" s="429">
        <f>DATE(YEAR(TabelaFluxoDeCaixa[[#This Row],[Data de Efetivação]]),MONTH(TabelaFluxoDeCaixa[[#This Row],[Data de Efetivação]]),1)</f>
        <v>45962</v>
      </c>
      <c r="H1801" s="428">
        <v>45695</v>
      </c>
      <c r="I1801" s="428">
        <v>45968</v>
      </c>
      <c r="J1801" s="411" t="s">
        <v>725</v>
      </c>
      <c r="K1801" s="411"/>
      <c r="L1801" s="411" t="s">
        <v>43</v>
      </c>
      <c r="M1801" s="412" t="s">
        <v>1396</v>
      </c>
      <c r="N1801" s="413" t="s">
        <v>1401</v>
      </c>
      <c r="O1801" s="414">
        <v>175</v>
      </c>
      <c r="P1801" s="415" t="s">
        <v>134</v>
      </c>
    </row>
    <row r="1802" spans="3:16" ht="32" x14ac:dyDescent="0.2">
      <c r="C1802" s="410"/>
      <c r="D1802" s="410"/>
      <c r="E1802" s="410">
        <f>COUNTIF(CFCategoriasBD,TabelaFluxoDeCaixa[[#This Row],[Categoria]])</f>
        <v>1</v>
      </c>
      <c r="F1802" s="389">
        <f ca="1">IFERROR(COUNTIF(INDIRECT("BDNameToFC" &amp; SUBSTITUTE(TabelaFluxoDeCaixa[[#This Row],[Categoria]], " ", "_")),TabelaFluxoDeCaixa[[#This Row],[Sub Categoria]]),0)</f>
        <v>1</v>
      </c>
      <c r="G1802" s="429">
        <f>DATE(YEAR(TabelaFluxoDeCaixa[[#This Row],[Data de Efetivação]]),MONTH(TabelaFluxoDeCaixa[[#This Row],[Data de Efetivação]]),1)</f>
        <v>45962</v>
      </c>
      <c r="H1802" s="428">
        <v>45968</v>
      </c>
      <c r="I1802" s="428">
        <v>45968</v>
      </c>
      <c r="J1802" s="411" t="s">
        <v>725</v>
      </c>
      <c r="K1802" s="411"/>
      <c r="L1802" s="411" t="s">
        <v>58</v>
      </c>
      <c r="M1802" s="412" t="s">
        <v>802</v>
      </c>
      <c r="N1802" s="413" t="s">
        <v>1532</v>
      </c>
      <c r="O1802" s="414">
        <v>295.86</v>
      </c>
      <c r="P1802" s="415" t="s">
        <v>134</v>
      </c>
    </row>
    <row r="1803" spans="3:16" ht="32" x14ac:dyDescent="0.2">
      <c r="C1803" s="410"/>
      <c r="D1803" s="410"/>
      <c r="E1803" s="410">
        <f>COUNTIF(CFCategoriasBD,TabelaFluxoDeCaixa[[#This Row],[Categoria]])</f>
        <v>1</v>
      </c>
      <c r="F1803" s="389">
        <f ca="1">IFERROR(COUNTIF(INDIRECT("BDNameToFC" &amp; SUBSTITUTE(TabelaFluxoDeCaixa[[#This Row],[Categoria]], " ", "_")),TabelaFluxoDeCaixa[[#This Row],[Sub Categoria]]),0)</f>
        <v>1</v>
      </c>
      <c r="G1803" s="429">
        <f>DATE(YEAR(TabelaFluxoDeCaixa[[#This Row],[Data de Efetivação]]),MONTH(TabelaFluxoDeCaixa[[#This Row],[Data de Efetivação]]),1)</f>
        <v>45962</v>
      </c>
      <c r="H1803" s="428">
        <v>45968</v>
      </c>
      <c r="I1803" s="428">
        <v>45968</v>
      </c>
      <c r="J1803" s="411" t="s">
        <v>725</v>
      </c>
      <c r="K1803" s="411"/>
      <c r="L1803" s="411" t="s">
        <v>52</v>
      </c>
      <c r="M1803" s="412" t="s">
        <v>54</v>
      </c>
      <c r="N1803" s="413" t="s">
        <v>1637</v>
      </c>
      <c r="O1803" s="414">
        <v>2200</v>
      </c>
      <c r="P1803" s="415" t="s">
        <v>134</v>
      </c>
    </row>
    <row r="1804" spans="3:16" ht="16" x14ac:dyDescent="0.2">
      <c r="C1804" s="410"/>
      <c r="D1804" s="410"/>
      <c r="E1804" s="410">
        <f>COUNTIF(CFCategoriasBD,TabelaFluxoDeCaixa[[#This Row],[Categoria]])</f>
        <v>1</v>
      </c>
      <c r="F1804" s="389">
        <f ca="1">IFERROR(COUNTIF(INDIRECT("BDNameToFC" &amp; SUBSTITUTE(TabelaFluxoDeCaixa[[#This Row],[Categoria]], " ", "_")),TabelaFluxoDeCaixa[[#This Row],[Sub Categoria]]),0)</f>
        <v>1</v>
      </c>
      <c r="G1804" s="429">
        <f>DATE(YEAR(TabelaFluxoDeCaixa[[#This Row],[Data de Efetivação]]),MONTH(TabelaFluxoDeCaixa[[#This Row],[Data de Efetivação]]),1)</f>
        <v>45962</v>
      </c>
      <c r="H1804" s="428">
        <v>45991</v>
      </c>
      <c r="I1804" s="428">
        <v>45991</v>
      </c>
      <c r="J1804" s="411" t="s">
        <v>725</v>
      </c>
      <c r="K1804" s="411"/>
      <c r="L1804" s="411" t="s">
        <v>58</v>
      </c>
      <c r="M1804" s="412" t="s">
        <v>802</v>
      </c>
      <c r="N1804" s="413" t="s">
        <v>1500</v>
      </c>
      <c r="O1804" s="414">
        <v>106.71</v>
      </c>
      <c r="P1804" s="415" t="s">
        <v>134</v>
      </c>
    </row>
    <row r="1805" spans="3:16" ht="16" x14ac:dyDescent="0.2">
      <c r="C1805" s="410"/>
      <c r="D1805" s="410"/>
      <c r="E1805" s="410">
        <f>COUNTIF(CFCategoriasBD,TabelaFluxoDeCaixa[[#This Row],[Categoria]])</f>
        <v>1</v>
      </c>
      <c r="F1805" s="389">
        <f ca="1">IFERROR(COUNTIF(INDIRECT("BDNameToFC" &amp; SUBSTITUTE(TabelaFluxoDeCaixa[[#This Row],[Categoria]], " ", "_")),TabelaFluxoDeCaixa[[#This Row],[Sub Categoria]]),0)</f>
        <v>1</v>
      </c>
      <c r="G1805" s="429">
        <f>DATE(YEAR(TabelaFluxoDeCaixa[[#This Row],[Data de Efetivação]]),MONTH(TabelaFluxoDeCaixa[[#This Row],[Data de Efetivação]]),1)</f>
        <v>45992</v>
      </c>
      <c r="H1805" s="428">
        <v>45695</v>
      </c>
      <c r="I1805" s="428">
        <v>45998</v>
      </c>
      <c r="J1805" s="411" t="s">
        <v>725</v>
      </c>
      <c r="K1805" s="411"/>
      <c r="L1805" s="411" t="s">
        <v>43</v>
      </c>
      <c r="M1805" s="412" t="s">
        <v>1396</v>
      </c>
      <c r="N1805" s="413" t="s">
        <v>1402</v>
      </c>
      <c r="O1805" s="414">
        <v>175</v>
      </c>
      <c r="P1805" s="415" t="s">
        <v>134</v>
      </c>
    </row>
    <row r="1806" spans="3:16" ht="16" x14ac:dyDescent="0.2">
      <c r="C1806" s="410"/>
      <c r="D1806" s="410"/>
      <c r="E1806" s="410">
        <f>COUNTIF(CFCategoriasBD,TabelaFluxoDeCaixa[[#This Row],[Categoria]])</f>
        <v>1</v>
      </c>
      <c r="F1806" s="389">
        <f ca="1">IFERROR(COUNTIF(INDIRECT("BDNameToFC" &amp; SUBSTITUTE(TabelaFluxoDeCaixa[[#This Row],[Categoria]], " ", "_")),TabelaFluxoDeCaixa[[#This Row],[Sub Categoria]]),0)</f>
        <v>1</v>
      </c>
      <c r="G1806" s="429">
        <f>DATE(YEAR(TabelaFluxoDeCaixa[[#This Row],[Data de Efetivação]]),MONTH(TabelaFluxoDeCaixa[[#This Row],[Data de Efetivação]]),1)</f>
        <v>45870</v>
      </c>
      <c r="H1806" s="428">
        <v>45842</v>
      </c>
      <c r="I1806" s="428">
        <v>45877</v>
      </c>
      <c r="J1806" s="411" t="s">
        <v>725</v>
      </c>
      <c r="K1806" s="411" t="s">
        <v>806</v>
      </c>
      <c r="L1806" s="411" t="s">
        <v>55</v>
      </c>
      <c r="M1806" s="412" t="s">
        <v>810</v>
      </c>
      <c r="N1806" s="413" t="s">
        <v>2419</v>
      </c>
      <c r="O1806" s="414">
        <v>20.38</v>
      </c>
      <c r="P1806" s="415" t="s">
        <v>208</v>
      </c>
    </row>
    <row r="1807" spans="3:16" ht="16" x14ac:dyDescent="0.2">
      <c r="C1807" s="410"/>
      <c r="D1807" s="410"/>
      <c r="E1807" s="410">
        <f>COUNTIF(CFCategoriasBD,TabelaFluxoDeCaixa[[#This Row],[Categoria]])</f>
        <v>1</v>
      </c>
      <c r="F1807" s="389">
        <f ca="1">IFERROR(COUNTIF(INDIRECT("BDNameToFC" &amp; SUBSTITUTE(TabelaFluxoDeCaixa[[#This Row],[Categoria]], " ", "_")),TabelaFluxoDeCaixa[[#This Row],[Sub Categoria]]),0)</f>
        <v>1</v>
      </c>
      <c r="G1807" s="429">
        <f>DATE(YEAR(TabelaFluxoDeCaixa[[#This Row],[Data de Efetivação]]),MONTH(TabelaFluxoDeCaixa[[#This Row],[Data de Efetivação]]),1)</f>
        <v>45870</v>
      </c>
      <c r="H1807" s="428">
        <v>45853</v>
      </c>
      <c r="I1807" s="428">
        <v>45877</v>
      </c>
      <c r="J1807" s="411" t="s">
        <v>725</v>
      </c>
      <c r="K1807" s="411" t="s">
        <v>806</v>
      </c>
      <c r="L1807" s="411" t="s">
        <v>803</v>
      </c>
      <c r="M1807" s="412" t="s">
        <v>898</v>
      </c>
      <c r="N1807" s="413" t="s">
        <v>1220</v>
      </c>
      <c r="O1807" s="414">
        <v>86.53</v>
      </c>
      <c r="P1807" s="415" t="s">
        <v>208</v>
      </c>
    </row>
    <row r="1808" spans="3:16" ht="16" x14ac:dyDescent="0.2">
      <c r="C1808" s="410"/>
      <c r="D1808" s="410"/>
      <c r="E1808" s="410">
        <f>COUNTIF(CFCategoriasBD,TabelaFluxoDeCaixa[[#This Row],[Categoria]])</f>
        <v>1</v>
      </c>
      <c r="F1808" s="389">
        <f ca="1">IFERROR(COUNTIF(INDIRECT("BDNameToFC" &amp; SUBSTITUTE(TabelaFluxoDeCaixa[[#This Row],[Categoria]], " ", "_")),TabelaFluxoDeCaixa[[#This Row],[Sub Categoria]]),0)</f>
        <v>1</v>
      </c>
      <c r="G1808" s="429">
        <f>DATE(YEAR(TabelaFluxoDeCaixa[[#This Row],[Data de Efetivação]]),MONTH(TabelaFluxoDeCaixa[[#This Row],[Data de Efetivação]]),1)</f>
        <v>45870</v>
      </c>
      <c r="H1808" s="428">
        <v>45854</v>
      </c>
      <c r="I1808" s="428">
        <v>45877</v>
      </c>
      <c r="J1808" s="411" t="s">
        <v>725</v>
      </c>
      <c r="K1808" s="411" t="s">
        <v>806</v>
      </c>
      <c r="L1808" s="411" t="s">
        <v>803</v>
      </c>
      <c r="M1808" s="412" t="s">
        <v>799</v>
      </c>
      <c r="N1808" s="413" t="s">
        <v>969</v>
      </c>
      <c r="O1808" s="414">
        <v>18.96</v>
      </c>
      <c r="P1808" s="415" t="s">
        <v>208</v>
      </c>
    </row>
    <row r="1809" spans="3:16" ht="16" x14ac:dyDescent="0.2">
      <c r="C1809" s="410"/>
      <c r="D1809" s="410"/>
      <c r="E1809" s="410">
        <f>COUNTIF(CFCategoriasBD,TabelaFluxoDeCaixa[[#This Row],[Categoria]])</f>
        <v>1</v>
      </c>
      <c r="F1809" s="389">
        <f ca="1">IFERROR(COUNTIF(INDIRECT("BDNameToFC" &amp; SUBSTITUTE(TabelaFluxoDeCaixa[[#This Row],[Categoria]], " ", "_")),TabelaFluxoDeCaixa[[#This Row],[Sub Categoria]]),0)</f>
        <v>1</v>
      </c>
      <c r="G1809" s="429">
        <f>DATE(YEAR(TabelaFluxoDeCaixa[[#This Row],[Data de Efetivação]]),MONTH(TabelaFluxoDeCaixa[[#This Row],[Data de Efetivação]]),1)</f>
        <v>45870</v>
      </c>
      <c r="H1809" s="428">
        <v>45841</v>
      </c>
      <c r="I1809" s="428">
        <v>45877</v>
      </c>
      <c r="J1809" s="411" t="s">
        <v>725</v>
      </c>
      <c r="K1809" s="411" t="s">
        <v>806</v>
      </c>
      <c r="L1809" s="411" t="s">
        <v>52</v>
      </c>
      <c r="M1809" s="412" t="s">
        <v>800</v>
      </c>
      <c r="N1809" s="413" t="s">
        <v>828</v>
      </c>
      <c r="O1809" s="414">
        <v>128.68</v>
      </c>
      <c r="P1809" s="415" t="s">
        <v>208</v>
      </c>
    </row>
    <row r="1810" spans="3:16" ht="16" x14ac:dyDescent="0.2">
      <c r="C1810" s="410"/>
      <c r="D1810" s="410"/>
      <c r="E1810" s="410">
        <f>COUNTIF(CFCategoriasBD,TabelaFluxoDeCaixa[[#This Row],[Categoria]])</f>
        <v>1</v>
      </c>
      <c r="F1810" s="389">
        <f ca="1">IFERROR(COUNTIF(INDIRECT("BDNameToFC" &amp; SUBSTITUTE(TabelaFluxoDeCaixa[[#This Row],[Categoria]], " ", "_")),TabelaFluxoDeCaixa[[#This Row],[Sub Categoria]]),0)</f>
        <v>1</v>
      </c>
      <c r="G1810" s="429">
        <f>DATE(YEAR(TabelaFluxoDeCaixa[[#This Row],[Data de Efetivação]]),MONTH(TabelaFluxoDeCaixa[[#This Row],[Data de Efetivação]]),1)</f>
        <v>45870</v>
      </c>
      <c r="H1810" s="428">
        <v>45847</v>
      </c>
      <c r="I1810" s="428">
        <v>45877</v>
      </c>
      <c r="J1810" s="411" t="s">
        <v>725</v>
      </c>
      <c r="K1810" s="411" t="s">
        <v>806</v>
      </c>
      <c r="L1810" s="411" t="s">
        <v>52</v>
      </c>
      <c r="M1810" s="412" t="s">
        <v>800</v>
      </c>
      <c r="N1810" s="413" t="s">
        <v>828</v>
      </c>
      <c r="O1810" s="414">
        <v>49.66</v>
      </c>
      <c r="P1810" s="415" t="s">
        <v>208</v>
      </c>
    </row>
    <row r="1811" spans="3:16" ht="16" x14ac:dyDescent="0.2">
      <c r="C1811" s="410"/>
      <c r="D1811" s="410"/>
      <c r="E1811" s="410">
        <f>COUNTIF(CFCategoriasBD,TabelaFluxoDeCaixa[[#This Row],[Categoria]])</f>
        <v>1</v>
      </c>
      <c r="F1811" s="389">
        <f ca="1">IFERROR(COUNTIF(INDIRECT("BDNameToFC" &amp; SUBSTITUTE(TabelaFluxoDeCaixa[[#This Row],[Categoria]], " ", "_")),TabelaFluxoDeCaixa[[#This Row],[Sub Categoria]]),0)</f>
        <v>1</v>
      </c>
      <c r="G1811" s="429">
        <f>DATE(YEAR(TabelaFluxoDeCaixa[[#This Row],[Data de Efetivação]]),MONTH(TabelaFluxoDeCaixa[[#This Row],[Data de Efetivação]]),1)</f>
        <v>45870</v>
      </c>
      <c r="H1811" s="428">
        <v>45857</v>
      </c>
      <c r="I1811" s="428">
        <v>45877</v>
      </c>
      <c r="J1811" s="411" t="s">
        <v>725</v>
      </c>
      <c r="K1811" s="411" t="s">
        <v>806</v>
      </c>
      <c r="L1811" s="411" t="s">
        <v>52</v>
      </c>
      <c r="M1811" s="412" t="s">
        <v>800</v>
      </c>
      <c r="N1811" s="413" t="s">
        <v>828</v>
      </c>
      <c r="O1811" s="414">
        <v>25.15</v>
      </c>
      <c r="P1811" s="415" t="s">
        <v>208</v>
      </c>
    </row>
    <row r="1812" spans="3:16" ht="16" x14ac:dyDescent="0.2">
      <c r="C1812" s="410"/>
      <c r="D1812" s="410"/>
      <c r="E1812" s="410">
        <f>COUNTIF(CFCategoriasBD,TabelaFluxoDeCaixa[[#This Row],[Categoria]])</f>
        <v>1</v>
      </c>
      <c r="F1812" s="389">
        <f ca="1">IFERROR(COUNTIF(INDIRECT("BDNameToFC" &amp; SUBSTITUTE(TabelaFluxoDeCaixa[[#This Row],[Categoria]], " ", "_")),TabelaFluxoDeCaixa[[#This Row],[Sub Categoria]]),0)</f>
        <v>1</v>
      </c>
      <c r="G1812" s="429">
        <f>DATE(YEAR(TabelaFluxoDeCaixa[[#This Row],[Data de Efetivação]]),MONTH(TabelaFluxoDeCaixa[[#This Row],[Data de Efetivação]]),1)</f>
        <v>45870</v>
      </c>
      <c r="H1812" s="428">
        <v>45836</v>
      </c>
      <c r="I1812" s="428">
        <v>45877</v>
      </c>
      <c r="J1812" s="411" t="s">
        <v>725</v>
      </c>
      <c r="K1812" s="411" t="s">
        <v>806</v>
      </c>
      <c r="L1812" s="411" t="s">
        <v>55</v>
      </c>
      <c r="M1812" s="412" t="s">
        <v>56</v>
      </c>
      <c r="N1812" s="413" t="s">
        <v>1909</v>
      </c>
      <c r="O1812" s="414">
        <v>24.97</v>
      </c>
      <c r="P1812" s="415" t="s">
        <v>208</v>
      </c>
    </row>
    <row r="1813" spans="3:16" ht="16" x14ac:dyDescent="0.2">
      <c r="C1813" s="410"/>
      <c r="D1813" s="410"/>
      <c r="E1813" s="410">
        <f>COUNTIF(CFCategoriasBD,TabelaFluxoDeCaixa[[#This Row],[Categoria]])</f>
        <v>1</v>
      </c>
      <c r="F1813" s="389">
        <f ca="1">IFERROR(COUNTIF(INDIRECT("BDNameToFC" &amp; SUBSTITUTE(TabelaFluxoDeCaixa[[#This Row],[Categoria]], " ", "_")),TabelaFluxoDeCaixa[[#This Row],[Sub Categoria]]),0)</f>
        <v>1</v>
      </c>
      <c r="G1813" s="429">
        <f>DATE(YEAR(TabelaFluxoDeCaixa[[#This Row],[Data de Efetivação]]),MONTH(TabelaFluxoDeCaixa[[#This Row],[Data de Efetivação]]),1)</f>
        <v>45870</v>
      </c>
      <c r="H1813" s="428">
        <v>45836</v>
      </c>
      <c r="I1813" s="428">
        <v>45877</v>
      </c>
      <c r="J1813" s="411" t="s">
        <v>725</v>
      </c>
      <c r="K1813" s="411" t="s">
        <v>806</v>
      </c>
      <c r="L1813" s="411" t="s">
        <v>49</v>
      </c>
      <c r="M1813" s="412" t="s">
        <v>51</v>
      </c>
      <c r="N1813" s="413" t="s">
        <v>1907</v>
      </c>
      <c r="O1813" s="414">
        <v>183.73</v>
      </c>
      <c r="P1813" s="415" t="s">
        <v>208</v>
      </c>
    </row>
    <row r="1814" spans="3:16" ht="16" x14ac:dyDescent="0.2">
      <c r="C1814" s="410"/>
      <c r="D1814" s="410"/>
      <c r="E1814" s="410">
        <f>COUNTIF(CFCategoriasBD,TabelaFluxoDeCaixa[[#This Row],[Categoria]])</f>
        <v>1</v>
      </c>
      <c r="F1814" s="389">
        <f ca="1">IFERROR(COUNTIF(INDIRECT("BDNameToFC" &amp; SUBSTITUTE(TabelaFluxoDeCaixa[[#This Row],[Categoria]], " ", "_")),TabelaFluxoDeCaixa[[#This Row],[Sub Categoria]]),0)</f>
        <v>1</v>
      </c>
      <c r="G1814" s="429">
        <f>DATE(YEAR(TabelaFluxoDeCaixa[[#This Row],[Data de Efetivação]]),MONTH(TabelaFluxoDeCaixa[[#This Row],[Data de Efetivação]]),1)</f>
        <v>45870</v>
      </c>
      <c r="H1814" s="428">
        <v>45839</v>
      </c>
      <c r="I1814" s="428">
        <v>45877</v>
      </c>
      <c r="J1814" s="411" t="s">
        <v>725</v>
      </c>
      <c r="K1814" s="411" t="s">
        <v>806</v>
      </c>
      <c r="L1814" s="411" t="s">
        <v>55</v>
      </c>
      <c r="M1814" s="412" t="s">
        <v>810</v>
      </c>
      <c r="N1814" s="413" t="s">
        <v>1923</v>
      </c>
      <c r="O1814" s="414">
        <v>27</v>
      </c>
      <c r="P1814" s="415" t="s">
        <v>208</v>
      </c>
    </row>
    <row r="1815" spans="3:16" ht="16" x14ac:dyDescent="0.2">
      <c r="C1815" s="410"/>
      <c r="D1815" s="410"/>
      <c r="E1815" s="410">
        <f>COUNTIF(CFCategoriasBD,TabelaFluxoDeCaixa[[#This Row],[Categoria]])</f>
        <v>1</v>
      </c>
      <c r="F1815" s="389">
        <f ca="1">IFERROR(COUNTIF(INDIRECT("BDNameToFC" &amp; SUBSTITUTE(TabelaFluxoDeCaixa[[#This Row],[Categoria]], " ", "_")),TabelaFluxoDeCaixa[[#This Row],[Sub Categoria]]),0)</f>
        <v>1</v>
      </c>
      <c r="G1815" s="429">
        <f>DATE(YEAR(TabelaFluxoDeCaixa[[#This Row],[Data de Efetivação]]),MONTH(TabelaFluxoDeCaixa[[#This Row],[Data de Efetivação]]),1)</f>
        <v>45870</v>
      </c>
      <c r="H1815" s="428">
        <v>45842</v>
      </c>
      <c r="I1815" s="428">
        <v>45877</v>
      </c>
      <c r="J1815" s="411" t="s">
        <v>725</v>
      </c>
      <c r="K1815" s="411" t="s">
        <v>806</v>
      </c>
      <c r="L1815" s="411" t="s">
        <v>55</v>
      </c>
      <c r="M1815" s="412" t="s">
        <v>810</v>
      </c>
      <c r="N1815" s="413" t="s">
        <v>2420</v>
      </c>
      <c r="O1815" s="414">
        <v>71</v>
      </c>
      <c r="P1815" s="415" t="s">
        <v>208</v>
      </c>
    </row>
    <row r="1816" spans="3:16" ht="16" x14ac:dyDescent="0.2">
      <c r="C1816" s="410"/>
      <c r="D1816" s="410"/>
      <c r="E1816" s="410">
        <f>COUNTIF(CFCategoriasBD,TabelaFluxoDeCaixa[[#This Row],[Categoria]])</f>
        <v>1</v>
      </c>
      <c r="F1816" s="389">
        <f ca="1">IFERROR(COUNTIF(INDIRECT("BDNameToFC" &amp; SUBSTITUTE(TabelaFluxoDeCaixa[[#This Row],[Categoria]], " ", "_")),TabelaFluxoDeCaixa[[#This Row],[Sub Categoria]]),0)</f>
        <v>1</v>
      </c>
      <c r="G1816" s="429">
        <f>DATE(YEAR(TabelaFluxoDeCaixa[[#This Row],[Data de Efetivação]]),MONTH(TabelaFluxoDeCaixa[[#This Row],[Data de Efetivação]]),1)</f>
        <v>45870</v>
      </c>
      <c r="H1816" s="428">
        <v>45846</v>
      </c>
      <c r="I1816" s="428">
        <v>45877</v>
      </c>
      <c r="J1816" s="411" t="s">
        <v>725</v>
      </c>
      <c r="K1816" s="411" t="s">
        <v>806</v>
      </c>
      <c r="L1816" s="411" t="s">
        <v>803</v>
      </c>
      <c r="M1816" s="412" t="s">
        <v>48</v>
      </c>
      <c r="N1816" s="413" t="s">
        <v>2421</v>
      </c>
      <c r="O1816" s="414">
        <v>93.07</v>
      </c>
      <c r="P1816" s="415" t="s">
        <v>208</v>
      </c>
    </row>
    <row r="1817" spans="3:16" ht="16" x14ac:dyDescent="0.2">
      <c r="C1817" s="410"/>
      <c r="D1817" s="410"/>
      <c r="E1817" s="410">
        <f>COUNTIF(CFCategoriasBD,TabelaFluxoDeCaixa[[#This Row],[Categoria]])</f>
        <v>1</v>
      </c>
      <c r="F1817" s="389">
        <f ca="1">IFERROR(COUNTIF(INDIRECT("BDNameToFC" &amp; SUBSTITUTE(TabelaFluxoDeCaixa[[#This Row],[Categoria]], " ", "_")),TabelaFluxoDeCaixa[[#This Row],[Sub Categoria]]),0)</f>
        <v>1</v>
      </c>
      <c r="G1817" s="429">
        <f>DATE(YEAR(TabelaFluxoDeCaixa[[#This Row],[Data de Efetivação]]),MONTH(TabelaFluxoDeCaixa[[#This Row],[Data de Efetivação]]),1)</f>
        <v>45870</v>
      </c>
      <c r="H1817" s="428">
        <v>45847</v>
      </c>
      <c r="I1817" s="428">
        <v>45877</v>
      </c>
      <c r="J1817" s="411" t="s">
        <v>725</v>
      </c>
      <c r="K1817" s="411" t="s">
        <v>806</v>
      </c>
      <c r="L1817" s="411" t="s">
        <v>803</v>
      </c>
      <c r="M1817" s="412" t="s">
        <v>48</v>
      </c>
      <c r="N1817" s="413" t="s">
        <v>830</v>
      </c>
      <c r="O1817" s="414">
        <v>20</v>
      </c>
      <c r="P1817" s="415" t="s">
        <v>208</v>
      </c>
    </row>
    <row r="1818" spans="3:16" ht="16" x14ac:dyDescent="0.2">
      <c r="C1818" s="410"/>
      <c r="D1818" s="410"/>
      <c r="E1818" s="410">
        <f>COUNTIF(CFCategoriasBD,TabelaFluxoDeCaixa[[#This Row],[Categoria]])</f>
        <v>1</v>
      </c>
      <c r="F1818" s="389">
        <f ca="1">IFERROR(COUNTIF(INDIRECT("BDNameToFC" &amp; SUBSTITUTE(TabelaFluxoDeCaixa[[#This Row],[Categoria]], " ", "_")),TabelaFluxoDeCaixa[[#This Row],[Sub Categoria]]),0)</f>
        <v>1</v>
      </c>
      <c r="G1818" s="429">
        <f>DATE(YEAR(TabelaFluxoDeCaixa[[#This Row],[Data de Efetivação]]),MONTH(TabelaFluxoDeCaixa[[#This Row],[Data de Efetivação]]),1)</f>
        <v>45870</v>
      </c>
      <c r="H1818" s="428">
        <v>45847</v>
      </c>
      <c r="I1818" s="428">
        <v>45877</v>
      </c>
      <c r="J1818" s="411" t="s">
        <v>725</v>
      </c>
      <c r="K1818" s="411" t="s">
        <v>806</v>
      </c>
      <c r="L1818" s="411" t="s">
        <v>803</v>
      </c>
      <c r="M1818" s="412" t="s">
        <v>48</v>
      </c>
      <c r="N1818" s="413" t="s">
        <v>830</v>
      </c>
      <c r="O1818" s="414">
        <v>178.16</v>
      </c>
      <c r="P1818" s="415" t="s">
        <v>208</v>
      </c>
    </row>
    <row r="1819" spans="3:16" ht="16" x14ac:dyDescent="0.2">
      <c r="C1819" s="410"/>
      <c r="D1819" s="410"/>
      <c r="E1819" s="410">
        <f>COUNTIF(CFCategoriasBD,TabelaFluxoDeCaixa[[#This Row],[Categoria]])</f>
        <v>1</v>
      </c>
      <c r="F1819" s="389">
        <f ca="1">IFERROR(COUNTIF(INDIRECT("BDNameToFC" &amp; SUBSTITUTE(TabelaFluxoDeCaixa[[#This Row],[Categoria]], " ", "_")),TabelaFluxoDeCaixa[[#This Row],[Sub Categoria]]),0)</f>
        <v>1</v>
      </c>
      <c r="G1819" s="429">
        <f>DATE(YEAR(TabelaFluxoDeCaixa[[#This Row],[Data de Efetivação]]),MONTH(TabelaFluxoDeCaixa[[#This Row],[Data de Efetivação]]),1)</f>
        <v>45870</v>
      </c>
      <c r="H1819" s="428">
        <v>45847</v>
      </c>
      <c r="I1819" s="428">
        <v>45877</v>
      </c>
      <c r="J1819" s="411" t="s">
        <v>725</v>
      </c>
      <c r="K1819" s="411" t="s">
        <v>806</v>
      </c>
      <c r="L1819" s="411" t="s">
        <v>49</v>
      </c>
      <c r="M1819" s="412" t="s">
        <v>51</v>
      </c>
      <c r="N1819" s="413" t="s">
        <v>2422</v>
      </c>
      <c r="O1819" s="414">
        <v>200.7</v>
      </c>
      <c r="P1819" s="415" t="s">
        <v>208</v>
      </c>
    </row>
    <row r="1820" spans="3:16" ht="16" x14ac:dyDescent="0.2">
      <c r="C1820" s="410"/>
      <c r="D1820" s="410"/>
      <c r="E1820" s="410">
        <f>COUNTIF(CFCategoriasBD,TabelaFluxoDeCaixa[[#This Row],[Categoria]])</f>
        <v>1</v>
      </c>
      <c r="F1820" s="389">
        <f ca="1">IFERROR(COUNTIF(INDIRECT("BDNameToFC" &amp; SUBSTITUTE(TabelaFluxoDeCaixa[[#This Row],[Categoria]], " ", "_")),TabelaFluxoDeCaixa[[#This Row],[Sub Categoria]]),0)</f>
        <v>1</v>
      </c>
      <c r="G1820" s="429">
        <f>DATE(YEAR(TabelaFluxoDeCaixa[[#This Row],[Data de Efetivação]]),MONTH(TabelaFluxoDeCaixa[[#This Row],[Data de Efetivação]]),1)</f>
        <v>45870</v>
      </c>
      <c r="H1820" s="428">
        <v>45847</v>
      </c>
      <c r="I1820" s="428">
        <v>45877</v>
      </c>
      <c r="J1820" s="411" t="s">
        <v>725</v>
      </c>
      <c r="K1820" s="411" t="s">
        <v>806</v>
      </c>
      <c r="L1820" s="411" t="s">
        <v>49</v>
      </c>
      <c r="M1820" s="412" t="s">
        <v>1031</v>
      </c>
      <c r="N1820" s="413" t="s">
        <v>1243</v>
      </c>
      <c r="O1820" s="414">
        <v>42</v>
      </c>
      <c r="P1820" s="415" t="s">
        <v>208</v>
      </c>
    </row>
    <row r="1821" spans="3:16" ht="16" x14ac:dyDescent="0.2">
      <c r="C1821" s="410"/>
      <c r="D1821" s="410"/>
      <c r="E1821" s="410">
        <f>COUNTIF(CFCategoriasBD,TabelaFluxoDeCaixa[[#This Row],[Categoria]])</f>
        <v>1</v>
      </c>
      <c r="F1821" s="389">
        <f ca="1">IFERROR(COUNTIF(INDIRECT("BDNameToFC" &amp; SUBSTITUTE(TabelaFluxoDeCaixa[[#This Row],[Categoria]], " ", "_")),TabelaFluxoDeCaixa[[#This Row],[Sub Categoria]]),0)</f>
        <v>1</v>
      </c>
      <c r="G1821" s="429">
        <f>DATE(YEAR(TabelaFluxoDeCaixa[[#This Row],[Data de Efetivação]]),MONTH(TabelaFluxoDeCaixa[[#This Row],[Data de Efetivação]]),1)</f>
        <v>45870</v>
      </c>
      <c r="H1821" s="428">
        <v>45848</v>
      </c>
      <c r="I1821" s="428">
        <v>45877</v>
      </c>
      <c r="J1821" s="411" t="s">
        <v>725</v>
      </c>
      <c r="K1821" s="411" t="s">
        <v>806</v>
      </c>
      <c r="L1821" s="411" t="s">
        <v>803</v>
      </c>
      <c r="M1821" s="412" t="s">
        <v>48</v>
      </c>
      <c r="N1821" s="413" t="s">
        <v>830</v>
      </c>
      <c r="O1821" s="414">
        <v>35.58</v>
      </c>
      <c r="P1821" s="415" t="s">
        <v>208</v>
      </c>
    </row>
    <row r="1822" spans="3:16" ht="16" x14ac:dyDescent="0.2">
      <c r="C1822" s="410"/>
      <c r="D1822" s="410"/>
      <c r="E1822" s="410">
        <f>COUNTIF(CFCategoriasBD,TabelaFluxoDeCaixa[[#This Row],[Categoria]])</f>
        <v>1</v>
      </c>
      <c r="F1822" s="389">
        <f ca="1">IFERROR(COUNTIF(INDIRECT("BDNameToFC" &amp; SUBSTITUTE(TabelaFluxoDeCaixa[[#This Row],[Categoria]], " ", "_")),TabelaFluxoDeCaixa[[#This Row],[Sub Categoria]]),0)</f>
        <v>1</v>
      </c>
      <c r="G1822" s="429">
        <f>DATE(YEAR(TabelaFluxoDeCaixa[[#This Row],[Data de Efetivação]]),MONTH(TabelaFluxoDeCaixa[[#This Row],[Data de Efetivação]]),1)</f>
        <v>45870</v>
      </c>
      <c r="H1822" s="428">
        <v>45848</v>
      </c>
      <c r="I1822" s="428">
        <v>45877</v>
      </c>
      <c r="J1822" s="411" t="s">
        <v>725</v>
      </c>
      <c r="K1822" s="411" t="s">
        <v>806</v>
      </c>
      <c r="L1822" s="411" t="s">
        <v>55</v>
      </c>
      <c r="M1822" s="412" t="s">
        <v>56</v>
      </c>
      <c r="N1822" s="413" t="s">
        <v>2423</v>
      </c>
      <c r="O1822" s="414">
        <v>32.700000000000003</v>
      </c>
      <c r="P1822" s="415" t="s">
        <v>208</v>
      </c>
    </row>
    <row r="1823" spans="3:16" ht="16" x14ac:dyDescent="0.2">
      <c r="C1823" s="410"/>
      <c r="D1823" s="410"/>
      <c r="E1823" s="410">
        <f>COUNTIF(CFCategoriasBD,TabelaFluxoDeCaixa[[#This Row],[Categoria]])</f>
        <v>1</v>
      </c>
      <c r="F1823" s="389">
        <f ca="1">IFERROR(COUNTIF(INDIRECT("BDNameToFC" &amp; SUBSTITUTE(TabelaFluxoDeCaixa[[#This Row],[Categoria]], " ", "_")),TabelaFluxoDeCaixa[[#This Row],[Sub Categoria]]),0)</f>
        <v>1</v>
      </c>
      <c r="G1823" s="429">
        <f>DATE(YEAR(TabelaFluxoDeCaixa[[#This Row],[Data de Efetivação]]),MONTH(TabelaFluxoDeCaixa[[#This Row],[Data de Efetivação]]),1)</f>
        <v>45870</v>
      </c>
      <c r="H1823" s="428">
        <v>45848</v>
      </c>
      <c r="I1823" s="428">
        <v>45877</v>
      </c>
      <c r="J1823" s="411" t="s">
        <v>725</v>
      </c>
      <c r="K1823" s="411" t="s">
        <v>806</v>
      </c>
      <c r="L1823" s="411" t="s">
        <v>55</v>
      </c>
      <c r="M1823" s="412" t="s">
        <v>810</v>
      </c>
      <c r="N1823" s="413" t="s">
        <v>2424</v>
      </c>
      <c r="O1823" s="414">
        <v>50</v>
      </c>
      <c r="P1823" s="415" t="s">
        <v>208</v>
      </c>
    </row>
    <row r="1824" spans="3:16" ht="16" x14ac:dyDescent="0.2">
      <c r="C1824" s="410"/>
      <c r="D1824" s="410"/>
      <c r="E1824" s="410">
        <f>COUNTIF(CFCategoriasBD,TabelaFluxoDeCaixa[[#This Row],[Categoria]])</f>
        <v>1</v>
      </c>
      <c r="F1824" s="389">
        <f ca="1">IFERROR(COUNTIF(INDIRECT("BDNameToFC" &amp; SUBSTITUTE(TabelaFluxoDeCaixa[[#This Row],[Categoria]], " ", "_")),TabelaFluxoDeCaixa[[#This Row],[Sub Categoria]]),0)</f>
        <v>1</v>
      </c>
      <c r="G1824" s="429">
        <f>DATE(YEAR(TabelaFluxoDeCaixa[[#This Row],[Data de Efetivação]]),MONTH(TabelaFluxoDeCaixa[[#This Row],[Data de Efetivação]]),1)</f>
        <v>45870</v>
      </c>
      <c r="H1824" s="428">
        <v>45849</v>
      </c>
      <c r="I1824" s="428">
        <v>45877</v>
      </c>
      <c r="J1824" s="411" t="s">
        <v>725</v>
      </c>
      <c r="K1824" s="411" t="s">
        <v>806</v>
      </c>
      <c r="L1824" s="411" t="s">
        <v>803</v>
      </c>
      <c r="M1824" s="412" t="s">
        <v>799</v>
      </c>
      <c r="N1824" s="413" t="s">
        <v>1253</v>
      </c>
      <c r="O1824" s="414">
        <v>18</v>
      </c>
      <c r="P1824" s="415" t="s">
        <v>208</v>
      </c>
    </row>
    <row r="1825" spans="3:16" ht="16" x14ac:dyDescent="0.2">
      <c r="C1825" s="410"/>
      <c r="D1825" s="410"/>
      <c r="E1825" s="410">
        <f>COUNTIF(CFCategoriasBD,TabelaFluxoDeCaixa[[#This Row],[Categoria]])</f>
        <v>1</v>
      </c>
      <c r="F1825" s="389">
        <f ca="1">IFERROR(COUNTIF(INDIRECT("BDNameToFC" &amp; SUBSTITUTE(TabelaFluxoDeCaixa[[#This Row],[Categoria]], " ", "_")),TabelaFluxoDeCaixa[[#This Row],[Sub Categoria]]),0)</f>
        <v>1</v>
      </c>
      <c r="G1825" s="429">
        <f>DATE(YEAR(TabelaFluxoDeCaixa[[#This Row],[Data de Efetivação]]),MONTH(TabelaFluxoDeCaixa[[#This Row],[Data de Efetivação]]),1)</f>
        <v>45870</v>
      </c>
      <c r="H1825" s="428">
        <v>45851</v>
      </c>
      <c r="I1825" s="428">
        <v>45877</v>
      </c>
      <c r="J1825" s="411" t="s">
        <v>725</v>
      </c>
      <c r="K1825" s="411" t="s">
        <v>806</v>
      </c>
      <c r="L1825" s="411" t="s">
        <v>55</v>
      </c>
      <c r="M1825" s="412" t="s">
        <v>913</v>
      </c>
      <c r="N1825" s="413" t="s">
        <v>2425</v>
      </c>
      <c r="O1825" s="414">
        <v>24</v>
      </c>
      <c r="P1825" s="415" t="s">
        <v>208</v>
      </c>
    </row>
    <row r="1826" spans="3:16" ht="16" x14ac:dyDescent="0.2">
      <c r="C1826" s="410"/>
      <c r="D1826" s="410"/>
      <c r="E1826" s="410">
        <f>COUNTIF(CFCategoriasBD,TabelaFluxoDeCaixa[[#This Row],[Categoria]])</f>
        <v>1</v>
      </c>
      <c r="F1826" s="389">
        <f ca="1">IFERROR(COUNTIF(INDIRECT("BDNameToFC" &amp; SUBSTITUTE(TabelaFluxoDeCaixa[[#This Row],[Categoria]], " ", "_")),TabelaFluxoDeCaixa[[#This Row],[Sub Categoria]]),0)</f>
        <v>1</v>
      </c>
      <c r="G1826" s="429">
        <f>DATE(YEAR(TabelaFluxoDeCaixa[[#This Row],[Data de Efetivação]]),MONTH(TabelaFluxoDeCaixa[[#This Row],[Data de Efetivação]]),1)</f>
        <v>45870</v>
      </c>
      <c r="H1826" s="428">
        <v>45851</v>
      </c>
      <c r="I1826" s="428">
        <v>45877</v>
      </c>
      <c r="J1826" s="411" t="s">
        <v>725</v>
      </c>
      <c r="K1826" s="411" t="s">
        <v>806</v>
      </c>
      <c r="L1826" s="411" t="s">
        <v>55</v>
      </c>
      <c r="M1826" s="412" t="s">
        <v>56</v>
      </c>
      <c r="N1826" s="413" t="s">
        <v>2426</v>
      </c>
      <c r="O1826" s="414">
        <v>52.91</v>
      </c>
      <c r="P1826" s="415" t="s">
        <v>208</v>
      </c>
    </row>
    <row r="1827" spans="3:16" ht="16" x14ac:dyDescent="0.2">
      <c r="C1827" s="410"/>
      <c r="D1827" s="410"/>
      <c r="E1827" s="410">
        <f>COUNTIF(CFCategoriasBD,TabelaFluxoDeCaixa[[#This Row],[Categoria]])</f>
        <v>1</v>
      </c>
      <c r="F1827" s="389">
        <f ca="1">IFERROR(COUNTIF(INDIRECT("BDNameToFC" &amp; SUBSTITUTE(TabelaFluxoDeCaixa[[#This Row],[Categoria]], " ", "_")),TabelaFluxoDeCaixa[[#This Row],[Sub Categoria]]),0)</f>
        <v>1</v>
      </c>
      <c r="G1827" s="429">
        <f>DATE(YEAR(TabelaFluxoDeCaixa[[#This Row],[Data de Efetivação]]),MONTH(TabelaFluxoDeCaixa[[#This Row],[Data de Efetivação]]),1)</f>
        <v>45870</v>
      </c>
      <c r="H1827" s="428">
        <v>45853</v>
      </c>
      <c r="I1827" s="428">
        <v>45877</v>
      </c>
      <c r="J1827" s="411" t="s">
        <v>725</v>
      </c>
      <c r="K1827" s="411" t="s">
        <v>806</v>
      </c>
      <c r="L1827" s="411" t="s">
        <v>49</v>
      </c>
      <c r="M1827" s="412" t="s">
        <v>51</v>
      </c>
      <c r="N1827" s="413" t="s">
        <v>2427</v>
      </c>
      <c r="O1827" s="414">
        <v>216.65</v>
      </c>
      <c r="P1827" s="415" t="s">
        <v>208</v>
      </c>
    </row>
    <row r="1828" spans="3:16" ht="16" x14ac:dyDescent="0.2">
      <c r="C1828" s="410"/>
      <c r="D1828" s="410"/>
      <c r="E1828" s="410">
        <f>COUNTIF(CFCategoriasBD,TabelaFluxoDeCaixa[[#This Row],[Categoria]])</f>
        <v>1</v>
      </c>
      <c r="F1828" s="389">
        <f ca="1">IFERROR(COUNTIF(INDIRECT("BDNameToFC" &amp; SUBSTITUTE(TabelaFluxoDeCaixa[[#This Row],[Categoria]], " ", "_")),TabelaFluxoDeCaixa[[#This Row],[Sub Categoria]]),0)</f>
        <v>1</v>
      </c>
      <c r="G1828" s="429">
        <f>DATE(YEAR(TabelaFluxoDeCaixa[[#This Row],[Data de Efetivação]]),MONTH(TabelaFluxoDeCaixa[[#This Row],[Data de Efetivação]]),1)</f>
        <v>45870</v>
      </c>
      <c r="H1828" s="428">
        <v>45858</v>
      </c>
      <c r="I1828" s="428">
        <v>45877</v>
      </c>
      <c r="J1828" s="411" t="s">
        <v>725</v>
      </c>
      <c r="K1828" s="411" t="s">
        <v>806</v>
      </c>
      <c r="L1828" s="411" t="s">
        <v>803</v>
      </c>
      <c r="M1828" s="412" t="s">
        <v>48</v>
      </c>
      <c r="N1828" s="413" t="s">
        <v>2428</v>
      </c>
      <c r="O1828" s="414">
        <v>89</v>
      </c>
      <c r="P1828" s="415" t="s">
        <v>208</v>
      </c>
    </row>
    <row r="1829" spans="3:16" ht="16" x14ac:dyDescent="0.2">
      <c r="C1829" s="410"/>
      <c r="D1829" s="410"/>
      <c r="E1829" s="410">
        <f>COUNTIF(CFCategoriasBD,TabelaFluxoDeCaixa[[#This Row],[Categoria]])</f>
        <v>1</v>
      </c>
      <c r="F1829" s="389">
        <f ca="1">IFERROR(COUNTIF(INDIRECT("BDNameToFC" &amp; SUBSTITUTE(TabelaFluxoDeCaixa[[#This Row],[Categoria]], " ", "_")),TabelaFluxoDeCaixa[[#This Row],[Sub Categoria]]),0)</f>
        <v>1</v>
      </c>
      <c r="G1829" s="429">
        <f>DATE(YEAR(TabelaFluxoDeCaixa[[#This Row],[Data de Efetivação]]),MONTH(TabelaFluxoDeCaixa[[#This Row],[Data de Efetivação]]),1)</f>
        <v>45870</v>
      </c>
      <c r="H1829" s="428">
        <v>45861</v>
      </c>
      <c r="I1829" s="428">
        <v>45877</v>
      </c>
      <c r="J1829" s="411" t="s">
        <v>725</v>
      </c>
      <c r="K1829" s="411" t="s">
        <v>806</v>
      </c>
      <c r="L1829" s="411" t="s">
        <v>55</v>
      </c>
      <c r="M1829" s="412" t="s">
        <v>56</v>
      </c>
      <c r="N1829" s="413" t="s">
        <v>2164</v>
      </c>
      <c r="O1829" s="414">
        <v>47</v>
      </c>
      <c r="P1829" s="415" t="s">
        <v>208</v>
      </c>
    </row>
    <row r="1830" spans="3:16" ht="16" x14ac:dyDescent="0.2">
      <c r="C1830" s="410"/>
      <c r="D1830" s="410"/>
      <c r="E1830" s="410">
        <f>COUNTIF(CFCategoriasBD,TabelaFluxoDeCaixa[[#This Row],[Categoria]])</f>
        <v>1</v>
      </c>
      <c r="F1830" s="389">
        <f ca="1">IFERROR(COUNTIF(INDIRECT("BDNameToFC" &amp; SUBSTITUTE(TabelaFluxoDeCaixa[[#This Row],[Categoria]], " ", "_")),TabelaFluxoDeCaixa[[#This Row],[Sub Categoria]]),0)</f>
        <v>1</v>
      </c>
      <c r="G1830" s="429">
        <f>DATE(YEAR(TabelaFluxoDeCaixa[[#This Row],[Data de Efetivação]]),MONTH(TabelaFluxoDeCaixa[[#This Row],[Data de Efetivação]]),1)</f>
        <v>45870</v>
      </c>
      <c r="H1830" s="428">
        <v>45836</v>
      </c>
      <c r="I1830" s="428">
        <v>45877</v>
      </c>
      <c r="J1830" s="411" t="s">
        <v>725</v>
      </c>
      <c r="K1830" s="411" t="s">
        <v>806</v>
      </c>
      <c r="L1830" s="411" t="s">
        <v>803</v>
      </c>
      <c r="M1830" s="412" t="s">
        <v>48</v>
      </c>
      <c r="N1830" s="413" t="s">
        <v>978</v>
      </c>
      <c r="O1830" s="414">
        <v>119.56</v>
      </c>
      <c r="P1830" s="415" t="s">
        <v>208</v>
      </c>
    </row>
    <row r="1831" spans="3:16" ht="16" x14ac:dyDescent="0.2">
      <c r="C1831" s="410"/>
      <c r="D1831" s="410"/>
      <c r="E1831" s="410">
        <f>COUNTIF(CFCategoriasBD,TabelaFluxoDeCaixa[[#This Row],[Categoria]])</f>
        <v>1</v>
      </c>
      <c r="F1831" s="389">
        <f ca="1">IFERROR(COUNTIF(INDIRECT("BDNameToFC" &amp; SUBSTITUTE(TabelaFluxoDeCaixa[[#This Row],[Categoria]], " ", "_")),TabelaFluxoDeCaixa[[#This Row],[Sub Categoria]]),0)</f>
        <v>1</v>
      </c>
      <c r="G1831" s="429">
        <f>DATE(YEAR(TabelaFluxoDeCaixa[[#This Row],[Data de Efetivação]]),MONTH(TabelaFluxoDeCaixa[[#This Row],[Data de Efetivação]]),1)</f>
        <v>45870</v>
      </c>
      <c r="H1831" s="428">
        <v>45849</v>
      </c>
      <c r="I1831" s="428">
        <v>45877</v>
      </c>
      <c r="J1831" s="411" t="s">
        <v>725</v>
      </c>
      <c r="K1831" s="411" t="s">
        <v>806</v>
      </c>
      <c r="L1831" s="411" t="s">
        <v>803</v>
      </c>
      <c r="M1831" s="412" t="s">
        <v>48</v>
      </c>
      <c r="N1831" s="413" t="s">
        <v>978</v>
      </c>
      <c r="O1831" s="414">
        <v>134.61000000000001</v>
      </c>
      <c r="P1831" s="415" t="s">
        <v>208</v>
      </c>
    </row>
    <row r="1832" spans="3:16" ht="16" x14ac:dyDescent="0.2">
      <c r="C1832" s="410"/>
      <c r="D1832" s="410"/>
      <c r="E1832" s="410">
        <f>COUNTIF(CFCategoriasBD,TabelaFluxoDeCaixa[[#This Row],[Categoria]])</f>
        <v>1</v>
      </c>
      <c r="F1832" s="389">
        <f ca="1">IFERROR(COUNTIF(INDIRECT("BDNameToFC" &amp; SUBSTITUTE(TabelaFluxoDeCaixa[[#This Row],[Categoria]], " ", "_")),TabelaFluxoDeCaixa[[#This Row],[Sub Categoria]]),0)</f>
        <v>1</v>
      </c>
      <c r="G1832" s="429">
        <f>DATE(YEAR(TabelaFluxoDeCaixa[[#This Row],[Data de Efetivação]]),MONTH(TabelaFluxoDeCaixa[[#This Row],[Data de Efetivação]]),1)</f>
        <v>45870</v>
      </c>
      <c r="H1832" s="428">
        <v>45839</v>
      </c>
      <c r="I1832" s="428">
        <v>45877</v>
      </c>
      <c r="J1832" s="411" t="s">
        <v>725</v>
      </c>
      <c r="K1832" s="411" t="s">
        <v>806</v>
      </c>
      <c r="L1832" s="411" t="s">
        <v>55</v>
      </c>
      <c r="M1832" s="412" t="s">
        <v>56</v>
      </c>
      <c r="N1832" s="413" t="s">
        <v>2429</v>
      </c>
      <c r="O1832" s="414">
        <v>5.99</v>
      </c>
      <c r="P1832" s="415" t="s">
        <v>208</v>
      </c>
    </row>
    <row r="1833" spans="3:16" ht="16" x14ac:dyDescent="0.2">
      <c r="C1833" s="410"/>
      <c r="D1833" s="410"/>
      <c r="E1833" s="410">
        <f>COUNTIF(CFCategoriasBD,TabelaFluxoDeCaixa[[#This Row],[Categoria]])</f>
        <v>1</v>
      </c>
      <c r="F1833" s="389">
        <f ca="1">IFERROR(COUNTIF(INDIRECT("BDNameToFC" &amp; SUBSTITUTE(TabelaFluxoDeCaixa[[#This Row],[Categoria]], " ", "_")),TabelaFluxoDeCaixa[[#This Row],[Sub Categoria]]),0)</f>
        <v>1</v>
      </c>
      <c r="G1833" s="429">
        <f>DATE(YEAR(TabelaFluxoDeCaixa[[#This Row],[Data de Efetivação]]),MONTH(TabelaFluxoDeCaixa[[#This Row],[Data de Efetivação]]),1)</f>
        <v>45870</v>
      </c>
      <c r="H1833" s="428">
        <v>45688</v>
      </c>
      <c r="I1833" s="428">
        <v>45877</v>
      </c>
      <c r="J1833" s="411" t="s">
        <v>725</v>
      </c>
      <c r="K1833" s="411" t="s">
        <v>806</v>
      </c>
      <c r="L1833" s="411" t="s">
        <v>58</v>
      </c>
      <c r="M1833" s="412" t="s">
        <v>906</v>
      </c>
      <c r="N1833" s="413" t="s">
        <v>2430</v>
      </c>
      <c r="O1833" s="414">
        <v>106.61</v>
      </c>
      <c r="P1833" s="415" t="s">
        <v>208</v>
      </c>
    </row>
    <row r="1834" spans="3:16" ht="16" x14ac:dyDescent="0.2">
      <c r="C1834" s="410"/>
      <c r="D1834" s="410"/>
      <c r="E1834" s="410">
        <f>COUNTIF(CFCategoriasBD,TabelaFluxoDeCaixa[[#This Row],[Categoria]])</f>
        <v>1</v>
      </c>
      <c r="F1834" s="389">
        <f ca="1">IFERROR(COUNTIF(INDIRECT("BDNameToFC" &amp; SUBSTITUTE(TabelaFluxoDeCaixa[[#This Row],[Categoria]], " ", "_")),TabelaFluxoDeCaixa[[#This Row],[Sub Categoria]]),0)</f>
        <v>1</v>
      </c>
      <c r="G1834" s="429">
        <f>DATE(YEAR(TabelaFluxoDeCaixa[[#This Row],[Data de Efetivação]]),MONTH(TabelaFluxoDeCaixa[[#This Row],[Data de Efetivação]]),1)</f>
        <v>45870</v>
      </c>
      <c r="H1834" s="428">
        <v>45780</v>
      </c>
      <c r="I1834" s="428">
        <v>45877</v>
      </c>
      <c r="J1834" s="411" t="s">
        <v>725</v>
      </c>
      <c r="K1834" s="411" t="s">
        <v>806</v>
      </c>
      <c r="L1834" s="411" t="s">
        <v>55</v>
      </c>
      <c r="M1834" s="412" t="s">
        <v>913</v>
      </c>
      <c r="N1834" s="413" t="s">
        <v>2431</v>
      </c>
      <c r="O1834" s="414">
        <v>82.32</v>
      </c>
      <c r="P1834" s="415" t="s">
        <v>208</v>
      </c>
    </row>
    <row r="1835" spans="3:16" ht="16" x14ac:dyDescent="0.2">
      <c r="C1835" s="410"/>
      <c r="D1835" s="410"/>
      <c r="E1835" s="410">
        <f>COUNTIF(CFCategoriasBD,TabelaFluxoDeCaixa[[#This Row],[Categoria]])</f>
        <v>1</v>
      </c>
      <c r="F1835" s="389">
        <f ca="1">IFERROR(COUNTIF(INDIRECT("BDNameToFC" &amp; SUBSTITUTE(TabelaFluxoDeCaixa[[#This Row],[Categoria]], " ", "_")),TabelaFluxoDeCaixa[[#This Row],[Sub Categoria]]),0)</f>
        <v>1</v>
      </c>
      <c r="G1835" s="429">
        <f>DATE(YEAR(TabelaFluxoDeCaixa[[#This Row],[Data de Efetivação]]),MONTH(TabelaFluxoDeCaixa[[#This Row],[Data de Efetivação]]),1)</f>
        <v>45870</v>
      </c>
      <c r="H1835" s="428">
        <v>45785</v>
      </c>
      <c r="I1835" s="428">
        <v>45877</v>
      </c>
      <c r="J1835" s="411" t="s">
        <v>725</v>
      </c>
      <c r="K1835" s="411" t="s">
        <v>806</v>
      </c>
      <c r="L1835" s="411" t="s">
        <v>58</v>
      </c>
      <c r="M1835" s="412" t="s">
        <v>801</v>
      </c>
      <c r="N1835" s="413" t="s">
        <v>2432</v>
      </c>
      <c r="O1835" s="414">
        <v>411.31</v>
      </c>
      <c r="P1835" s="415" t="s">
        <v>208</v>
      </c>
    </row>
    <row r="1836" spans="3:16" ht="16" x14ac:dyDescent="0.2">
      <c r="C1836" s="410"/>
      <c r="D1836" s="410"/>
      <c r="E1836" s="410">
        <f>COUNTIF(CFCategoriasBD,TabelaFluxoDeCaixa[[#This Row],[Categoria]])</f>
        <v>1</v>
      </c>
      <c r="F1836" s="389">
        <f ca="1">IFERROR(COUNTIF(INDIRECT("BDNameToFC" &amp; SUBSTITUTE(TabelaFluxoDeCaixa[[#This Row],[Categoria]], " ", "_")),TabelaFluxoDeCaixa[[#This Row],[Sub Categoria]]),0)</f>
        <v>1</v>
      </c>
      <c r="G1836" s="429">
        <f>DATE(YEAR(TabelaFluxoDeCaixa[[#This Row],[Data de Efetivação]]),MONTH(TabelaFluxoDeCaixa[[#This Row],[Data de Efetivação]]),1)</f>
        <v>45870</v>
      </c>
      <c r="H1836" s="428">
        <v>45697</v>
      </c>
      <c r="I1836" s="428">
        <v>45877</v>
      </c>
      <c r="J1836" s="411" t="s">
        <v>725</v>
      </c>
      <c r="K1836" s="411" t="s">
        <v>806</v>
      </c>
      <c r="L1836" s="411" t="s">
        <v>899</v>
      </c>
      <c r="M1836" s="412" t="s">
        <v>910</v>
      </c>
      <c r="N1836" s="413" t="s">
        <v>2433</v>
      </c>
      <c r="O1836" s="414">
        <v>120</v>
      </c>
      <c r="P1836" s="415" t="s">
        <v>208</v>
      </c>
    </row>
    <row r="1837" spans="3:16" ht="16" x14ac:dyDescent="0.2">
      <c r="C1837" s="410"/>
      <c r="D1837" s="410"/>
      <c r="E1837" s="410">
        <f>COUNTIF(CFCategoriasBD,TabelaFluxoDeCaixa[[#This Row],[Categoria]])</f>
        <v>1</v>
      </c>
      <c r="F1837" s="389">
        <f ca="1">IFERROR(COUNTIF(INDIRECT("BDNameToFC" &amp; SUBSTITUTE(TabelaFluxoDeCaixa[[#This Row],[Categoria]], " ", "_")),TabelaFluxoDeCaixa[[#This Row],[Sub Categoria]]),0)</f>
        <v>1</v>
      </c>
      <c r="G1837" s="429">
        <f>DATE(YEAR(TabelaFluxoDeCaixa[[#This Row],[Data de Efetivação]]),MONTH(TabelaFluxoDeCaixa[[#This Row],[Data de Efetivação]]),1)</f>
        <v>45870</v>
      </c>
      <c r="H1837" s="428">
        <v>45848</v>
      </c>
      <c r="I1837" s="428">
        <v>45877</v>
      </c>
      <c r="J1837" s="411" t="s">
        <v>725</v>
      </c>
      <c r="K1837" s="411" t="s">
        <v>806</v>
      </c>
      <c r="L1837" s="411" t="s">
        <v>55</v>
      </c>
      <c r="M1837" s="412" t="s">
        <v>56</v>
      </c>
      <c r="N1837" s="413" t="s">
        <v>2434</v>
      </c>
      <c r="O1837" s="414">
        <v>39.99</v>
      </c>
      <c r="P1837" s="415" t="s">
        <v>208</v>
      </c>
    </row>
    <row r="1838" spans="3:16" ht="16" x14ac:dyDescent="0.2">
      <c r="C1838" s="410"/>
      <c r="D1838" s="410"/>
      <c r="E1838" s="410">
        <f>COUNTIF(CFCategoriasBD,TabelaFluxoDeCaixa[[#This Row],[Categoria]])</f>
        <v>1</v>
      </c>
      <c r="F1838" s="389">
        <f ca="1">IFERROR(COUNTIF(INDIRECT("BDNameToFC" &amp; SUBSTITUTE(TabelaFluxoDeCaixa[[#This Row],[Categoria]], " ", "_")),TabelaFluxoDeCaixa[[#This Row],[Sub Categoria]]),0)</f>
        <v>1</v>
      </c>
      <c r="G1838" s="429">
        <f>DATE(YEAR(TabelaFluxoDeCaixa[[#This Row],[Data de Efetivação]]),MONTH(TabelaFluxoDeCaixa[[#This Row],[Data de Efetivação]]),1)</f>
        <v>45870</v>
      </c>
      <c r="H1838" s="428">
        <v>45792</v>
      </c>
      <c r="I1838" s="428">
        <v>45877</v>
      </c>
      <c r="J1838" s="411" t="s">
        <v>725</v>
      </c>
      <c r="K1838" s="411" t="s">
        <v>806</v>
      </c>
      <c r="L1838" s="411" t="s">
        <v>49</v>
      </c>
      <c r="M1838" s="412" t="s">
        <v>807</v>
      </c>
      <c r="N1838" s="413" t="s">
        <v>2435</v>
      </c>
      <c r="O1838" s="414">
        <v>304.66000000000003</v>
      </c>
      <c r="P1838" s="415" t="s">
        <v>208</v>
      </c>
    </row>
    <row r="1839" spans="3:16" ht="16" x14ac:dyDescent="0.2">
      <c r="C1839" s="410"/>
      <c r="D1839" s="410"/>
      <c r="E1839" s="410">
        <f>COUNTIF(CFCategoriasBD,TabelaFluxoDeCaixa[[#This Row],[Categoria]])</f>
        <v>1</v>
      </c>
      <c r="F1839" s="389">
        <f ca="1">IFERROR(COUNTIF(INDIRECT("BDNameToFC" &amp; SUBSTITUTE(TabelaFluxoDeCaixa[[#This Row],[Categoria]], " ", "_")),TabelaFluxoDeCaixa[[#This Row],[Sub Categoria]]),0)</f>
        <v>1</v>
      </c>
      <c r="G1839" s="429">
        <f>DATE(YEAR(TabelaFluxoDeCaixa[[#This Row],[Data de Efetivação]]),MONTH(TabelaFluxoDeCaixa[[#This Row],[Data de Efetivação]]),1)</f>
        <v>45870</v>
      </c>
      <c r="H1839" s="428">
        <v>45860</v>
      </c>
      <c r="I1839" s="428">
        <v>45877</v>
      </c>
      <c r="J1839" s="411" t="s">
        <v>725</v>
      </c>
      <c r="K1839" s="411" t="s">
        <v>806</v>
      </c>
      <c r="L1839" s="411" t="s">
        <v>907</v>
      </c>
      <c r="M1839" s="412" t="s">
        <v>908</v>
      </c>
      <c r="N1839" s="413" t="s">
        <v>2436</v>
      </c>
      <c r="O1839" s="414">
        <v>102.5</v>
      </c>
      <c r="P1839" s="415" t="s">
        <v>208</v>
      </c>
    </row>
    <row r="1840" spans="3:16" ht="16" x14ac:dyDescent="0.2">
      <c r="C1840" s="410"/>
      <c r="D1840" s="410"/>
      <c r="E1840" s="410">
        <f>COUNTIF(CFCategoriasBD,TabelaFluxoDeCaixa[[#This Row],[Categoria]])</f>
        <v>1</v>
      </c>
      <c r="F1840" s="389">
        <f ca="1">IFERROR(COUNTIF(INDIRECT("BDNameToFC" &amp; SUBSTITUTE(TabelaFluxoDeCaixa[[#This Row],[Categoria]], " ", "_")),TabelaFluxoDeCaixa[[#This Row],[Sub Categoria]]),0)</f>
        <v>1</v>
      </c>
      <c r="G1840" s="429">
        <f>DATE(YEAR(TabelaFluxoDeCaixa[[#This Row],[Data de Efetivação]]),MONTH(TabelaFluxoDeCaixa[[#This Row],[Data de Efetivação]]),1)</f>
        <v>45870</v>
      </c>
      <c r="H1840" s="428">
        <v>45836</v>
      </c>
      <c r="I1840" s="428">
        <v>45877</v>
      </c>
      <c r="J1840" s="411" t="s">
        <v>725</v>
      </c>
      <c r="K1840" s="411" t="s">
        <v>806</v>
      </c>
      <c r="L1840" s="411" t="s">
        <v>803</v>
      </c>
      <c r="M1840" s="412" t="s">
        <v>799</v>
      </c>
      <c r="N1840" s="413" t="s">
        <v>969</v>
      </c>
      <c r="O1840" s="414">
        <v>33</v>
      </c>
      <c r="P1840" s="415" t="s">
        <v>208</v>
      </c>
    </row>
    <row r="1841" spans="3:16" ht="16" x14ac:dyDescent="0.2">
      <c r="C1841" s="410"/>
      <c r="D1841" s="410"/>
      <c r="E1841" s="410">
        <f>COUNTIF(CFCategoriasBD,TabelaFluxoDeCaixa[[#This Row],[Categoria]])</f>
        <v>1</v>
      </c>
      <c r="F1841" s="389">
        <f ca="1">IFERROR(COUNTIF(INDIRECT("BDNameToFC" &amp; SUBSTITUTE(TabelaFluxoDeCaixa[[#This Row],[Categoria]], " ", "_")),TabelaFluxoDeCaixa[[#This Row],[Sub Categoria]]),0)</f>
        <v>1</v>
      </c>
      <c r="G1841" s="429">
        <f>DATE(YEAR(TabelaFluxoDeCaixa[[#This Row],[Data de Efetivação]]),MONTH(TabelaFluxoDeCaixa[[#This Row],[Data de Efetivação]]),1)</f>
        <v>45870</v>
      </c>
      <c r="H1841" s="428">
        <v>45847</v>
      </c>
      <c r="I1841" s="428">
        <v>45877</v>
      </c>
      <c r="J1841" s="411" t="s">
        <v>725</v>
      </c>
      <c r="K1841" s="411" t="s">
        <v>806</v>
      </c>
      <c r="L1841" s="411" t="s">
        <v>55</v>
      </c>
      <c r="M1841" s="412" t="s">
        <v>57</v>
      </c>
      <c r="N1841" s="413" t="s">
        <v>2437</v>
      </c>
      <c r="O1841" s="414">
        <v>89.27</v>
      </c>
      <c r="P1841" s="415" t="s">
        <v>208</v>
      </c>
    </row>
    <row r="1842" spans="3:16" ht="16" x14ac:dyDescent="0.2">
      <c r="C1842" s="410"/>
      <c r="D1842" s="410"/>
      <c r="E1842" s="410">
        <f>COUNTIF(CFCategoriasBD,TabelaFluxoDeCaixa[[#This Row],[Categoria]])</f>
        <v>1</v>
      </c>
      <c r="F1842" s="389">
        <f ca="1">IFERROR(COUNTIF(INDIRECT("BDNameToFC" &amp; SUBSTITUTE(TabelaFluxoDeCaixa[[#This Row],[Categoria]], " ", "_")),TabelaFluxoDeCaixa[[#This Row],[Sub Categoria]]),0)</f>
        <v>1</v>
      </c>
      <c r="G1842" s="429">
        <f>DATE(YEAR(TabelaFluxoDeCaixa[[#This Row],[Data de Efetivação]]),MONTH(TabelaFluxoDeCaixa[[#This Row],[Data de Efetivação]]),1)</f>
        <v>45870</v>
      </c>
      <c r="H1842" s="428">
        <v>45849</v>
      </c>
      <c r="I1842" s="428">
        <v>45877</v>
      </c>
      <c r="J1842" s="411" t="s">
        <v>725</v>
      </c>
      <c r="K1842" s="411" t="s">
        <v>806</v>
      </c>
      <c r="L1842" s="411" t="s">
        <v>55</v>
      </c>
      <c r="M1842" s="412" t="s">
        <v>57</v>
      </c>
      <c r="N1842" s="413" t="s">
        <v>2438</v>
      </c>
      <c r="O1842" s="414">
        <v>40</v>
      </c>
      <c r="P1842" s="415" t="s">
        <v>208</v>
      </c>
    </row>
    <row r="1843" spans="3:16" ht="16" x14ac:dyDescent="0.2">
      <c r="C1843" s="410"/>
      <c r="D1843" s="410"/>
      <c r="E1843" s="410">
        <f>COUNTIF(CFCategoriasBD,TabelaFluxoDeCaixa[[#This Row],[Categoria]])</f>
        <v>1</v>
      </c>
      <c r="F1843" s="389">
        <f ca="1">IFERROR(COUNTIF(INDIRECT("BDNameToFC" &amp; SUBSTITUTE(TabelaFluxoDeCaixa[[#This Row],[Categoria]], " ", "_")),TabelaFluxoDeCaixa[[#This Row],[Sub Categoria]]),0)</f>
        <v>1</v>
      </c>
      <c r="G1843" s="429">
        <f>DATE(YEAR(TabelaFluxoDeCaixa[[#This Row],[Data de Efetivação]]),MONTH(TabelaFluxoDeCaixa[[#This Row],[Data de Efetivação]]),1)</f>
        <v>45870</v>
      </c>
      <c r="H1843" s="428">
        <v>45849</v>
      </c>
      <c r="I1843" s="428">
        <v>45877</v>
      </c>
      <c r="J1843" s="411" t="s">
        <v>725</v>
      </c>
      <c r="K1843" s="411" t="s">
        <v>806</v>
      </c>
      <c r="L1843" s="411" t="s">
        <v>55</v>
      </c>
      <c r="M1843" s="412" t="s">
        <v>810</v>
      </c>
      <c r="N1843" s="413" t="s">
        <v>997</v>
      </c>
      <c r="O1843" s="414">
        <v>36.450000000000003</v>
      </c>
      <c r="P1843" s="415" t="s">
        <v>208</v>
      </c>
    </row>
    <row r="1844" spans="3:16" ht="16" x14ac:dyDescent="0.2">
      <c r="C1844" s="410"/>
      <c r="D1844" s="410"/>
      <c r="E1844" s="410">
        <f>COUNTIF(CFCategoriasBD,TabelaFluxoDeCaixa[[#This Row],[Categoria]])</f>
        <v>1</v>
      </c>
      <c r="F1844" s="389">
        <f ca="1">IFERROR(COUNTIF(INDIRECT("BDNameToFC" &amp; SUBSTITUTE(TabelaFluxoDeCaixa[[#This Row],[Categoria]], " ", "_")),TabelaFluxoDeCaixa[[#This Row],[Sub Categoria]]),0)</f>
        <v>1</v>
      </c>
      <c r="G1844" s="429">
        <f>DATE(YEAR(TabelaFluxoDeCaixa[[#This Row],[Data de Efetivação]]),MONTH(TabelaFluxoDeCaixa[[#This Row],[Data de Efetivação]]),1)</f>
        <v>45870</v>
      </c>
      <c r="H1844" s="428">
        <v>45836</v>
      </c>
      <c r="I1844" s="428">
        <v>45877</v>
      </c>
      <c r="J1844" s="411" t="s">
        <v>725</v>
      </c>
      <c r="K1844" s="411" t="s">
        <v>806</v>
      </c>
      <c r="L1844" s="411" t="s">
        <v>52</v>
      </c>
      <c r="M1844" s="412" t="s">
        <v>800</v>
      </c>
      <c r="N1844" s="413" t="s">
        <v>828</v>
      </c>
      <c r="O1844" s="414">
        <v>68</v>
      </c>
      <c r="P1844" s="415" t="s">
        <v>208</v>
      </c>
    </row>
    <row r="1845" spans="3:16" ht="16" x14ac:dyDescent="0.2">
      <c r="C1845" s="410"/>
      <c r="D1845" s="410"/>
      <c r="E1845" s="410">
        <f>COUNTIF(CFCategoriasBD,TabelaFluxoDeCaixa[[#This Row],[Categoria]])</f>
        <v>1</v>
      </c>
      <c r="F1845" s="389">
        <f ca="1">IFERROR(COUNTIF(INDIRECT("BDNameToFC" &amp; SUBSTITUTE(TabelaFluxoDeCaixa[[#This Row],[Categoria]], " ", "_")),TabelaFluxoDeCaixa[[#This Row],[Sub Categoria]]),0)</f>
        <v>1</v>
      </c>
      <c r="G1845" s="429">
        <f>DATE(YEAR(TabelaFluxoDeCaixa[[#This Row],[Data de Efetivação]]),MONTH(TabelaFluxoDeCaixa[[#This Row],[Data de Efetivação]]),1)</f>
        <v>45870</v>
      </c>
      <c r="H1845" s="428">
        <v>45839</v>
      </c>
      <c r="I1845" s="428">
        <v>45877</v>
      </c>
      <c r="J1845" s="411" t="s">
        <v>725</v>
      </c>
      <c r="K1845" s="411" t="s">
        <v>806</v>
      </c>
      <c r="L1845" s="411" t="s">
        <v>52</v>
      </c>
      <c r="M1845" s="412" t="s">
        <v>800</v>
      </c>
      <c r="N1845" s="413" t="s">
        <v>828</v>
      </c>
      <c r="O1845" s="414">
        <v>128.56</v>
      </c>
      <c r="P1845" s="415" t="s">
        <v>208</v>
      </c>
    </row>
    <row r="1846" spans="3:16" ht="16" x14ac:dyDescent="0.2">
      <c r="C1846" s="410"/>
      <c r="D1846" s="410"/>
      <c r="E1846" s="410">
        <f>COUNTIF(CFCategoriasBD,TabelaFluxoDeCaixa[[#This Row],[Categoria]])</f>
        <v>1</v>
      </c>
      <c r="F1846" s="389">
        <f ca="1">IFERROR(COUNTIF(INDIRECT("BDNameToFC" &amp; SUBSTITUTE(TabelaFluxoDeCaixa[[#This Row],[Categoria]], " ", "_")),TabelaFluxoDeCaixa[[#This Row],[Sub Categoria]]),0)</f>
        <v>1</v>
      </c>
      <c r="G1846" s="429">
        <f>DATE(YEAR(TabelaFluxoDeCaixa[[#This Row],[Data de Efetivação]]),MONTH(TabelaFluxoDeCaixa[[#This Row],[Data de Efetivação]]),1)</f>
        <v>45870</v>
      </c>
      <c r="H1846" s="428">
        <v>45848</v>
      </c>
      <c r="I1846" s="428">
        <v>45877</v>
      </c>
      <c r="J1846" s="411" t="s">
        <v>725</v>
      </c>
      <c r="K1846" s="411" t="s">
        <v>806</v>
      </c>
      <c r="L1846" s="411" t="s">
        <v>52</v>
      </c>
      <c r="M1846" s="412" t="s">
        <v>800</v>
      </c>
      <c r="N1846" s="413" t="s">
        <v>2439</v>
      </c>
      <c r="O1846" s="414">
        <v>38.380000000000003</v>
      </c>
      <c r="P1846" s="415" t="s">
        <v>208</v>
      </c>
    </row>
    <row r="1847" spans="3:16" ht="16" x14ac:dyDescent="0.2">
      <c r="C1847" s="410"/>
      <c r="D1847" s="410"/>
      <c r="E1847" s="410">
        <f>COUNTIF(CFCategoriasBD,TabelaFluxoDeCaixa[[#This Row],[Categoria]])</f>
        <v>1</v>
      </c>
      <c r="F1847" s="389">
        <f ca="1">IFERROR(COUNTIF(INDIRECT("BDNameToFC" &amp; SUBSTITUTE(TabelaFluxoDeCaixa[[#This Row],[Categoria]], " ", "_")),TabelaFluxoDeCaixa[[#This Row],[Sub Categoria]]),0)</f>
        <v>1</v>
      </c>
      <c r="G1847" s="429">
        <f>DATE(YEAR(TabelaFluxoDeCaixa[[#This Row],[Data de Efetivação]]),MONTH(TabelaFluxoDeCaixa[[#This Row],[Data de Efetivação]]),1)</f>
        <v>45870</v>
      </c>
      <c r="H1847" s="428">
        <v>45850</v>
      </c>
      <c r="I1847" s="428">
        <v>45877</v>
      </c>
      <c r="J1847" s="411" t="s">
        <v>725</v>
      </c>
      <c r="K1847" s="411" t="s">
        <v>806</v>
      </c>
      <c r="L1847" s="411" t="s">
        <v>52</v>
      </c>
      <c r="M1847" s="412" t="s">
        <v>800</v>
      </c>
      <c r="N1847" s="413" t="s">
        <v>828</v>
      </c>
      <c r="O1847" s="414">
        <v>53.38</v>
      </c>
      <c r="P1847" s="415" t="s">
        <v>208</v>
      </c>
    </row>
    <row r="1848" spans="3:16" ht="16" x14ac:dyDescent="0.2">
      <c r="C1848" s="410"/>
      <c r="D1848" s="410"/>
      <c r="E1848" s="410">
        <f>COUNTIF(CFCategoriasBD,TabelaFluxoDeCaixa[[#This Row],[Categoria]])</f>
        <v>1</v>
      </c>
      <c r="F1848" s="389">
        <f ca="1">IFERROR(COUNTIF(INDIRECT("BDNameToFC" &amp; SUBSTITUTE(TabelaFluxoDeCaixa[[#This Row],[Categoria]], " ", "_")),TabelaFluxoDeCaixa[[#This Row],[Sub Categoria]]),0)</f>
        <v>1</v>
      </c>
      <c r="G1848" s="429">
        <f>DATE(YEAR(TabelaFluxoDeCaixa[[#This Row],[Data de Efetivação]]),MONTH(TabelaFluxoDeCaixa[[#This Row],[Data de Efetivação]]),1)</f>
        <v>45870</v>
      </c>
      <c r="H1848" s="428">
        <v>45861</v>
      </c>
      <c r="I1848" s="428">
        <v>45877</v>
      </c>
      <c r="J1848" s="411" t="s">
        <v>725</v>
      </c>
      <c r="K1848" s="411" t="s">
        <v>806</v>
      </c>
      <c r="L1848" s="411" t="s">
        <v>52</v>
      </c>
      <c r="M1848" s="412" t="s">
        <v>800</v>
      </c>
      <c r="N1848" s="413" t="s">
        <v>829</v>
      </c>
      <c r="O1848" s="414">
        <v>30.59</v>
      </c>
      <c r="P1848" s="415" t="s">
        <v>208</v>
      </c>
    </row>
    <row r="1849" spans="3:16" ht="16" x14ac:dyDescent="0.2">
      <c r="C1849" s="410"/>
      <c r="D1849" s="410"/>
      <c r="E1849" s="410">
        <f>COUNTIF(CFCategoriasBD,TabelaFluxoDeCaixa[[#This Row],[Categoria]])</f>
        <v>1</v>
      </c>
      <c r="F1849" s="389">
        <f ca="1">IFERROR(COUNTIF(INDIRECT("BDNameToFC" &amp; SUBSTITUTE(TabelaFluxoDeCaixa[[#This Row],[Categoria]], " ", "_")),TabelaFluxoDeCaixa[[#This Row],[Sub Categoria]]),0)</f>
        <v>1</v>
      </c>
      <c r="G1849" s="429">
        <f>DATE(YEAR(TabelaFluxoDeCaixa[[#This Row],[Data de Efetivação]]),MONTH(TabelaFluxoDeCaixa[[#This Row],[Data de Efetivação]]),1)</f>
        <v>45870</v>
      </c>
      <c r="H1849" s="428">
        <v>45834</v>
      </c>
      <c r="I1849" s="428">
        <v>45877</v>
      </c>
      <c r="J1849" s="411" t="s">
        <v>725</v>
      </c>
      <c r="K1849" s="411" t="s">
        <v>806</v>
      </c>
      <c r="L1849" s="411" t="s">
        <v>803</v>
      </c>
      <c r="M1849" s="412" t="s">
        <v>48</v>
      </c>
      <c r="N1849" s="413" t="s">
        <v>831</v>
      </c>
      <c r="O1849" s="414">
        <v>132.62</v>
      </c>
      <c r="P1849" s="415" t="s">
        <v>208</v>
      </c>
    </row>
    <row r="1850" spans="3:16" ht="16" x14ac:dyDescent="0.2">
      <c r="C1850" s="410"/>
      <c r="D1850" s="410"/>
      <c r="E1850" s="410">
        <f>COUNTIF(CFCategoriasBD,TabelaFluxoDeCaixa[[#This Row],[Categoria]])</f>
        <v>1</v>
      </c>
      <c r="F1850" s="389">
        <f ca="1">IFERROR(COUNTIF(INDIRECT("BDNameToFC" &amp; SUBSTITUTE(TabelaFluxoDeCaixa[[#This Row],[Categoria]], " ", "_")),TabelaFluxoDeCaixa[[#This Row],[Sub Categoria]]),0)</f>
        <v>1</v>
      </c>
      <c r="G1850" s="429">
        <f>DATE(YEAR(TabelaFluxoDeCaixa[[#This Row],[Data de Efetivação]]),MONTH(TabelaFluxoDeCaixa[[#This Row],[Data de Efetivação]]),1)</f>
        <v>45870</v>
      </c>
      <c r="H1850" s="428">
        <v>45836</v>
      </c>
      <c r="I1850" s="428">
        <v>45877</v>
      </c>
      <c r="J1850" s="411" t="s">
        <v>725</v>
      </c>
      <c r="K1850" s="411" t="s">
        <v>806</v>
      </c>
      <c r="L1850" s="411" t="s">
        <v>55</v>
      </c>
      <c r="M1850" s="412" t="s">
        <v>810</v>
      </c>
      <c r="N1850" s="413" t="s">
        <v>1732</v>
      </c>
      <c r="O1850" s="414">
        <v>4</v>
      </c>
      <c r="P1850" s="415" t="s">
        <v>208</v>
      </c>
    </row>
    <row r="1851" spans="3:16" ht="16" x14ac:dyDescent="0.2">
      <c r="C1851" s="410"/>
      <c r="D1851" s="410"/>
      <c r="E1851" s="410">
        <f>COUNTIF(CFCategoriasBD,TabelaFluxoDeCaixa[[#This Row],[Categoria]])</f>
        <v>1</v>
      </c>
      <c r="F1851" s="389">
        <f ca="1">IFERROR(COUNTIF(INDIRECT("BDNameToFC" &amp; SUBSTITUTE(TabelaFluxoDeCaixa[[#This Row],[Categoria]], " ", "_")),TabelaFluxoDeCaixa[[#This Row],[Sub Categoria]]),0)</f>
        <v>1</v>
      </c>
      <c r="G1851" s="429">
        <f>DATE(YEAR(TabelaFluxoDeCaixa[[#This Row],[Data de Efetivação]]),MONTH(TabelaFluxoDeCaixa[[#This Row],[Data de Efetivação]]),1)</f>
        <v>45870</v>
      </c>
      <c r="H1851" s="428">
        <v>45836</v>
      </c>
      <c r="I1851" s="428">
        <v>45877</v>
      </c>
      <c r="J1851" s="411" t="s">
        <v>725</v>
      </c>
      <c r="K1851" s="411" t="s">
        <v>806</v>
      </c>
      <c r="L1851" s="411" t="s">
        <v>803</v>
      </c>
      <c r="M1851" s="412" t="s">
        <v>48</v>
      </c>
      <c r="N1851" s="413" t="s">
        <v>830</v>
      </c>
      <c r="O1851" s="414">
        <v>58</v>
      </c>
      <c r="P1851" s="415" t="s">
        <v>208</v>
      </c>
    </row>
    <row r="1852" spans="3:16" ht="16" x14ac:dyDescent="0.2">
      <c r="C1852" s="410"/>
      <c r="D1852" s="410"/>
      <c r="E1852" s="410">
        <f>COUNTIF(CFCategoriasBD,TabelaFluxoDeCaixa[[#This Row],[Categoria]])</f>
        <v>1</v>
      </c>
      <c r="F1852" s="389">
        <f ca="1">IFERROR(COUNTIF(INDIRECT("BDNameToFC" &amp; SUBSTITUTE(TabelaFluxoDeCaixa[[#This Row],[Categoria]], " ", "_")),TabelaFluxoDeCaixa[[#This Row],[Sub Categoria]]),0)</f>
        <v>1</v>
      </c>
      <c r="G1852" s="429">
        <f>DATE(YEAR(TabelaFluxoDeCaixa[[#This Row],[Data de Efetivação]]),MONTH(TabelaFluxoDeCaixa[[#This Row],[Data de Efetivação]]),1)</f>
        <v>45870</v>
      </c>
      <c r="H1852" s="428">
        <v>45836</v>
      </c>
      <c r="I1852" s="428">
        <v>45877</v>
      </c>
      <c r="J1852" s="411" t="s">
        <v>725</v>
      </c>
      <c r="K1852" s="411" t="s">
        <v>806</v>
      </c>
      <c r="L1852" s="411" t="s">
        <v>803</v>
      </c>
      <c r="M1852" s="412" t="s">
        <v>1272</v>
      </c>
      <c r="N1852" s="413" t="s">
        <v>876</v>
      </c>
      <c r="O1852" s="414">
        <v>37.78</v>
      </c>
      <c r="P1852" s="415" t="s">
        <v>208</v>
      </c>
    </row>
    <row r="1853" spans="3:16" ht="16" x14ac:dyDescent="0.2">
      <c r="C1853" s="410"/>
      <c r="D1853" s="410"/>
      <c r="E1853" s="410">
        <f>COUNTIF(CFCategoriasBD,TabelaFluxoDeCaixa[[#This Row],[Categoria]])</f>
        <v>1</v>
      </c>
      <c r="F1853" s="389">
        <f ca="1">IFERROR(COUNTIF(INDIRECT("BDNameToFC" &amp; SUBSTITUTE(TabelaFluxoDeCaixa[[#This Row],[Categoria]], " ", "_")),TabelaFluxoDeCaixa[[#This Row],[Sub Categoria]]),0)</f>
        <v>1</v>
      </c>
      <c r="G1853" s="429">
        <f>DATE(YEAR(TabelaFluxoDeCaixa[[#This Row],[Data de Efetivação]]),MONTH(TabelaFluxoDeCaixa[[#This Row],[Data de Efetivação]]),1)</f>
        <v>45870</v>
      </c>
      <c r="H1853" s="428">
        <v>45837</v>
      </c>
      <c r="I1853" s="428">
        <v>45877</v>
      </c>
      <c r="J1853" s="411" t="s">
        <v>725</v>
      </c>
      <c r="K1853" s="411" t="s">
        <v>806</v>
      </c>
      <c r="L1853" s="411" t="s">
        <v>49</v>
      </c>
      <c r="M1853" s="412" t="s">
        <v>51</v>
      </c>
      <c r="N1853" s="413" t="s">
        <v>2427</v>
      </c>
      <c r="O1853" s="414">
        <v>154.75</v>
      </c>
      <c r="P1853" s="415" t="s">
        <v>208</v>
      </c>
    </row>
    <row r="1854" spans="3:16" ht="16" x14ac:dyDescent="0.2">
      <c r="C1854" s="410"/>
      <c r="D1854" s="410"/>
      <c r="E1854" s="410">
        <f>COUNTIF(CFCategoriasBD,TabelaFluxoDeCaixa[[#This Row],[Categoria]])</f>
        <v>1</v>
      </c>
      <c r="F1854" s="389">
        <f ca="1">IFERROR(COUNTIF(INDIRECT("BDNameToFC" &amp; SUBSTITUTE(TabelaFluxoDeCaixa[[#This Row],[Categoria]], " ", "_")),TabelaFluxoDeCaixa[[#This Row],[Sub Categoria]]),0)</f>
        <v>1</v>
      </c>
      <c r="G1854" s="429">
        <f>DATE(YEAR(TabelaFluxoDeCaixa[[#This Row],[Data de Efetivação]]),MONTH(TabelaFluxoDeCaixa[[#This Row],[Data de Efetivação]]),1)</f>
        <v>45870</v>
      </c>
      <c r="H1854" s="428">
        <v>45839</v>
      </c>
      <c r="I1854" s="428">
        <v>45877</v>
      </c>
      <c r="J1854" s="411" t="s">
        <v>725</v>
      </c>
      <c r="K1854" s="411" t="s">
        <v>806</v>
      </c>
      <c r="L1854" s="411" t="s">
        <v>55</v>
      </c>
      <c r="M1854" s="412" t="s">
        <v>810</v>
      </c>
      <c r="N1854" s="413" t="s">
        <v>2440</v>
      </c>
      <c r="O1854" s="414">
        <v>25</v>
      </c>
      <c r="P1854" s="415" t="s">
        <v>208</v>
      </c>
    </row>
    <row r="1855" spans="3:16" ht="16" x14ac:dyDescent="0.2">
      <c r="C1855" s="410"/>
      <c r="D1855" s="410"/>
      <c r="E1855" s="410">
        <f>COUNTIF(CFCategoriasBD,TabelaFluxoDeCaixa[[#This Row],[Categoria]])</f>
        <v>1</v>
      </c>
      <c r="F1855" s="389">
        <f ca="1">IFERROR(COUNTIF(INDIRECT("BDNameToFC" &amp; SUBSTITUTE(TabelaFluxoDeCaixa[[#This Row],[Categoria]], " ", "_")),TabelaFluxoDeCaixa[[#This Row],[Sub Categoria]]),0)</f>
        <v>1</v>
      </c>
      <c r="G1855" s="429">
        <f>DATE(YEAR(TabelaFluxoDeCaixa[[#This Row],[Data de Efetivação]]),MONTH(TabelaFluxoDeCaixa[[#This Row],[Data de Efetivação]]),1)</f>
        <v>45870</v>
      </c>
      <c r="H1855" s="428">
        <v>45839</v>
      </c>
      <c r="I1855" s="428">
        <v>45877</v>
      </c>
      <c r="J1855" s="411" t="s">
        <v>725</v>
      </c>
      <c r="K1855" s="411" t="s">
        <v>806</v>
      </c>
      <c r="L1855" s="411" t="s">
        <v>803</v>
      </c>
      <c r="M1855" s="412" t="s">
        <v>48</v>
      </c>
      <c r="N1855" s="413" t="s">
        <v>831</v>
      </c>
      <c r="O1855" s="414">
        <v>483.18</v>
      </c>
      <c r="P1855" s="415" t="s">
        <v>208</v>
      </c>
    </row>
    <row r="1856" spans="3:16" ht="16" x14ac:dyDescent="0.2">
      <c r="C1856" s="410"/>
      <c r="D1856" s="410"/>
      <c r="E1856" s="410">
        <f>COUNTIF(CFCategoriasBD,TabelaFluxoDeCaixa[[#This Row],[Categoria]])</f>
        <v>1</v>
      </c>
      <c r="F1856" s="389">
        <f ca="1">IFERROR(COUNTIF(INDIRECT("BDNameToFC" &amp; SUBSTITUTE(TabelaFluxoDeCaixa[[#This Row],[Categoria]], " ", "_")),TabelaFluxoDeCaixa[[#This Row],[Sub Categoria]]),0)</f>
        <v>1</v>
      </c>
      <c r="G1856" s="429">
        <f>DATE(YEAR(TabelaFluxoDeCaixa[[#This Row],[Data de Efetivação]]),MONTH(TabelaFluxoDeCaixa[[#This Row],[Data de Efetivação]]),1)</f>
        <v>45870</v>
      </c>
      <c r="H1856" s="428">
        <v>45842</v>
      </c>
      <c r="I1856" s="428">
        <v>45877</v>
      </c>
      <c r="J1856" s="411" t="s">
        <v>725</v>
      </c>
      <c r="K1856" s="411" t="s">
        <v>806</v>
      </c>
      <c r="L1856" s="411" t="s">
        <v>49</v>
      </c>
      <c r="M1856" s="412" t="s">
        <v>1031</v>
      </c>
      <c r="N1856" s="413" t="s">
        <v>1252</v>
      </c>
      <c r="O1856" s="414">
        <v>4.95</v>
      </c>
      <c r="P1856" s="415" t="s">
        <v>208</v>
      </c>
    </row>
    <row r="1857" spans="3:16" ht="16" x14ac:dyDescent="0.2">
      <c r="C1857" s="410"/>
      <c r="D1857" s="410"/>
      <c r="E1857" s="410">
        <f>COUNTIF(CFCategoriasBD,TabelaFluxoDeCaixa[[#This Row],[Categoria]])</f>
        <v>1</v>
      </c>
      <c r="F1857" s="389">
        <f ca="1">IFERROR(COUNTIF(INDIRECT("BDNameToFC" &amp; SUBSTITUTE(TabelaFluxoDeCaixa[[#This Row],[Categoria]], " ", "_")),TabelaFluxoDeCaixa[[#This Row],[Sub Categoria]]),0)</f>
        <v>1</v>
      </c>
      <c r="G1857" s="429">
        <f>DATE(YEAR(TabelaFluxoDeCaixa[[#This Row],[Data de Efetivação]]),MONTH(TabelaFluxoDeCaixa[[#This Row],[Data de Efetivação]]),1)</f>
        <v>45870</v>
      </c>
      <c r="H1857" s="428">
        <v>45843</v>
      </c>
      <c r="I1857" s="428">
        <v>45877</v>
      </c>
      <c r="J1857" s="411" t="s">
        <v>725</v>
      </c>
      <c r="K1857" s="411" t="s">
        <v>806</v>
      </c>
      <c r="L1857" s="411" t="s">
        <v>814</v>
      </c>
      <c r="M1857" s="412" t="s">
        <v>257</v>
      </c>
      <c r="N1857" s="413" t="s">
        <v>835</v>
      </c>
      <c r="O1857" s="414">
        <v>100</v>
      </c>
      <c r="P1857" s="415" t="s">
        <v>208</v>
      </c>
    </row>
    <row r="1858" spans="3:16" ht="16" x14ac:dyDescent="0.2">
      <c r="C1858" s="410"/>
      <c r="D1858" s="410"/>
      <c r="E1858" s="410">
        <f>COUNTIF(CFCategoriasBD,TabelaFluxoDeCaixa[[#This Row],[Categoria]])</f>
        <v>1</v>
      </c>
      <c r="F1858" s="389">
        <f ca="1">IFERROR(COUNTIF(INDIRECT("BDNameToFC" &amp; SUBSTITUTE(TabelaFluxoDeCaixa[[#This Row],[Categoria]], " ", "_")),TabelaFluxoDeCaixa[[#This Row],[Sub Categoria]]),0)</f>
        <v>1</v>
      </c>
      <c r="G1858" s="429">
        <f>DATE(YEAR(TabelaFluxoDeCaixa[[#This Row],[Data de Efetivação]]),MONTH(TabelaFluxoDeCaixa[[#This Row],[Data de Efetivação]]),1)</f>
        <v>45870</v>
      </c>
      <c r="H1858" s="428">
        <v>45845</v>
      </c>
      <c r="I1858" s="428">
        <v>45877</v>
      </c>
      <c r="J1858" s="411" t="s">
        <v>725</v>
      </c>
      <c r="K1858" s="411" t="s">
        <v>806</v>
      </c>
      <c r="L1858" s="411" t="s">
        <v>803</v>
      </c>
      <c r="M1858" s="412" t="s">
        <v>48</v>
      </c>
      <c r="N1858" s="413" t="s">
        <v>831</v>
      </c>
      <c r="O1858" s="414">
        <v>61.76</v>
      </c>
      <c r="P1858" s="415" t="s">
        <v>208</v>
      </c>
    </row>
    <row r="1859" spans="3:16" ht="16" x14ac:dyDescent="0.2">
      <c r="C1859" s="410"/>
      <c r="D1859" s="410"/>
      <c r="E1859" s="410">
        <f>COUNTIF(CFCategoriasBD,TabelaFluxoDeCaixa[[#This Row],[Categoria]])</f>
        <v>1</v>
      </c>
      <c r="F1859" s="389">
        <f ca="1">IFERROR(COUNTIF(INDIRECT("BDNameToFC" &amp; SUBSTITUTE(TabelaFluxoDeCaixa[[#This Row],[Categoria]], " ", "_")),TabelaFluxoDeCaixa[[#This Row],[Sub Categoria]]),0)</f>
        <v>1</v>
      </c>
      <c r="G1859" s="429">
        <f>DATE(YEAR(TabelaFluxoDeCaixa[[#This Row],[Data de Efetivação]]),MONTH(TabelaFluxoDeCaixa[[#This Row],[Data de Efetivação]]),1)</f>
        <v>45870</v>
      </c>
      <c r="H1859" s="428">
        <v>45844</v>
      </c>
      <c r="I1859" s="428">
        <v>45877</v>
      </c>
      <c r="J1859" s="411" t="s">
        <v>725</v>
      </c>
      <c r="K1859" s="411" t="s">
        <v>806</v>
      </c>
      <c r="L1859" s="411" t="s">
        <v>1029</v>
      </c>
      <c r="M1859" s="412" t="s">
        <v>1030</v>
      </c>
      <c r="N1859" s="413" t="s">
        <v>1008</v>
      </c>
      <c r="O1859" s="414">
        <v>49.99</v>
      </c>
      <c r="P1859" s="415" t="s">
        <v>208</v>
      </c>
    </row>
    <row r="1860" spans="3:16" ht="16" x14ac:dyDescent="0.2">
      <c r="C1860" s="410"/>
      <c r="D1860" s="410"/>
      <c r="E1860" s="410">
        <f>COUNTIF(CFCategoriasBD,TabelaFluxoDeCaixa[[#This Row],[Categoria]])</f>
        <v>1</v>
      </c>
      <c r="F1860" s="389">
        <f ca="1">IFERROR(COUNTIF(INDIRECT("BDNameToFC" &amp; SUBSTITUTE(TabelaFluxoDeCaixa[[#This Row],[Categoria]], " ", "_")),TabelaFluxoDeCaixa[[#This Row],[Sub Categoria]]),0)</f>
        <v>1</v>
      </c>
      <c r="G1860" s="429">
        <f>DATE(YEAR(TabelaFluxoDeCaixa[[#This Row],[Data de Efetivação]]),MONTH(TabelaFluxoDeCaixa[[#This Row],[Data de Efetivação]]),1)</f>
        <v>45870</v>
      </c>
      <c r="H1860" s="428">
        <v>45848</v>
      </c>
      <c r="I1860" s="428">
        <v>45877</v>
      </c>
      <c r="J1860" s="411" t="s">
        <v>725</v>
      </c>
      <c r="K1860" s="411" t="s">
        <v>806</v>
      </c>
      <c r="L1860" s="411" t="s">
        <v>43</v>
      </c>
      <c r="M1860" s="412" t="s">
        <v>815</v>
      </c>
      <c r="N1860" s="413" t="s">
        <v>2441</v>
      </c>
      <c r="O1860" s="414">
        <v>29.99</v>
      </c>
      <c r="P1860" s="415" t="s">
        <v>208</v>
      </c>
    </row>
    <row r="1861" spans="3:16" ht="16" x14ac:dyDescent="0.2">
      <c r="C1861" s="410"/>
      <c r="D1861" s="410"/>
      <c r="E1861" s="410">
        <f>COUNTIF(CFCategoriasBD,TabelaFluxoDeCaixa[[#This Row],[Categoria]])</f>
        <v>1</v>
      </c>
      <c r="F1861" s="389">
        <f ca="1">IFERROR(COUNTIF(INDIRECT("BDNameToFC" &amp; SUBSTITUTE(TabelaFluxoDeCaixa[[#This Row],[Categoria]], " ", "_")),TabelaFluxoDeCaixa[[#This Row],[Sub Categoria]]),0)</f>
        <v>1</v>
      </c>
      <c r="G1861" s="429">
        <f>DATE(YEAR(TabelaFluxoDeCaixa[[#This Row],[Data de Efetivação]]),MONTH(TabelaFluxoDeCaixa[[#This Row],[Data de Efetivação]]),1)</f>
        <v>45870</v>
      </c>
      <c r="H1861" s="428">
        <v>45848</v>
      </c>
      <c r="I1861" s="428">
        <v>45877</v>
      </c>
      <c r="J1861" s="411" t="s">
        <v>725</v>
      </c>
      <c r="K1861" s="411" t="s">
        <v>806</v>
      </c>
      <c r="L1861" s="411" t="s">
        <v>1029</v>
      </c>
      <c r="M1861" s="412" t="s">
        <v>1118</v>
      </c>
      <c r="N1861" s="413" t="s">
        <v>2442</v>
      </c>
      <c r="O1861" s="414">
        <v>89.9</v>
      </c>
      <c r="P1861" s="415" t="s">
        <v>208</v>
      </c>
    </row>
    <row r="1862" spans="3:16" ht="16" x14ac:dyDescent="0.2">
      <c r="C1862" s="410"/>
      <c r="D1862" s="410"/>
      <c r="E1862" s="410">
        <f>COUNTIF(CFCategoriasBD,TabelaFluxoDeCaixa[[#This Row],[Categoria]])</f>
        <v>1</v>
      </c>
      <c r="F1862" s="389">
        <f ca="1">IFERROR(COUNTIF(INDIRECT("BDNameToFC" &amp; SUBSTITUTE(TabelaFluxoDeCaixa[[#This Row],[Categoria]], " ", "_")),TabelaFluxoDeCaixa[[#This Row],[Sub Categoria]]),0)</f>
        <v>1</v>
      </c>
      <c r="G1862" s="429">
        <f>DATE(YEAR(TabelaFluxoDeCaixa[[#This Row],[Data de Efetivação]]),MONTH(TabelaFluxoDeCaixa[[#This Row],[Data de Efetivação]]),1)</f>
        <v>45870</v>
      </c>
      <c r="H1862" s="428">
        <v>45847</v>
      </c>
      <c r="I1862" s="428">
        <v>45877</v>
      </c>
      <c r="J1862" s="411" t="s">
        <v>725</v>
      </c>
      <c r="K1862" s="411" t="s">
        <v>806</v>
      </c>
      <c r="L1862" s="411" t="s">
        <v>907</v>
      </c>
      <c r="M1862" s="412" t="s">
        <v>909</v>
      </c>
      <c r="N1862" s="413" t="s">
        <v>2443</v>
      </c>
      <c r="O1862" s="414">
        <v>11.9</v>
      </c>
      <c r="P1862" s="415" t="s">
        <v>208</v>
      </c>
    </row>
    <row r="1863" spans="3:16" ht="16" x14ac:dyDescent="0.2">
      <c r="C1863" s="410"/>
      <c r="D1863" s="410"/>
      <c r="E1863" s="410">
        <f>COUNTIF(CFCategoriasBD,TabelaFluxoDeCaixa[[#This Row],[Categoria]])</f>
        <v>1</v>
      </c>
      <c r="F1863" s="389">
        <f ca="1">IFERROR(COUNTIF(INDIRECT("BDNameToFC" &amp; SUBSTITUTE(TabelaFluxoDeCaixa[[#This Row],[Categoria]], " ", "_")),TabelaFluxoDeCaixa[[#This Row],[Sub Categoria]]),0)</f>
        <v>1</v>
      </c>
      <c r="G1863" s="429">
        <f>DATE(YEAR(TabelaFluxoDeCaixa[[#This Row],[Data de Efetivação]]),MONTH(TabelaFluxoDeCaixa[[#This Row],[Data de Efetivação]]),1)</f>
        <v>45870</v>
      </c>
      <c r="H1863" s="428">
        <v>45849</v>
      </c>
      <c r="I1863" s="428">
        <v>45877</v>
      </c>
      <c r="J1863" s="411" t="s">
        <v>725</v>
      </c>
      <c r="K1863" s="411" t="s">
        <v>806</v>
      </c>
      <c r="L1863" s="411" t="s">
        <v>55</v>
      </c>
      <c r="M1863" s="412" t="s">
        <v>913</v>
      </c>
      <c r="N1863" s="413" t="s">
        <v>2444</v>
      </c>
      <c r="O1863" s="414">
        <v>15.5</v>
      </c>
      <c r="P1863" s="415" t="s">
        <v>208</v>
      </c>
    </row>
    <row r="1864" spans="3:16" ht="16" x14ac:dyDescent="0.2">
      <c r="C1864" s="410"/>
      <c r="D1864" s="410"/>
      <c r="E1864" s="410">
        <f>COUNTIF(CFCategoriasBD,TabelaFluxoDeCaixa[[#This Row],[Categoria]])</f>
        <v>1</v>
      </c>
      <c r="F1864" s="389">
        <f ca="1">IFERROR(COUNTIF(INDIRECT("BDNameToFC" &amp; SUBSTITUTE(TabelaFluxoDeCaixa[[#This Row],[Categoria]], " ", "_")),TabelaFluxoDeCaixa[[#This Row],[Sub Categoria]]),0)</f>
        <v>1</v>
      </c>
      <c r="G1864" s="429">
        <f>DATE(YEAR(TabelaFluxoDeCaixa[[#This Row],[Data de Efetivação]]),MONTH(TabelaFluxoDeCaixa[[#This Row],[Data de Efetivação]]),1)</f>
        <v>45870</v>
      </c>
      <c r="H1864" s="428">
        <v>45850</v>
      </c>
      <c r="I1864" s="428">
        <v>45877</v>
      </c>
      <c r="J1864" s="411" t="s">
        <v>725</v>
      </c>
      <c r="K1864" s="411" t="s">
        <v>806</v>
      </c>
      <c r="L1864" s="411" t="s">
        <v>803</v>
      </c>
      <c r="M1864" s="412" t="s">
        <v>48</v>
      </c>
      <c r="N1864" s="413" t="s">
        <v>830</v>
      </c>
      <c r="O1864" s="414">
        <v>58.18</v>
      </c>
      <c r="P1864" s="415" t="s">
        <v>208</v>
      </c>
    </row>
    <row r="1865" spans="3:16" ht="16" x14ac:dyDescent="0.2">
      <c r="C1865" s="410"/>
      <c r="D1865" s="410"/>
      <c r="E1865" s="410">
        <f>COUNTIF(CFCategoriasBD,TabelaFluxoDeCaixa[[#This Row],[Categoria]])</f>
        <v>1</v>
      </c>
      <c r="F1865" s="389">
        <f ca="1">IFERROR(COUNTIF(INDIRECT("BDNameToFC" &amp; SUBSTITUTE(TabelaFluxoDeCaixa[[#This Row],[Categoria]], " ", "_")),TabelaFluxoDeCaixa[[#This Row],[Sub Categoria]]),0)</f>
        <v>1</v>
      </c>
      <c r="G1865" s="429">
        <f>DATE(YEAR(TabelaFluxoDeCaixa[[#This Row],[Data de Efetivação]]),MONTH(TabelaFluxoDeCaixa[[#This Row],[Data de Efetivação]]),1)</f>
        <v>45870</v>
      </c>
      <c r="H1865" s="428">
        <v>45850</v>
      </c>
      <c r="I1865" s="428">
        <v>45877</v>
      </c>
      <c r="J1865" s="411" t="s">
        <v>725</v>
      </c>
      <c r="K1865" s="411" t="s">
        <v>806</v>
      </c>
      <c r="L1865" s="411" t="s">
        <v>55</v>
      </c>
      <c r="M1865" s="412" t="s">
        <v>56</v>
      </c>
      <c r="N1865" s="413" t="s">
        <v>2445</v>
      </c>
      <c r="O1865" s="414">
        <v>90</v>
      </c>
      <c r="P1865" s="415" t="s">
        <v>208</v>
      </c>
    </row>
    <row r="1866" spans="3:16" ht="16" x14ac:dyDescent="0.2">
      <c r="C1866" s="410"/>
      <c r="D1866" s="410"/>
      <c r="E1866" s="410">
        <f>COUNTIF(CFCategoriasBD,TabelaFluxoDeCaixa[[#This Row],[Categoria]])</f>
        <v>1</v>
      </c>
      <c r="F1866" s="389">
        <f ca="1">IFERROR(COUNTIF(INDIRECT("BDNameToFC" &amp; SUBSTITUTE(TabelaFluxoDeCaixa[[#This Row],[Categoria]], " ", "_")),TabelaFluxoDeCaixa[[#This Row],[Sub Categoria]]),0)</f>
        <v>1</v>
      </c>
      <c r="G1866" s="429">
        <f>DATE(YEAR(TabelaFluxoDeCaixa[[#This Row],[Data de Efetivação]]),MONTH(TabelaFluxoDeCaixa[[#This Row],[Data de Efetivação]]),1)</f>
        <v>45870</v>
      </c>
      <c r="H1866" s="428">
        <v>45851</v>
      </c>
      <c r="I1866" s="428">
        <v>45877</v>
      </c>
      <c r="J1866" s="411" t="s">
        <v>725</v>
      </c>
      <c r="K1866" s="411" t="s">
        <v>806</v>
      </c>
      <c r="L1866" s="411" t="s">
        <v>1029</v>
      </c>
      <c r="M1866" s="412" t="s">
        <v>1030</v>
      </c>
      <c r="N1866" s="413" t="s">
        <v>836</v>
      </c>
      <c r="O1866" s="414">
        <v>5.9</v>
      </c>
      <c r="P1866" s="415" t="s">
        <v>208</v>
      </c>
    </row>
    <row r="1867" spans="3:16" ht="16" x14ac:dyDescent="0.2">
      <c r="C1867" s="410"/>
      <c r="D1867" s="410"/>
      <c r="E1867" s="410">
        <f>COUNTIF(CFCategoriasBD,TabelaFluxoDeCaixa[[#This Row],[Categoria]])</f>
        <v>1</v>
      </c>
      <c r="F1867" s="389">
        <f ca="1">IFERROR(COUNTIF(INDIRECT("BDNameToFC" &amp; SUBSTITUTE(TabelaFluxoDeCaixa[[#This Row],[Categoria]], " ", "_")),TabelaFluxoDeCaixa[[#This Row],[Sub Categoria]]),0)</f>
        <v>1</v>
      </c>
      <c r="G1867" s="429">
        <f>DATE(YEAR(TabelaFluxoDeCaixa[[#This Row],[Data de Efetivação]]),MONTH(TabelaFluxoDeCaixa[[#This Row],[Data de Efetivação]]),1)</f>
        <v>45870</v>
      </c>
      <c r="H1867" s="428">
        <v>45856</v>
      </c>
      <c r="I1867" s="428">
        <v>45877</v>
      </c>
      <c r="J1867" s="411" t="s">
        <v>725</v>
      </c>
      <c r="K1867" s="411" t="s">
        <v>806</v>
      </c>
      <c r="L1867" s="411" t="s">
        <v>49</v>
      </c>
      <c r="M1867" s="412" t="s">
        <v>1031</v>
      </c>
      <c r="N1867" s="413" t="s">
        <v>1252</v>
      </c>
      <c r="O1867" s="414">
        <v>4.95</v>
      </c>
      <c r="P1867" s="415" t="s">
        <v>208</v>
      </c>
    </row>
    <row r="1868" spans="3:16" ht="16" x14ac:dyDescent="0.2">
      <c r="C1868" s="410"/>
      <c r="D1868" s="410"/>
      <c r="E1868" s="410">
        <f>COUNTIF(CFCategoriasBD,TabelaFluxoDeCaixa[[#This Row],[Categoria]])</f>
        <v>1</v>
      </c>
      <c r="F1868" s="389">
        <f ca="1">IFERROR(COUNTIF(INDIRECT("BDNameToFC" &amp; SUBSTITUTE(TabelaFluxoDeCaixa[[#This Row],[Categoria]], " ", "_")),TabelaFluxoDeCaixa[[#This Row],[Sub Categoria]]),0)</f>
        <v>1</v>
      </c>
      <c r="G1868" s="429">
        <f>DATE(YEAR(TabelaFluxoDeCaixa[[#This Row],[Data de Efetivação]]),MONTH(TabelaFluxoDeCaixa[[#This Row],[Data de Efetivação]]),1)</f>
        <v>45870</v>
      </c>
      <c r="H1868" s="428">
        <v>45859</v>
      </c>
      <c r="I1868" s="428">
        <v>45877</v>
      </c>
      <c r="J1868" s="411" t="s">
        <v>725</v>
      </c>
      <c r="K1868" s="411" t="s">
        <v>806</v>
      </c>
      <c r="L1868" s="411" t="s">
        <v>803</v>
      </c>
      <c r="M1868" s="412" t="s">
        <v>48</v>
      </c>
      <c r="N1868" s="413" t="s">
        <v>831</v>
      </c>
      <c r="O1868" s="414">
        <v>345.02</v>
      </c>
      <c r="P1868" s="415" t="s">
        <v>208</v>
      </c>
    </row>
    <row r="1869" spans="3:16" ht="16" x14ac:dyDescent="0.2">
      <c r="C1869" s="410"/>
      <c r="D1869" s="410"/>
      <c r="E1869" s="410">
        <f>COUNTIF(CFCategoriasBD,TabelaFluxoDeCaixa[[#This Row],[Categoria]])</f>
        <v>1</v>
      </c>
      <c r="F1869" s="389">
        <f ca="1">IFERROR(COUNTIF(INDIRECT("BDNameToFC" &amp; SUBSTITUTE(TabelaFluxoDeCaixa[[#This Row],[Categoria]], " ", "_")),TabelaFluxoDeCaixa[[#This Row],[Sub Categoria]]),0)</f>
        <v>1</v>
      </c>
      <c r="G1869" s="429">
        <f>DATE(YEAR(TabelaFluxoDeCaixa[[#This Row],[Data de Efetivação]]),MONTH(TabelaFluxoDeCaixa[[#This Row],[Data de Efetivação]]),1)</f>
        <v>45870</v>
      </c>
      <c r="H1869" s="428">
        <v>45860</v>
      </c>
      <c r="I1869" s="428">
        <v>45877</v>
      </c>
      <c r="J1869" s="411" t="s">
        <v>725</v>
      </c>
      <c r="K1869" s="411" t="s">
        <v>806</v>
      </c>
      <c r="L1869" s="411" t="s">
        <v>803</v>
      </c>
      <c r="M1869" s="412" t="s">
        <v>48</v>
      </c>
      <c r="N1869" s="413" t="s">
        <v>831</v>
      </c>
      <c r="O1869" s="414">
        <v>82.65</v>
      </c>
      <c r="P1869" s="415" t="s">
        <v>208</v>
      </c>
    </row>
    <row r="1870" spans="3:16" ht="16" x14ac:dyDescent="0.2">
      <c r="C1870" s="410"/>
      <c r="D1870" s="410"/>
      <c r="E1870" s="410">
        <f>COUNTIF(CFCategoriasBD,TabelaFluxoDeCaixa[[#This Row],[Categoria]])</f>
        <v>1</v>
      </c>
      <c r="F1870" s="389">
        <f ca="1">IFERROR(COUNTIF(INDIRECT("BDNameToFC" &amp; SUBSTITUTE(TabelaFluxoDeCaixa[[#This Row],[Categoria]], " ", "_")),TabelaFluxoDeCaixa[[#This Row],[Sub Categoria]]),0)</f>
        <v>1</v>
      </c>
      <c r="G1870" s="429">
        <f>DATE(YEAR(TabelaFluxoDeCaixa[[#This Row],[Data de Efetivação]]),MONTH(TabelaFluxoDeCaixa[[#This Row],[Data de Efetivação]]),1)</f>
        <v>45870</v>
      </c>
      <c r="H1870" s="428">
        <v>45860</v>
      </c>
      <c r="I1870" s="428">
        <v>45877</v>
      </c>
      <c r="J1870" s="411" t="s">
        <v>725</v>
      </c>
      <c r="K1870" s="411" t="s">
        <v>806</v>
      </c>
      <c r="L1870" s="411" t="s">
        <v>49</v>
      </c>
      <c r="M1870" s="412" t="s">
        <v>51</v>
      </c>
      <c r="N1870" s="413" t="s">
        <v>834</v>
      </c>
      <c r="O1870" s="414">
        <v>246</v>
      </c>
      <c r="P1870" s="415" t="s">
        <v>208</v>
      </c>
    </row>
    <row r="1871" spans="3:16" ht="16" x14ac:dyDescent="0.2">
      <c r="C1871" s="410"/>
      <c r="D1871" s="410"/>
      <c r="E1871" s="410">
        <f>COUNTIF(CFCategoriasBD,TabelaFluxoDeCaixa[[#This Row],[Categoria]])</f>
        <v>1</v>
      </c>
      <c r="F1871" s="389">
        <f ca="1">IFERROR(COUNTIF(INDIRECT("BDNameToFC" &amp; SUBSTITUTE(TabelaFluxoDeCaixa[[#This Row],[Categoria]], " ", "_")),TabelaFluxoDeCaixa[[#This Row],[Sub Categoria]]),0)</f>
        <v>1</v>
      </c>
      <c r="G1871" s="429">
        <f>DATE(YEAR(TabelaFluxoDeCaixa[[#This Row],[Data de Efetivação]]),MONTH(TabelaFluxoDeCaixa[[#This Row],[Data de Efetivação]]),1)</f>
        <v>45870</v>
      </c>
      <c r="H1871" s="428">
        <v>45857</v>
      </c>
      <c r="I1871" s="428">
        <v>45877</v>
      </c>
      <c r="J1871" s="411" t="s">
        <v>725</v>
      </c>
      <c r="K1871" s="411" t="s">
        <v>806</v>
      </c>
      <c r="L1871" s="411" t="s">
        <v>803</v>
      </c>
      <c r="M1871" s="412" t="s">
        <v>48</v>
      </c>
      <c r="N1871" s="413" t="s">
        <v>978</v>
      </c>
      <c r="O1871" s="414">
        <v>583.44000000000005</v>
      </c>
      <c r="P1871" s="415" t="s">
        <v>208</v>
      </c>
    </row>
    <row r="1872" spans="3:16" ht="16" x14ac:dyDescent="0.2">
      <c r="C1872" s="410"/>
      <c r="D1872" s="410"/>
      <c r="E1872" s="410">
        <f>COUNTIF(CFCategoriasBD,TabelaFluxoDeCaixa[[#This Row],[Categoria]])</f>
        <v>1</v>
      </c>
      <c r="F1872" s="389">
        <f ca="1">IFERROR(COUNTIF(INDIRECT("BDNameToFC" &amp; SUBSTITUTE(TabelaFluxoDeCaixa[[#This Row],[Categoria]], " ", "_")),TabelaFluxoDeCaixa[[#This Row],[Sub Categoria]]),0)</f>
        <v>1</v>
      </c>
      <c r="G1872" s="429">
        <f>DATE(YEAR(TabelaFluxoDeCaixa[[#This Row],[Data de Efetivação]]),MONTH(TabelaFluxoDeCaixa[[#This Row],[Data de Efetivação]]),1)</f>
        <v>45870</v>
      </c>
      <c r="H1872" s="428">
        <v>45849</v>
      </c>
      <c r="I1872" s="428">
        <v>45877</v>
      </c>
      <c r="J1872" s="411" t="s">
        <v>725</v>
      </c>
      <c r="K1872" s="411" t="s">
        <v>806</v>
      </c>
      <c r="L1872" s="411" t="s">
        <v>49</v>
      </c>
      <c r="M1872" s="412" t="s">
        <v>50</v>
      </c>
      <c r="N1872" s="413" t="s">
        <v>1003</v>
      </c>
      <c r="O1872" s="414">
        <v>28.47</v>
      </c>
      <c r="P1872" s="415" t="s">
        <v>208</v>
      </c>
    </row>
    <row r="1873" spans="3:16" ht="16" x14ac:dyDescent="0.2">
      <c r="C1873" s="410"/>
      <c r="D1873" s="410"/>
      <c r="E1873" s="410">
        <f>COUNTIF(CFCategoriasBD,TabelaFluxoDeCaixa[[#This Row],[Categoria]])</f>
        <v>1</v>
      </c>
      <c r="F1873" s="389">
        <f ca="1">IFERROR(COUNTIF(INDIRECT("BDNameToFC" &amp; SUBSTITUTE(TabelaFluxoDeCaixa[[#This Row],[Categoria]], " ", "_")),TabelaFluxoDeCaixa[[#This Row],[Sub Categoria]]),0)</f>
        <v>1</v>
      </c>
      <c r="G1873" s="429">
        <f>DATE(YEAR(TabelaFluxoDeCaixa[[#This Row],[Data de Efetivação]]),MONTH(TabelaFluxoDeCaixa[[#This Row],[Data de Efetivação]]),1)</f>
        <v>45870</v>
      </c>
      <c r="H1873" s="428">
        <v>45849</v>
      </c>
      <c r="I1873" s="428">
        <v>45877</v>
      </c>
      <c r="J1873" s="411" t="s">
        <v>725</v>
      </c>
      <c r="K1873" s="411" t="s">
        <v>806</v>
      </c>
      <c r="L1873" s="411" t="s">
        <v>49</v>
      </c>
      <c r="M1873" s="412" t="s">
        <v>50</v>
      </c>
      <c r="N1873" s="413" t="s">
        <v>1003</v>
      </c>
      <c r="O1873" s="414">
        <v>105.15</v>
      </c>
      <c r="P1873" s="415" t="s">
        <v>208</v>
      </c>
    </row>
    <row r="1874" spans="3:16" ht="16" x14ac:dyDescent="0.2">
      <c r="C1874" s="410"/>
      <c r="D1874" s="410"/>
      <c r="E1874" s="410">
        <f>COUNTIF(CFCategoriasBD,TabelaFluxoDeCaixa[[#This Row],[Categoria]])</f>
        <v>1</v>
      </c>
      <c r="F1874" s="389">
        <f ca="1">IFERROR(COUNTIF(INDIRECT("BDNameToFC" &amp; SUBSTITUTE(TabelaFluxoDeCaixa[[#This Row],[Categoria]], " ", "_")),TabelaFluxoDeCaixa[[#This Row],[Sub Categoria]]),0)</f>
        <v>1</v>
      </c>
      <c r="G1874" s="429">
        <f>DATE(YEAR(TabelaFluxoDeCaixa[[#This Row],[Data de Efetivação]]),MONTH(TabelaFluxoDeCaixa[[#This Row],[Data de Efetivação]]),1)</f>
        <v>45870</v>
      </c>
      <c r="H1874" s="428">
        <v>45849</v>
      </c>
      <c r="I1874" s="428">
        <v>45877</v>
      </c>
      <c r="J1874" s="411" t="s">
        <v>725</v>
      </c>
      <c r="K1874" s="411" t="s">
        <v>806</v>
      </c>
      <c r="L1874" s="411" t="s">
        <v>55</v>
      </c>
      <c r="M1874" s="412" t="s">
        <v>56</v>
      </c>
      <c r="N1874" s="413" t="s">
        <v>2446</v>
      </c>
      <c r="O1874" s="414">
        <v>42.5</v>
      </c>
      <c r="P1874" s="415" t="s">
        <v>208</v>
      </c>
    </row>
    <row r="1875" spans="3:16" ht="16" x14ac:dyDescent="0.2">
      <c r="C1875" s="410"/>
      <c r="D1875" s="410"/>
      <c r="E1875" s="410">
        <f>COUNTIF(CFCategoriasBD,TabelaFluxoDeCaixa[[#This Row],[Categoria]])</f>
        <v>1</v>
      </c>
      <c r="F1875" s="389">
        <f ca="1">IFERROR(COUNTIF(INDIRECT("BDNameToFC" &amp; SUBSTITUTE(TabelaFluxoDeCaixa[[#This Row],[Categoria]], " ", "_")),TabelaFluxoDeCaixa[[#This Row],[Sub Categoria]]),0)</f>
        <v>1</v>
      </c>
      <c r="G1875" s="429">
        <f>DATE(YEAR(TabelaFluxoDeCaixa[[#This Row],[Data de Efetivação]]),MONTH(TabelaFluxoDeCaixa[[#This Row],[Data de Efetivação]]),1)</f>
        <v>45870</v>
      </c>
      <c r="H1875" s="428">
        <v>45859</v>
      </c>
      <c r="I1875" s="428">
        <v>45877</v>
      </c>
      <c r="J1875" s="411" t="s">
        <v>725</v>
      </c>
      <c r="K1875" s="411" t="s">
        <v>806</v>
      </c>
      <c r="L1875" s="411" t="s">
        <v>55</v>
      </c>
      <c r="M1875" s="412" t="s">
        <v>56</v>
      </c>
      <c r="N1875" s="413" t="s">
        <v>2447</v>
      </c>
      <c r="O1875" s="414">
        <v>19.39</v>
      </c>
      <c r="P1875" s="415" t="s">
        <v>208</v>
      </c>
    </row>
    <row r="1876" spans="3:16" ht="16" x14ac:dyDescent="0.2">
      <c r="C1876" s="410"/>
      <c r="D1876" s="410"/>
      <c r="E1876" s="410">
        <f>COUNTIF(CFCategoriasBD,TabelaFluxoDeCaixa[[#This Row],[Categoria]])</f>
        <v>1</v>
      </c>
      <c r="F1876" s="389">
        <f ca="1">IFERROR(COUNTIF(INDIRECT("BDNameToFC" &amp; SUBSTITUTE(TabelaFluxoDeCaixa[[#This Row],[Categoria]], " ", "_")),TabelaFluxoDeCaixa[[#This Row],[Sub Categoria]]),0)</f>
        <v>1</v>
      </c>
      <c r="G1876" s="429">
        <f>DATE(YEAR(TabelaFluxoDeCaixa[[#This Row],[Data de Efetivação]]),MONTH(TabelaFluxoDeCaixa[[#This Row],[Data de Efetivação]]),1)</f>
        <v>45870</v>
      </c>
      <c r="H1876" s="428">
        <v>45837</v>
      </c>
      <c r="I1876" s="428">
        <v>45877</v>
      </c>
      <c r="J1876" s="411" t="s">
        <v>725</v>
      </c>
      <c r="K1876" s="411" t="s">
        <v>806</v>
      </c>
      <c r="L1876" s="411" t="s">
        <v>907</v>
      </c>
      <c r="M1876" s="412" t="s">
        <v>909</v>
      </c>
      <c r="N1876" s="413" t="s">
        <v>2443</v>
      </c>
      <c r="O1876" s="414">
        <v>6.9</v>
      </c>
      <c r="P1876" s="415" t="s">
        <v>208</v>
      </c>
    </row>
    <row r="1877" spans="3:16" ht="16" x14ac:dyDescent="0.2">
      <c r="C1877" s="410"/>
      <c r="D1877" s="410"/>
      <c r="E1877" s="410">
        <f>COUNTIF(CFCategoriasBD,TabelaFluxoDeCaixa[[#This Row],[Categoria]])</f>
        <v>1</v>
      </c>
      <c r="F1877" s="389">
        <f ca="1">IFERROR(COUNTIF(INDIRECT("BDNameToFC" &amp; SUBSTITUTE(TabelaFluxoDeCaixa[[#This Row],[Categoria]], " ", "_")),TabelaFluxoDeCaixa[[#This Row],[Sub Categoria]]),0)</f>
        <v>1</v>
      </c>
      <c r="G1877" s="429">
        <f>DATE(YEAR(TabelaFluxoDeCaixa[[#This Row],[Data de Efetivação]]),MONTH(TabelaFluxoDeCaixa[[#This Row],[Data de Efetivação]]),1)</f>
        <v>45870</v>
      </c>
      <c r="H1877" s="428">
        <v>45856</v>
      </c>
      <c r="I1877" s="428">
        <v>45877</v>
      </c>
      <c r="J1877" s="411" t="s">
        <v>725</v>
      </c>
      <c r="K1877" s="411" t="s">
        <v>806</v>
      </c>
      <c r="L1877" s="411" t="s">
        <v>55</v>
      </c>
      <c r="M1877" s="412" t="s">
        <v>56</v>
      </c>
      <c r="N1877" s="413" t="s">
        <v>2448</v>
      </c>
      <c r="O1877" s="414">
        <v>88</v>
      </c>
      <c r="P1877" s="415" t="s">
        <v>208</v>
      </c>
    </row>
    <row r="1878" spans="3:16" ht="16" x14ac:dyDescent="0.2">
      <c r="C1878" s="410"/>
      <c r="D1878" s="410"/>
      <c r="E1878" s="410">
        <f>COUNTIF(CFCategoriasBD,TabelaFluxoDeCaixa[[#This Row],[Categoria]])</f>
        <v>1</v>
      </c>
      <c r="F1878" s="389">
        <f ca="1">IFERROR(COUNTIF(INDIRECT("BDNameToFC" &amp; SUBSTITUTE(TabelaFluxoDeCaixa[[#This Row],[Categoria]], " ", "_")),TabelaFluxoDeCaixa[[#This Row],[Sub Categoria]]),0)</f>
        <v>1</v>
      </c>
      <c r="G1878" s="429">
        <f>DATE(YEAR(TabelaFluxoDeCaixa[[#This Row],[Data de Efetivação]]),MONTH(TabelaFluxoDeCaixa[[#This Row],[Data de Efetivação]]),1)</f>
        <v>45870</v>
      </c>
      <c r="H1878" s="428">
        <v>45574</v>
      </c>
      <c r="I1878" s="428">
        <v>45877</v>
      </c>
      <c r="J1878" s="411" t="s">
        <v>725</v>
      </c>
      <c r="K1878" s="411" t="s">
        <v>806</v>
      </c>
      <c r="L1878" s="411" t="s">
        <v>55</v>
      </c>
      <c r="M1878" s="412" t="s">
        <v>56</v>
      </c>
      <c r="N1878" s="413" t="s">
        <v>2449</v>
      </c>
      <c r="O1878" s="414">
        <v>22.2</v>
      </c>
      <c r="P1878" s="415" t="s">
        <v>208</v>
      </c>
    </row>
    <row r="1879" spans="3:16" ht="16" x14ac:dyDescent="0.2">
      <c r="C1879" s="410"/>
      <c r="D1879" s="410"/>
      <c r="E1879" s="410">
        <f>COUNTIF(CFCategoriasBD,TabelaFluxoDeCaixa[[#This Row],[Categoria]])</f>
        <v>1</v>
      </c>
      <c r="F1879" s="389">
        <f ca="1">IFERROR(COUNTIF(INDIRECT("BDNameToFC" &amp; SUBSTITUTE(TabelaFluxoDeCaixa[[#This Row],[Categoria]], " ", "_")),TabelaFluxoDeCaixa[[#This Row],[Sub Categoria]]),0)</f>
        <v>1</v>
      </c>
      <c r="G1879" s="429">
        <f>DATE(YEAR(TabelaFluxoDeCaixa[[#This Row],[Data de Efetivação]]),MONTH(TabelaFluxoDeCaixa[[#This Row],[Data de Efetivação]]),1)</f>
        <v>45870</v>
      </c>
      <c r="H1879" s="428">
        <v>45834</v>
      </c>
      <c r="I1879" s="428">
        <v>45877</v>
      </c>
      <c r="J1879" s="411" t="s">
        <v>725</v>
      </c>
      <c r="K1879" s="411" t="s">
        <v>806</v>
      </c>
      <c r="L1879" s="411" t="s">
        <v>52</v>
      </c>
      <c r="M1879" s="412" t="s">
        <v>800</v>
      </c>
      <c r="N1879" s="413" t="s">
        <v>1231</v>
      </c>
      <c r="O1879" s="414">
        <v>76.83</v>
      </c>
      <c r="P1879" s="415" t="s">
        <v>208</v>
      </c>
    </row>
    <row r="1880" spans="3:16" ht="16" x14ac:dyDescent="0.2">
      <c r="C1880" s="410"/>
      <c r="D1880" s="410"/>
      <c r="E1880" s="410">
        <f>COUNTIF(CFCategoriasBD,TabelaFluxoDeCaixa[[#This Row],[Categoria]])</f>
        <v>1</v>
      </c>
      <c r="F1880" s="389">
        <f ca="1">IFERROR(COUNTIF(INDIRECT("BDNameToFC" &amp; SUBSTITUTE(TabelaFluxoDeCaixa[[#This Row],[Categoria]], " ", "_")),TabelaFluxoDeCaixa[[#This Row],[Sub Categoria]]),0)</f>
        <v>1</v>
      </c>
      <c r="G1880" s="429">
        <f>DATE(YEAR(TabelaFluxoDeCaixa[[#This Row],[Data de Efetivação]]),MONTH(TabelaFluxoDeCaixa[[#This Row],[Data de Efetivação]]),1)</f>
        <v>45870</v>
      </c>
      <c r="H1880" s="428">
        <v>45776</v>
      </c>
      <c r="I1880" s="428">
        <v>45877</v>
      </c>
      <c r="J1880" s="411" t="s">
        <v>725</v>
      </c>
      <c r="K1880" s="411" t="s">
        <v>806</v>
      </c>
      <c r="L1880" s="411" t="s">
        <v>49</v>
      </c>
      <c r="M1880" s="412" t="s">
        <v>807</v>
      </c>
      <c r="N1880" s="413" t="s">
        <v>2435</v>
      </c>
      <c r="O1880" s="414">
        <v>274.33</v>
      </c>
      <c r="P1880" s="415" t="s">
        <v>208</v>
      </c>
    </row>
    <row r="1881" spans="3:16" ht="16" x14ac:dyDescent="0.2">
      <c r="C1881" s="410"/>
      <c r="D1881" s="410"/>
      <c r="E1881" s="410">
        <f>COUNTIF(CFCategoriasBD,TabelaFluxoDeCaixa[[#This Row],[Categoria]])</f>
        <v>1</v>
      </c>
      <c r="F1881" s="389">
        <f ca="1">IFERROR(COUNTIF(INDIRECT("BDNameToFC" &amp; SUBSTITUTE(TabelaFluxoDeCaixa[[#This Row],[Categoria]], " ", "_")),TabelaFluxoDeCaixa[[#This Row],[Sub Categoria]]),0)</f>
        <v>1</v>
      </c>
      <c r="G1881" s="429">
        <f>DATE(YEAR(TabelaFluxoDeCaixa[[#This Row],[Data de Efetivação]]),MONTH(TabelaFluxoDeCaixa[[#This Row],[Data de Efetivação]]),1)</f>
        <v>45870</v>
      </c>
      <c r="H1881" s="428">
        <v>45717</v>
      </c>
      <c r="I1881" s="428">
        <v>45877</v>
      </c>
      <c r="J1881" s="411" t="s">
        <v>725</v>
      </c>
      <c r="K1881" s="411" t="s">
        <v>806</v>
      </c>
      <c r="L1881" s="411" t="s">
        <v>1029</v>
      </c>
      <c r="M1881" s="412" t="s">
        <v>1030</v>
      </c>
      <c r="N1881" s="413" t="s">
        <v>2450</v>
      </c>
      <c r="O1881" s="414">
        <v>24.16</v>
      </c>
      <c r="P1881" s="415" t="s">
        <v>208</v>
      </c>
    </row>
    <row r="1882" spans="3:16" ht="16" x14ac:dyDescent="0.2">
      <c r="C1882" s="410"/>
      <c r="D1882" s="410"/>
      <c r="E1882" s="410">
        <f>COUNTIF(CFCategoriasBD,TabelaFluxoDeCaixa[[#This Row],[Categoria]])</f>
        <v>1</v>
      </c>
      <c r="F1882" s="389">
        <f ca="1">IFERROR(COUNTIF(INDIRECT("BDNameToFC" &amp; SUBSTITUTE(TabelaFluxoDeCaixa[[#This Row],[Categoria]], " ", "_")),TabelaFluxoDeCaixa[[#This Row],[Sub Categoria]]),0)</f>
        <v>1</v>
      </c>
      <c r="G1882" s="429">
        <f>DATE(YEAR(TabelaFluxoDeCaixa[[#This Row],[Data de Efetivação]]),MONTH(TabelaFluxoDeCaixa[[#This Row],[Data de Efetivação]]),1)</f>
        <v>45870</v>
      </c>
      <c r="H1882" s="428">
        <v>45690</v>
      </c>
      <c r="I1882" s="428">
        <v>45877</v>
      </c>
      <c r="J1882" s="411" t="s">
        <v>725</v>
      </c>
      <c r="K1882" s="411" t="s">
        <v>806</v>
      </c>
      <c r="L1882" s="411" t="s">
        <v>58</v>
      </c>
      <c r="M1882" s="412" t="s">
        <v>1469</v>
      </c>
      <c r="N1882" s="413" t="s">
        <v>2451</v>
      </c>
      <c r="O1882" s="414">
        <v>20</v>
      </c>
      <c r="P1882" s="415" t="s">
        <v>208</v>
      </c>
    </row>
    <row r="1883" spans="3:16" ht="16" x14ac:dyDescent="0.2">
      <c r="C1883" s="410"/>
      <c r="D1883" s="410"/>
      <c r="E1883" s="410">
        <f>COUNTIF(CFCategoriasBD,TabelaFluxoDeCaixa[[#This Row],[Categoria]])</f>
        <v>1</v>
      </c>
      <c r="F1883" s="389">
        <f ca="1">IFERROR(COUNTIF(INDIRECT("BDNameToFC" &amp; SUBSTITUTE(TabelaFluxoDeCaixa[[#This Row],[Categoria]], " ", "_")),TabelaFluxoDeCaixa[[#This Row],[Sub Categoria]]),0)</f>
        <v>1</v>
      </c>
      <c r="G1883" s="429">
        <f>DATE(YEAR(TabelaFluxoDeCaixa[[#This Row],[Data de Efetivação]]),MONTH(TabelaFluxoDeCaixa[[#This Row],[Data de Efetivação]]),1)</f>
        <v>45870</v>
      </c>
      <c r="H1883" s="428">
        <v>45670</v>
      </c>
      <c r="I1883" s="428">
        <v>45877</v>
      </c>
      <c r="J1883" s="411" t="s">
        <v>725</v>
      </c>
      <c r="K1883" s="411" t="s">
        <v>806</v>
      </c>
      <c r="L1883" s="411" t="s">
        <v>58</v>
      </c>
      <c r="M1883" s="412" t="s">
        <v>906</v>
      </c>
      <c r="N1883" s="413" t="s">
        <v>2452</v>
      </c>
      <c r="O1883" s="414">
        <v>146.05000000000001</v>
      </c>
      <c r="P1883" s="415" t="s">
        <v>208</v>
      </c>
    </row>
    <row r="1884" spans="3:16" ht="16" x14ac:dyDescent="0.2">
      <c r="C1884" s="410"/>
      <c r="D1884" s="410"/>
      <c r="E1884" s="410">
        <f>COUNTIF(CFCategoriasBD,TabelaFluxoDeCaixa[[#This Row],[Categoria]])</f>
        <v>1</v>
      </c>
      <c r="F1884" s="389">
        <f ca="1">IFERROR(COUNTIF(INDIRECT("BDNameToFC" &amp; SUBSTITUTE(TabelaFluxoDeCaixa[[#This Row],[Categoria]], " ", "_")),TabelaFluxoDeCaixa[[#This Row],[Sub Categoria]]),0)</f>
        <v>1</v>
      </c>
      <c r="G1884" s="429">
        <f>DATE(YEAR(TabelaFluxoDeCaixa[[#This Row],[Data de Efetivação]]),MONTH(TabelaFluxoDeCaixa[[#This Row],[Data de Efetivação]]),1)</f>
        <v>45870</v>
      </c>
      <c r="H1884" s="428">
        <v>45824</v>
      </c>
      <c r="I1884" s="428">
        <v>45877</v>
      </c>
      <c r="J1884" s="411" t="s">
        <v>725</v>
      </c>
      <c r="K1884" s="411" t="s">
        <v>806</v>
      </c>
      <c r="L1884" s="411" t="s">
        <v>52</v>
      </c>
      <c r="M1884" s="412" t="s">
        <v>800</v>
      </c>
      <c r="N1884" s="413" t="s">
        <v>1931</v>
      </c>
      <c r="O1884" s="414">
        <v>72.63</v>
      </c>
      <c r="P1884" s="415" t="s">
        <v>208</v>
      </c>
    </row>
    <row r="1885" spans="3:16" ht="16" x14ac:dyDescent="0.2">
      <c r="C1885" s="410"/>
      <c r="D1885" s="410"/>
      <c r="E1885" s="410">
        <f>COUNTIF(CFCategoriasBD,TabelaFluxoDeCaixa[[#This Row],[Categoria]])</f>
        <v>1</v>
      </c>
      <c r="F1885" s="389">
        <f ca="1">IFERROR(COUNTIF(INDIRECT("BDNameToFC" &amp; SUBSTITUTE(TabelaFluxoDeCaixa[[#This Row],[Categoria]], " ", "_")),TabelaFluxoDeCaixa[[#This Row],[Sub Categoria]]),0)</f>
        <v>1</v>
      </c>
      <c r="G1885" s="429">
        <f>DATE(YEAR(TabelaFluxoDeCaixa[[#This Row],[Data de Efetivação]]),MONTH(TabelaFluxoDeCaixa[[#This Row],[Data de Efetivação]]),1)</f>
        <v>45870</v>
      </c>
      <c r="H1885" s="428">
        <v>45674</v>
      </c>
      <c r="I1885" s="428">
        <v>45877</v>
      </c>
      <c r="J1885" s="411" t="s">
        <v>725</v>
      </c>
      <c r="K1885" s="411" t="s">
        <v>806</v>
      </c>
      <c r="L1885" s="411" t="s">
        <v>58</v>
      </c>
      <c r="M1885" s="412" t="s">
        <v>906</v>
      </c>
      <c r="N1885" s="413" t="s">
        <v>2453</v>
      </c>
      <c r="O1885" s="414">
        <v>133.16</v>
      </c>
      <c r="P1885" s="415" t="s">
        <v>208</v>
      </c>
    </row>
    <row r="1886" spans="3:16" ht="16" x14ac:dyDescent="0.2">
      <c r="C1886" s="410"/>
      <c r="D1886" s="410"/>
      <c r="E1886" s="410">
        <f>COUNTIF(CFCategoriasBD,TabelaFluxoDeCaixa[[#This Row],[Categoria]])</f>
        <v>1</v>
      </c>
      <c r="F1886" s="389">
        <f ca="1">IFERROR(COUNTIF(INDIRECT("BDNameToFC" &amp; SUBSTITUTE(TabelaFluxoDeCaixa[[#This Row],[Categoria]], " ", "_")),TabelaFluxoDeCaixa[[#This Row],[Sub Categoria]]),0)</f>
        <v>1</v>
      </c>
      <c r="G1886" s="429">
        <f>DATE(YEAR(TabelaFluxoDeCaixa[[#This Row],[Data de Efetivação]]),MONTH(TabelaFluxoDeCaixa[[#This Row],[Data de Efetivação]]),1)</f>
        <v>45870</v>
      </c>
      <c r="H1886" s="428">
        <v>45826</v>
      </c>
      <c r="I1886" s="428">
        <v>45877</v>
      </c>
      <c r="J1886" s="411" t="s">
        <v>725</v>
      </c>
      <c r="K1886" s="411" t="s">
        <v>806</v>
      </c>
      <c r="L1886" s="411" t="s">
        <v>49</v>
      </c>
      <c r="M1886" s="412" t="s">
        <v>904</v>
      </c>
      <c r="N1886" s="413" t="s">
        <v>2454</v>
      </c>
      <c r="O1886" s="414">
        <v>145.21</v>
      </c>
      <c r="P1886" s="415" t="s">
        <v>208</v>
      </c>
    </row>
    <row r="1887" spans="3:16" ht="16" x14ac:dyDescent="0.2">
      <c r="C1887" s="410"/>
      <c r="D1887" s="410"/>
      <c r="E1887" s="410">
        <f>COUNTIF(CFCategoriasBD,TabelaFluxoDeCaixa[[#This Row],[Categoria]])</f>
        <v>1</v>
      </c>
      <c r="F1887" s="389">
        <f ca="1">IFERROR(COUNTIF(INDIRECT("BDNameToFC" &amp; SUBSTITUTE(TabelaFluxoDeCaixa[[#This Row],[Categoria]], " ", "_")),TabelaFluxoDeCaixa[[#This Row],[Sub Categoria]]),0)</f>
        <v>1</v>
      </c>
      <c r="G1887" s="429">
        <f>DATE(YEAR(TabelaFluxoDeCaixa[[#This Row],[Data de Efetivação]]),MONTH(TabelaFluxoDeCaixa[[#This Row],[Data de Efetivação]]),1)</f>
        <v>45870</v>
      </c>
      <c r="H1887" s="428">
        <v>45828</v>
      </c>
      <c r="I1887" s="428">
        <v>45877</v>
      </c>
      <c r="J1887" s="411" t="s">
        <v>725</v>
      </c>
      <c r="K1887" s="411" t="s">
        <v>806</v>
      </c>
      <c r="L1887" s="411" t="s">
        <v>49</v>
      </c>
      <c r="M1887" s="412" t="s">
        <v>904</v>
      </c>
      <c r="N1887" s="413" t="s">
        <v>2455</v>
      </c>
      <c r="O1887" s="414">
        <v>85.09</v>
      </c>
      <c r="P1887" s="415" t="s">
        <v>208</v>
      </c>
    </row>
    <row r="1888" spans="3:16" ht="16" x14ac:dyDescent="0.2">
      <c r="C1888" s="410"/>
      <c r="D1888" s="410"/>
      <c r="E1888" s="410">
        <f>COUNTIF(CFCategoriasBD,TabelaFluxoDeCaixa[[#This Row],[Categoria]])</f>
        <v>1</v>
      </c>
      <c r="F1888" s="389">
        <f ca="1">IFERROR(COUNTIF(INDIRECT("BDNameToFC" &amp; SUBSTITUTE(TabelaFluxoDeCaixa[[#This Row],[Categoria]], " ", "_")),TabelaFluxoDeCaixa[[#This Row],[Sub Categoria]]),0)</f>
        <v>1</v>
      </c>
      <c r="G1888" s="429">
        <f>DATE(YEAR(TabelaFluxoDeCaixa[[#This Row],[Data de Efetivação]]),MONTH(TabelaFluxoDeCaixa[[#This Row],[Data de Efetivação]]),1)</f>
        <v>45870</v>
      </c>
      <c r="H1888" s="428">
        <v>45829</v>
      </c>
      <c r="I1888" s="428">
        <v>45877</v>
      </c>
      <c r="J1888" s="411" t="s">
        <v>725</v>
      </c>
      <c r="K1888" s="411" t="s">
        <v>806</v>
      </c>
      <c r="L1888" s="411" t="s">
        <v>52</v>
      </c>
      <c r="M1888" s="412" t="s">
        <v>800</v>
      </c>
      <c r="N1888" s="413" t="s">
        <v>886</v>
      </c>
      <c r="O1888" s="414">
        <v>160.66</v>
      </c>
      <c r="P1888" s="415" t="s">
        <v>208</v>
      </c>
    </row>
    <row r="1889" spans="3:16" ht="16" x14ac:dyDescent="0.2">
      <c r="C1889" s="410"/>
      <c r="D1889" s="410"/>
      <c r="E1889" s="410">
        <f>COUNTIF(CFCategoriasBD,TabelaFluxoDeCaixa[[#This Row],[Categoria]])</f>
        <v>1</v>
      </c>
      <c r="F1889" s="389">
        <f ca="1">IFERROR(COUNTIF(INDIRECT("BDNameToFC" &amp; SUBSTITUTE(TabelaFluxoDeCaixa[[#This Row],[Categoria]], " ", "_")),TabelaFluxoDeCaixa[[#This Row],[Sub Categoria]]),0)</f>
        <v>1</v>
      </c>
      <c r="G1889" s="429">
        <f>DATE(YEAR(TabelaFluxoDeCaixa[[#This Row],[Data de Efetivação]]),MONTH(TabelaFluxoDeCaixa[[#This Row],[Data de Efetivação]]),1)</f>
        <v>45870</v>
      </c>
      <c r="H1889" s="428">
        <v>45829</v>
      </c>
      <c r="I1889" s="428">
        <v>45877</v>
      </c>
      <c r="J1889" s="411" t="s">
        <v>725</v>
      </c>
      <c r="K1889" s="411" t="s">
        <v>806</v>
      </c>
      <c r="L1889" s="411" t="s">
        <v>52</v>
      </c>
      <c r="M1889" s="412" t="s">
        <v>800</v>
      </c>
      <c r="N1889" s="413" t="s">
        <v>886</v>
      </c>
      <c r="O1889" s="414">
        <v>64.25</v>
      </c>
      <c r="P1889" s="415" t="s">
        <v>208</v>
      </c>
    </row>
    <row r="1890" spans="3:16" ht="16" x14ac:dyDescent="0.2">
      <c r="C1890" s="410"/>
      <c r="D1890" s="410"/>
      <c r="E1890" s="410">
        <f>COUNTIF(CFCategoriasBD,TabelaFluxoDeCaixa[[#This Row],[Categoria]])</f>
        <v>1</v>
      </c>
      <c r="F1890" s="389">
        <f ca="1">IFERROR(COUNTIF(INDIRECT("BDNameToFC" &amp; SUBSTITUTE(TabelaFluxoDeCaixa[[#This Row],[Categoria]], " ", "_")),TabelaFluxoDeCaixa[[#This Row],[Sub Categoria]]),0)</f>
        <v>1</v>
      </c>
      <c r="G1890" s="429">
        <f>DATE(YEAR(TabelaFluxoDeCaixa[[#This Row],[Data de Efetivação]]),MONTH(TabelaFluxoDeCaixa[[#This Row],[Data de Efetivação]]),1)</f>
        <v>45870</v>
      </c>
      <c r="H1890" s="428">
        <v>45861</v>
      </c>
      <c r="I1890" s="428">
        <v>45877</v>
      </c>
      <c r="J1890" s="411" t="s">
        <v>725</v>
      </c>
      <c r="K1890" s="411" t="s">
        <v>806</v>
      </c>
      <c r="L1890" s="411" t="s">
        <v>52</v>
      </c>
      <c r="M1890" s="412" t="s">
        <v>800</v>
      </c>
      <c r="N1890" s="413" t="s">
        <v>1231</v>
      </c>
      <c r="O1890" s="414">
        <v>104.96</v>
      </c>
      <c r="P1890" s="415" t="s">
        <v>208</v>
      </c>
    </row>
  </sheetData>
  <sheetProtection algorithmName="SHA-512" hashValue="+cqi08OWGymO50HT3pArtncUm7+QgCVQAWyMksV7R9rN0+1pez6mtIswjaau8LSIYL5x8PelblYbNfrXJzUjFA==" saltValue="4NNXjVR57x6sis+RnOxdow==" spinCount="100000" sheet="1" objects="1" scenarios="1" sort="0" autoFilter="0"/>
  <dataConsolidate/>
  <conditionalFormatting sqref="O7:P1890 L7:M1890 H7:I1890">
    <cfRule type="containsBlanks" dxfId="250" priority="1287">
      <formula>LEN(TRIM(H7))=0</formula>
    </cfRule>
  </conditionalFormatting>
  <conditionalFormatting sqref="H7:I1890">
    <cfRule type="expression" dxfId="249" priority="16">
      <formula>NOT(ISNUMBER(H7))</formula>
    </cfRule>
  </conditionalFormatting>
  <conditionalFormatting sqref="P7:P1890">
    <cfRule type="containsText" dxfId="248" priority="14" operator="containsText" text="Pendente">
      <formula>NOT(ISERROR(SEARCH("Pendente",P7)))</formula>
    </cfRule>
    <cfRule type="containsText" dxfId="247" priority="15" operator="containsText" text="Concluído">
      <formula>NOT(ISERROR(SEARCH("Concluído",P7)))</formula>
    </cfRule>
  </conditionalFormatting>
  <conditionalFormatting sqref="L7:M1890">
    <cfRule type="expression" dxfId="246" priority="1284">
      <formula>$E7=0</formula>
    </cfRule>
  </conditionalFormatting>
  <conditionalFormatting sqref="M7:M1890">
    <cfRule type="expression" dxfId="245" priority="1285">
      <formula>$F7=0</formula>
    </cfRule>
  </conditionalFormatting>
  <conditionalFormatting sqref="O7:O1890">
    <cfRule type="expression" dxfId="244" priority="1">
      <formula>AND(OR(COUNTIF(INDIRECT("CFCategoriasDespBD"),$L7)&gt;0,$L7="TRANSFERÊNCIA ENTRE CONTAS", $L7="PLANOS Valor gasto"),$M7&lt;&gt;"Entrada")</formula>
    </cfRule>
    <cfRule type="expression" dxfId="243" priority="2">
      <formula>AND(OR(COUNTIF(INDIRECT("CFCategoriasRecBD"),$L7)&gt;0,$L7="TRANSFERÊNCIA ENTRE CONTAS"),$M7&lt;&gt;"Saída")</formula>
    </cfRule>
  </conditionalFormatting>
  <dataValidations count="5">
    <dataValidation type="list" allowBlank="1" showInputMessage="1" sqref="L7:L1890" xr:uid="{00000000-0002-0000-0700-000000000000}">
      <formula1>CFCategoriasBD</formula1>
    </dataValidation>
    <dataValidation type="list" allowBlank="1" showInputMessage="1" sqref="K7:K1890" xr:uid="{00000000-0002-0000-0700-000001000000}">
      <formula1>CartoesCreditoList</formula1>
    </dataValidation>
    <dataValidation type="list" allowBlank="1" showInputMessage="1" showErrorMessage="1" sqref="P7:P1890" xr:uid="{00000000-0002-0000-0700-000002000000}">
      <formula1>"Concluído,Pendente"</formula1>
    </dataValidation>
    <dataValidation type="list" allowBlank="1" showInputMessage="1" showErrorMessage="1" sqref="J7:J1890" xr:uid="{00000000-0002-0000-0700-000003000000}">
      <formula1>ListaInstFinEPart</formula1>
    </dataValidation>
    <dataValidation type="list" allowBlank="1" showInputMessage="1" showErrorMessage="1" sqref="M7:M1890" xr:uid="{00000000-0002-0000-0700-000004000000}">
      <formula1>INDIRECT("BDNameToFC" &amp; SUBSTITUTE($L7, " ", "_"))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>
    <tabColor theme="9" tint="-0.249977111117893"/>
  </sheetPr>
  <dimension ref="A1:AD13"/>
  <sheetViews>
    <sheetView showGridLines="0" showRowColHeaders="0" topLeftCell="A2" zoomScaleNormal="100" workbookViewId="0">
      <pane xSplit="5" topLeftCell="F1" activePane="topRight" state="frozen"/>
      <selection pane="topRight" activeCell="F10" sqref="F10:Y12"/>
    </sheetView>
  </sheetViews>
  <sheetFormatPr baseColWidth="10" defaultColWidth="0" defaultRowHeight="15" zeroHeight="1" x14ac:dyDescent="0.2"/>
  <cols>
    <col min="1" max="1" width="13" style="31" hidden="1" customWidth="1"/>
    <col min="2" max="2" width="1.5" style="31" customWidth="1"/>
    <col min="3" max="3" width="27.5" customWidth="1"/>
    <col min="4" max="4" width="28.5" bestFit="1" customWidth="1"/>
    <col min="5" max="5" width="0.5" customWidth="1"/>
    <col min="6" max="29" width="16.5" customWidth="1"/>
    <col min="30" max="30" width="3" customWidth="1"/>
    <col min="31" max="16384" width="9" hidden="1"/>
  </cols>
  <sheetData>
    <row r="1" spans="1:30" s="2" customFormat="1" hidden="1" x14ac:dyDescent="0.2">
      <c r="A1" s="13"/>
      <c r="B1" s="13"/>
      <c r="E1"/>
      <c r="F1" s="2" t="s">
        <v>192</v>
      </c>
    </row>
    <row r="2" spans="1:30" s="44" customFormat="1" x14ac:dyDescent="0.2">
      <c r="A2" s="93"/>
      <c r="B2" s="93"/>
      <c r="E2" s="41"/>
    </row>
    <row r="3" spans="1:30" s="44" customFormat="1" x14ac:dyDescent="0.2">
      <c r="A3" s="93"/>
      <c r="B3" s="93"/>
      <c r="E3" s="41"/>
    </row>
    <row r="4" spans="1:30" s="44" customFormat="1" x14ac:dyDescent="0.2">
      <c r="A4" s="93"/>
      <c r="B4" s="93"/>
      <c r="D4" s="93"/>
      <c r="E4" s="41"/>
    </row>
    <row r="5" spans="1:30" s="44" customFormat="1" x14ac:dyDescent="0.2">
      <c r="A5" s="93"/>
      <c r="B5" s="93"/>
      <c r="D5" s="93"/>
      <c r="E5" s="41"/>
    </row>
    <row r="6" spans="1:30" s="44" customFormat="1" x14ac:dyDescent="0.2">
      <c r="A6" s="93"/>
      <c r="B6" s="93"/>
      <c r="D6" s="275"/>
      <c r="E6" s="41"/>
      <c r="F6" s="279" t="s">
        <v>28</v>
      </c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</row>
    <row r="7" spans="1:30" s="2" customFormat="1" ht="21.75" customHeight="1" x14ac:dyDescent="0.2">
      <c r="A7" s="93" t="s">
        <v>193</v>
      </c>
      <c r="B7" s="93"/>
      <c r="C7" s="44"/>
      <c r="D7" s="277"/>
      <c r="E7" s="41"/>
      <c r="F7" s="374">
        <v>45992</v>
      </c>
      <c r="G7" s="374">
        <v>46023</v>
      </c>
      <c r="H7" s="374">
        <v>46054</v>
      </c>
      <c r="I7" s="374">
        <v>46082</v>
      </c>
      <c r="J7" s="374">
        <v>46113</v>
      </c>
      <c r="K7" s="374">
        <v>46143</v>
      </c>
      <c r="L7" s="374">
        <v>46174</v>
      </c>
      <c r="M7" s="374">
        <v>46204</v>
      </c>
      <c r="N7" s="374">
        <v>46235</v>
      </c>
      <c r="O7" s="374">
        <v>46266</v>
      </c>
      <c r="P7" s="374">
        <v>46296</v>
      </c>
      <c r="Q7" s="374">
        <v>46327</v>
      </c>
      <c r="R7" s="374">
        <v>46357</v>
      </c>
      <c r="S7" s="374">
        <v>46388</v>
      </c>
      <c r="T7" s="374">
        <v>46419</v>
      </c>
      <c r="U7" s="374">
        <v>46447</v>
      </c>
      <c r="V7" s="374">
        <v>46478</v>
      </c>
      <c r="W7" s="374">
        <v>46508</v>
      </c>
      <c r="X7" s="374">
        <v>46539</v>
      </c>
      <c r="Y7" s="374">
        <v>46569</v>
      </c>
      <c r="Z7" s="374">
        <v>46600</v>
      </c>
      <c r="AA7" s="374">
        <v>46631</v>
      </c>
      <c r="AB7" s="374">
        <v>46661</v>
      </c>
      <c r="AC7" s="374">
        <v>46692</v>
      </c>
      <c r="AD7" s="44"/>
    </row>
    <row r="8" spans="1:30" s="1" customFormat="1" ht="18" customHeight="1" x14ac:dyDescent="0.2">
      <c r="A8" s="93"/>
      <c r="B8" s="93"/>
      <c r="C8" s="43"/>
      <c r="D8" s="269" t="s">
        <v>194</v>
      </c>
      <c r="E8"/>
      <c r="F8" s="271">
        <f ca="1">LINHADOTEMPOPLANOS!E$15</f>
        <v>-6505</v>
      </c>
      <c r="G8" s="271">
        <f ca="1">LINHADOTEMPOPLANOS!F$15</f>
        <v>-6505</v>
      </c>
      <c r="H8" s="271">
        <f ca="1">LINHADOTEMPOPLANOS!G$15</f>
        <v>-6505</v>
      </c>
      <c r="I8" s="271">
        <f ca="1">LINHADOTEMPOPLANOS!H$15</f>
        <v>-6505</v>
      </c>
      <c r="J8" s="271">
        <f ca="1">LINHADOTEMPOPLANOS!I$15</f>
        <v>-6505</v>
      </c>
      <c r="K8" s="271">
        <f ca="1">LINHADOTEMPOPLANOS!J$15</f>
        <v>-6505</v>
      </c>
      <c r="L8" s="271">
        <f ca="1">LINHADOTEMPOPLANOS!K$15</f>
        <v>-6505</v>
      </c>
      <c r="M8" s="271">
        <f ca="1">LINHADOTEMPOPLANOS!L$15</f>
        <v>-6505</v>
      </c>
      <c r="N8" s="271">
        <f ca="1">LINHADOTEMPOPLANOS!M$15</f>
        <v>-6505</v>
      </c>
      <c r="O8" s="271">
        <f ca="1">LINHADOTEMPOPLANOS!N$15</f>
        <v>-6505</v>
      </c>
      <c r="P8" s="271">
        <f ca="1">LINHADOTEMPOPLANOS!O$15</f>
        <v>-6505</v>
      </c>
      <c r="Q8" s="271">
        <f ca="1">LINHADOTEMPOPLANOS!P$15</f>
        <v>-6505</v>
      </c>
      <c r="R8" s="271">
        <f ca="1">LINHADOTEMPOPLANOS!Q$15</f>
        <v>-6505</v>
      </c>
      <c r="S8" s="271">
        <f ca="1">LINHADOTEMPOPLANOS!R$15</f>
        <v>-6505</v>
      </c>
      <c r="T8" s="271">
        <f ca="1">LINHADOTEMPOPLANOS!S$15</f>
        <v>-6505</v>
      </c>
      <c r="U8" s="271">
        <f ca="1">LINHADOTEMPOPLANOS!T$15</f>
        <v>-6505</v>
      </c>
      <c r="V8" s="271">
        <f ca="1">LINHADOTEMPOPLANOS!U$15</f>
        <v>-6505</v>
      </c>
      <c r="W8" s="271">
        <f ca="1">LINHADOTEMPOPLANOS!V$15</f>
        <v>-6505</v>
      </c>
      <c r="X8" s="271">
        <f ca="1">LINHADOTEMPOPLANOS!W$15</f>
        <v>-6505</v>
      </c>
      <c r="Y8" s="271">
        <f ca="1">LINHADOTEMPOPLANOS!X$15</f>
        <v>-6505</v>
      </c>
      <c r="Z8" s="271">
        <f ca="1">LINHADOTEMPOPLANOS!Y$15</f>
        <v>-6505</v>
      </c>
      <c r="AA8" s="271">
        <f ca="1">LINHADOTEMPOPLANOS!Z$15</f>
        <v>-6505</v>
      </c>
      <c r="AB8" s="271">
        <f ca="1">LINHADOTEMPOPLANOS!AA$15</f>
        <v>-6505</v>
      </c>
      <c r="AC8" s="271">
        <f ca="1">LINHADOTEMPOPLANOS!AB$15</f>
        <v>-6505</v>
      </c>
      <c r="AD8" s="43"/>
    </row>
    <row r="9" spans="1:30" s="1" customFormat="1" ht="18" customHeight="1" x14ac:dyDescent="0.2">
      <c r="A9" s="93"/>
      <c r="B9" s="93"/>
      <c r="C9" s="43"/>
      <c r="D9" s="269" t="s">
        <v>195</v>
      </c>
      <c r="E9"/>
      <c r="F9" s="271">
        <f ca="1">LINHADOTEMPOPLANOS!E$10</f>
        <v>19600</v>
      </c>
      <c r="G9" s="271">
        <f ca="1">LINHADOTEMPOPLANOS!F$10</f>
        <v>19600</v>
      </c>
      <c r="H9" s="271">
        <f ca="1">LINHADOTEMPOPLANOS!G$10</f>
        <v>19600</v>
      </c>
      <c r="I9" s="271">
        <f ca="1">LINHADOTEMPOPLANOS!H$10</f>
        <v>19600</v>
      </c>
      <c r="J9" s="271">
        <f ca="1">LINHADOTEMPOPLANOS!I$10</f>
        <v>19600</v>
      </c>
      <c r="K9" s="271">
        <f ca="1">LINHADOTEMPOPLANOS!J$10</f>
        <v>19600</v>
      </c>
      <c r="L9" s="271">
        <f ca="1">LINHADOTEMPOPLANOS!K$10</f>
        <v>19600</v>
      </c>
      <c r="M9" s="271">
        <f ca="1">LINHADOTEMPOPLANOS!L$10</f>
        <v>19600</v>
      </c>
      <c r="N9" s="271">
        <f ca="1">LINHADOTEMPOPLANOS!M$10</f>
        <v>19600</v>
      </c>
      <c r="O9" s="271">
        <f ca="1">LINHADOTEMPOPLANOS!N$10</f>
        <v>19600</v>
      </c>
      <c r="P9" s="271">
        <f ca="1">LINHADOTEMPOPLANOS!O$10</f>
        <v>19600</v>
      </c>
      <c r="Q9" s="271">
        <f ca="1">LINHADOTEMPOPLANOS!P$10</f>
        <v>19600</v>
      </c>
      <c r="R9" s="271">
        <f ca="1">LINHADOTEMPOPLANOS!Q$10</f>
        <v>19600</v>
      </c>
      <c r="S9" s="271">
        <f ca="1">LINHADOTEMPOPLANOS!R$10</f>
        <v>19600</v>
      </c>
      <c r="T9" s="271">
        <f ca="1">LINHADOTEMPOPLANOS!S$10</f>
        <v>19600</v>
      </c>
      <c r="U9" s="271">
        <f ca="1">LINHADOTEMPOPLANOS!T$10</f>
        <v>19600</v>
      </c>
      <c r="V9" s="271">
        <f ca="1">LINHADOTEMPOPLANOS!U$10</f>
        <v>19600</v>
      </c>
      <c r="W9" s="271">
        <f ca="1">LINHADOTEMPOPLANOS!V$10</f>
        <v>19600</v>
      </c>
      <c r="X9" s="271">
        <f ca="1">LINHADOTEMPOPLANOS!W$10</f>
        <v>19600</v>
      </c>
      <c r="Y9" s="271">
        <f ca="1">LINHADOTEMPOPLANOS!X$10</f>
        <v>19600</v>
      </c>
      <c r="Z9" s="271">
        <f ca="1">LINHADOTEMPOPLANOS!Y$10</f>
        <v>19600</v>
      </c>
      <c r="AA9" s="271">
        <f ca="1">LINHADOTEMPOPLANOS!Z$10</f>
        <v>19600</v>
      </c>
      <c r="AB9" s="271">
        <f ca="1">LINHADOTEMPOPLANOS!AA$10</f>
        <v>19600</v>
      </c>
      <c r="AC9" s="271">
        <f ca="1">LINHADOTEMPOPLANOS!AB$10</f>
        <v>19600</v>
      </c>
      <c r="AD9" s="43"/>
    </row>
    <row r="10" spans="1:30" s="1" customFormat="1" ht="18" customHeight="1" x14ac:dyDescent="0.2">
      <c r="A10" s="93" t="s">
        <v>196</v>
      </c>
      <c r="B10" s="93"/>
      <c r="C10" s="43"/>
      <c r="D10" s="272" t="s">
        <v>197</v>
      </c>
      <c r="E10"/>
      <c r="F10" s="270"/>
      <c r="G10" s="270"/>
      <c r="H10" s="270"/>
      <c r="I10" s="270"/>
      <c r="J10" s="270"/>
      <c r="K10" s="270"/>
      <c r="L10" s="270"/>
      <c r="M10" s="270"/>
      <c r="N10" s="270"/>
      <c r="O10" s="270"/>
      <c r="P10" s="270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43"/>
    </row>
    <row r="11" spans="1:30" x14ac:dyDescent="0.2">
      <c r="A11" s="280"/>
      <c r="B11" s="280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0" ht="113.75" customHeight="1" x14ac:dyDescent="0.2">
      <c r="A12" s="280" t="s">
        <v>198</v>
      </c>
      <c r="B12" s="280"/>
      <c r="C12" s="41"/>
      <c r="D12" s="277" t="s">
        <v>199</v>
      </c>
      <c r="E12" s="278"/>
      <c r="F12" s="419"/>
      <c r="G12" s="419"/>
      <c r="H12" s="419"/>
      <c r="I12" s="419"/>
      <c r="J12" s="419"/>
      <c r="K12" s="419"/>
      <c r="L12" s="419"/>
      <c r="M12" s="419"/>
      <c r="N12" s="419"/>
      <c r="O12" s="419"/>
      <c r="P12" s="419"/>
      <c r="Q12" s="419"/>
      <c r="R12" s="419"/>
      <c r="S12" s="419"/>
      <c r="T12" s="419"/>
      <c r="U12" s="419"/>
      <c r="V12" s="419"/>
      <c r="W12" s="419"/>
      <c r="X12" s="419"/>
      <c r="Y12" s="419"/>
      <c r="Z12" s="419"/>
      <c r="AA12" s="419"/>
      <c r="AB12" s="419"/>
      <c r="AC12" s="419"/>
      <c r="AD12" s="41"/>
    </row>
    <row r="13" spans="1:30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</row>
  </sheetData>
  <sheetProtection algorithmName="SHA-512" hashValue="ChIfZP0FI8NJvvgd+ix5sAhVhRLuUQs0LU1FubsaEpP6avzH5liXsMCB6Ojp1hJul6/Rngcoph/vJ2hk5X37RQ==" saltValue="7tc1zmCJvYq7vY7g9T4hIw==" spinCount="100000" sheet="1" objects="1" scenarios="1" selectLockedCells="1"/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5">
    <tabColor theme="9" tint="-0.249977111117893"/>
    <pageSetUpPr fitToPage="1"/>
  </sheetPr>
  <dimension ref="A5:AW6"/>
  <sheetViews>
    <sheetView showGridLines="0" showRowColHeaders="0" zoomScale="140" zoomScaleNormal="140" workbookViewId="0"/>
  </sheetViews>
  <sheetFormatPr baseColWidth="10" defaultColWidth="0" defaultRowHeight="15" x14ac:dyDescent="0.2"/>
  <cols>
    <col min="1" max="3" width="9" style="41" customWidth="1"/>
    <col min="4" max="4" width="8.5" style="41" customWidth="1"/>
    <col min="5" max="5" width="2" style="41" customWidth="1"/>
    <col min="6" max="25" width="9" style="41" customWidth="1"/>
    <col min="26" max="26" width="4.5" style="41" customWidth="1"/>
    <col min="27" max="27" width="9" style="41" hidden="1" customWidth="1"/>
    <col min="28" max="37" width="11" style="41" hidden="1" customWidth="1"/>
    <col min="38" max="49" width="9" style="41" hidden="1" customWidth="1"/>
    <col min="50" max="16384" width="9" hidden="1"/>
  </cols>
  <sheetData>
    <row r="5" ht="39" customHeight="1" x14ac:dyDescent="0.2"/>
    <row r="6" ht="21.75" customHeight="1" x14ac:dyDescent="0.2"/>
  </sheetData>
  <sheetProtection algorithmName="SHA-512" hashValue="BTRc5aoX/3mC8zy536TbZeaVweEyI5yrVVnIKbbPK4JCvRAWOYHVF+S5NYzWVrlDNUYiCeDDA2Ts+Ok28hX4FQ==" saltValue="+lYW5buGvSOljvbYRPNz5Q==" spinCount="100000" sheet="1" objects="1" scenarios="1" autoFilter="0" pivotTables="0"/>
  <pageMargins left="0.511811024" right="0.511811024" top="0.78740157499999996" bottom="0.78740157499999996" header="0.31496062000000002" footer="0.31496062000000002"/>
  <pageSetup scale="48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7">
    <tabColor theme="9" tint="-0.249977111117893"/>
    <pageSetUpPr fitToPage="1"/>
  </sheetPr>
  <dimension ref="A4:AU1731"/>
  <sheetViews>
    <sheetView showGridLines="0" showRowColHeaders="0" zoomScale="88" zoomScaleNormal="88" workbookViewId="0">
      <selection activeCell="F9" sqref="F9 F11 F13 F15 F17 F19 F21 F23 F25"/>
    </sheetView>
  </sheetViews>
  <sheetFormatPr baseColWidth="10" defaultColWidth="0" defaultRowHeight="15" x14ac:dyDescent="0.2"/>
  <cols>
    <col min="1" max="3" width="9" style="41" customWidth="1"/>
    <col min="4" max="4" width="8.5" style="41" customWidth="1"/>
    <col min="5" max="5" width="4.5" style="41" customWidth="1"/>
    <col min="6" max="6" width="52.5" style="41" customWidth="1"/>
    <col min="7" max="7" width="16.5" style="41" customWidth="1"/>
    <col min="8" max="8" width="4.5" style="41" customWidth="1"/>
    <col min="9" max="9" width="107" style="41" customWidth="1"/>
    <col min="10" max="10" width="16.5" style="41" customWidth="1"/>
    <col min="11" max="11" width="4.5" style="41" customWidth="1"/>
    <col min="12" max="18" width="9" style="41" hidden="1" customWidth="1"/>
    <col min="19" max="19" width="42" style="41" hidden="1" customWidth="1"/>
    <col min="20" max="47" width="9" style="41" hidden="1" customWidth="1"/>
    <col min="48" max="16384" width="9" hidden="1"/>
  </cols>
  <sheetData>
    <row r="4" spans="6:10" s="41" customFormat="1" x14ac:dyDescent="0.2">
      <c r="F4" t="s">
        <v>191</v>
      </c>
      <c r="G4" t="s">
        <v>208</v>
      </c>
      <c r="I4"/>
      <c r="J4"/>
    </row>
    <row r="5" spans="6:10" s="41" customFormat="1" ht="39" customHeight="1" x14ac:dyDescent="0.2"/>
    <row r="6" spans="6:10" s="41" customFormat="1" ht="21.75" customHeight="1" x14ac:dyDescent="0.2">
      <c r="F6"/>
      <c r="G6" t="s">
        <v>200</v>
      </c>
      <c r="I6"/>
      <c r="J6"/>
    </row>
    <row r="7" spans="6:10" s="41" customFormat="1" x14ac:dyDescent="0.2">
      <c r="F7"/>
      <c r="G7"/>
      <c r="I7"/>
      <c r="J7"/>
    </row>
    <row r="8" spans="6:10" s="41" customFormat="1" x14ac:dyDescent="0.2">
      <c r="F8"/>
      <c r="G8"/>
      <c r="I8"/>
      <c r="J8"/>
    </row>
    <row r="9" spans="6:10" s="41" customFormat="1" x14ac:dyDescent="0.2">
      <c r="F9"/>
      <c r="G9"/>
      <c r="I9"/>
      <c r="J9"/>
    </row>
    <row r="10" spans="6:10" s="41" customFormat="1" x14ac:dyDescent="0.2">
      <c r="F10"/>
      <c r="G10"/>
      <c r="I10"/>
      <c r="J10"/>
    </row>
    <row r="11" spans="6:10" s="41" customFormat="1" x14ac:dyDescent="0.2">
      <c r="F11"/>
      <c r="G11"/>
      <c r="I11"/>
      <c r="J11"/>
    </row>
    <row r="12" spans="6:10" s="41" customFormat="1" x14ac:dyDescent="0.2">
      <c r="F12"/>
      <c r="G12"/>
      <c r="I12"/>
      <c r="J12"/>
    </row>
    <row r="13" spans="6:10" s="41" customFormat="1" x14ac:dyDescent="0.2">
      <c r="F13"/>
      <c r="G13"/>
      <c r="I13"/>
      <c r="J13"/>
    </row>
    <row r="14" spans="6:10" s="41" customFormat="1" x14ac:dyDescent="0.2">
      <c r="F14"/>
      <c r="G14"/>
      <c r="I14"/>
      <c r="J14"/>
    </row>
    <row r="15" spans="6:10" s="41" customFormat="1" x14ac:dyDescent="0.2">
      <c r="F15"/>
      <c r="G15"/>
      <c r="I15"/>
      <c r="J15"/>
    </row>
    <row r="16" spans="6:10" s="41" customFormat="1" x14ac:dyDescent="0.2">
      <c r="F16"/>
      <c r="G16"/>
      <c r="I16"/>
      <c r="J16"/>
    </row>
    <row r="17" spans="6:10" s="41" customFormat="1" x14ac:dyDescent="0.2">
      <c r="F17"/>
      <c r="G17"/>
      <c r="I17"/>
      <c r="J17"/>
    </row>
    <row r="18" spans="6:10" s="41" customFormat="1" x14ac:dyDescent="0.2">
      <c r="F18"/>
      <c r="G18"/>
      <c r="I18"/>
      <c r="J18"/>
    </row>
    <row r="19" spans="6:10" s="41" customFormat="1" x14ac:dyDescent="0.2">
      <c r="F19"/>
      <c r="G19"/>
      <c r="I19"/>
      <c r="J19"/>
    </row>
    <row r="20" spans="6:10" s="41" customFormat="1" x14ac:dyDescent="0.2">
      <c r="F20"/>
      <c r="G20"/>
      <c r="I20"/>
      <c r="J20"/>
    </row>
    <row r="21" spans="6:10" s="41" customFormat="1" x14ac:dyDescent="0.2">
      <c r="F21"/>
      <c r="G21"/>
      <c r="I21"/>
      <c r="J21"/>
    </row>
    <row r="22" spans="6:10" s="41" customFormat="1" x14ac:dyDescent="0.2">
      <c r="F22"/>
      <c r="G22"/>
      <c r="I22"/>
      <c r="J22"/>
    </row>
    <row r="23" spans="6:10" s="41" customFormat="1" x14ac:dyDescent="0.2">
      <c r="F23"/>
      <c r="G23"/>
      <c r="I23"/>
      <c r="J23"/>
    </row>
    <row r="24" spans="6:10" s="41" customFormat="1" x14ac:dyDescent="0.2">
      <c r="F24"/>
      <c r="G24"/>
      <c r="I24"/>
      <c r="J24"/>
    </row>
    <row r="25" spans="6:10" s="41" customFormat="1" x14ac:dyDescent="0.2">
      <c r="F25"/>
      <c r="G25"/>
      <c r="I25" s="26" t="s">
        <v>201</v>
      </c>
      <c r="J25" t="s">
        <v>722</v>
      </c>
    </row>
    <row r="26" spans="6:10" s="41" customFormat="1" x14ac:dyDescent="0.2">
      <c r="F26"/>
      <c r="G26"/>
    </row>
    <row r="27" spans="6:10" s="41" customFormat="1" x14ac:dyDescent="0.2">
      <c r="F27"/>
      <c r="G27"/>
      <c r="I27"/>
      <c r="J27" t="s">
        <v>200</v>
      </c>
    </row>
    <row r="28" spans="6:10" s="41" customFormat="1" x14ac:dyDescent="0.2">
      <c r="F28"/>
      <c r="G28"/>
      <c r="I28" s="31" t="s">
        <v>1950</v>
      </c>
      <c r="J28" s="88">
        <v>26036.68</v>
      </c>
    </row>
    <row r="29" spans="6:10" s="41" customFormat="1" x14ac:dyDescent="0.2">
      <c r="F29"/>
      <c r="G29"/>
      <c r="I29" s="306" t="s">
        <v>826</v>
      </c>
      <c r="J29" s="88">
        <v>10479.190000000002</v>
      </c>
    </row>
    <row r="30" spans="6:10" s="41" customFormat="1" x14ac:dyDescent="0.2">
      <c r="F30"/>
      <c r="G30"/>
      <c r="I30" s="388" t="s">
        <v>806</v>
      </c>
      <c r="J30" s="88">
        <v>10479.190000000002</v>
      </c>
    </row>
    <row r="31" spans="6:10" s="41" customFormat="1" x14ac:dyDescent="0.2">
      <c r="F31"/>
      <c r="G31"/>
      <c r="I31" s="306" t="s">
        <v>944</v>
      </c>
      <c r="J31" s="88">
        <v>7756.19</v>
      </c>
    </row>
    <row r="32" spans="6:10" s="41" customFormat="1" x14ac:dyDescent="0.2">
      <c r="F32"/>
      <c r="G32"/>
      <c r="I32" s="388" t="s">
        <v>806</v>
      </c>
      <c r="J32" s="88">
        <v>7756.19</v>
      </c>
    </row>
    <row r="33" spans="6:10" s="41" customFormat="1" x14ac:dyDescent="0.2">
      <c r="F33"/>
      <c r="G33"/>
      <c r="I33" s="306" t="s">
        <v>946</v>
      </c>
      <c r="J33" s="88">
        <v>7801.2999999999993</v>
      </c>
    </row>
    <row r="34" spans="6:10" s="41" customFormat="1" x14ac:dyDescent="0.2">
      <c r="F34"/>
      <c r="G34"/>
      <c r="I34" s="388" t="s">
        <v>806</v>
      </c>
      <c r="J34" s="88">
        <v>7801.2999999999993</v>
      </c>
    </row>
    <row r="35" spans="6:10" s="41" customFormat="1" x14ac:dyDescent="0.2">
      <c r="F35"/>
      <c r="G35"/>
      <c r="I35" s="31" t="s">
        <v>1305</v>
      </c>
      <c r="J35" s="88">
        <v>47871.489999999991</v>
      </c>
    </row>
    <row r="36" spans="6:10" s="41" customFormat="1" x14ac:dyDescent="0.2">
      <c r="F36"/>
      <c r="G36"/>
      <c r="I36" s="306" t="s">
        <v>1306</v>
      </c>
      <c r="J36" s="88">
        <v>8627.1000000000022</v>
      </c>
    </row>
    <row r="37" spans="6:10" s="41" customFormat="1" x14ac:dyDescent="0.2">
      <c r="F37"/>
      <c r="G37"/>
      <c r="I37" s="388" t="s">
        <v>806</v>
      </c>
      <c r="J37" s="88">
        <v>8627.1000000000022</v>
      </c>
    </row>
    <row r="38" spans="6:10" s="41" customFormat="1" x14ac:dyDescent="0.2">
      <c r="F38"/>
      <c r="G38"/>
      <c r="I38" s="306" t="s">
        <v>1380</v>
      </c>
      <c r="J38" s="88">
        <v>7590.0899999999983</v>
      </c>
    </row>
    <row r="39" spans="6:10" s="41" customFormat="1" x14ac:dyDescent="0.2">
      <c r="F39"/>
      <c r="G39"/>
      <c r="I39" s="388" t="s">
        <v>806</v>
      </c>
      <c r="J39" s="88">
        <v>7590.0899999999983</v>
      </c>
    </row>
    <row r="40" spans="6:10" s="41" customFormat="1" x14ac:dyDescent="0.2">
      <c r="F40"/>
      <c r="G40"/>
      <c r="I40" s="306" t="s">
        <v>1392</v>
      </c>
      <c r="J40" s="88">
        <v>5442.1699999999983</v>
      </c>
    </row>
    <row r="41" spans="6:10" s="41" customFormat="1" x14ac:dyDescent="0.2">
      <c r="F41"/>
      <c r="G41"/>
      <c r="I41" s="388" t="s">
        <v>806</v>
      </c>
      <c r="J41" s="88">
        <v>5442.1699999999983</v>
      </c>
    </row>
    <row r="42" spans="6:10" s="41" customFormat="1" x14ac:dyDescent="0.2">
      <c r="F42"/>
      <c r="G42"/>
      <c r="I42" s="306" t="s">
        <v>1393</v>
      </c>
      <c r="J42" s="88">
        <v>8420.4499999999971</v>
      </c>
    </row>
    <row r="43" spans="6:10" s="41" customFormat="1" x14ac:dyDescent="0.2">
      <c r="F43"/>
      <c r="G43"/>
      <c r="I43" s="388" t="s">
        <v>806</v>
      </c>
      <c r="J43" s="88">
        <v>8420.4499999999971</v>
      </c>
    </row>
    <row r="44" spans="6:10" s="41" customFormat="1" x14ac:dyDescent="0.2">
      <c r="F44"/>
      <c r="G44"/>
      <c r="I44" s="306" t="s">
        <v>1403</v>
      </c>
      <c r="J44" s="88">
        <v>9950.779999999997</v>
      </c>
    </row>
    <row r="45" spans="6:10" s="41" customFormat="1" x14ac:dyDescent="0.2">
      <c r="F45"/>
      <c r="G45"/>
      <c r="I45" s="388" t="s">
        <v>806</v>
      </c>
      <c r="J45" s="88">
        <v>9950.779999999997</v>
      </c>
    </row>
    <row r="46" spans="6:10" s="41" customFormat="1" x14ac:dyDescent="0.2">
      <c r="F46"/>
      <c r="G46"/>
      <c r="I46" s="306" t="s">
        <v>1404</v>
      </c>
      <c r="J46" s="88">
        <v>7840.8999999999969</v>
      </c>
    </row>
    <row r="47" spans="6:10" s="41" customFormat="1" x14ac:dyDescent="0.2">
      <c r="F47"/>
      <c r="G47"/>
      <c r="I47" s="388" t="s">
        <v>806</v>
      </c>
      <c r="J47" s="88">
        <v>7840.8999999999969</v>
      </c>
    </row>
    <row r="48" spans="6:10" s="41" customFormat="1" x14ac:dyDescent="0.2">
      <c r="F48"/>
      <c r="G48"/>
      <c r="I48"/>
      <c r="J48"/>
    </row>
    <row r="49" spans="6:10" s="41" customFormat="1" x14ac:dyDescent="0.2">
      <c r="F49"/>
      <c r="G49"/>
      <c r="I49"/>
      <c r="J49"/>
    </row>
    <row r="50" spans="6:10" s="41" customFormat="1" x14ac:dyDescent="0.2">
      <c r="F50"/>
      <c r="G50"/>
      <c r="I50"/>
      <c r="J50"/>
    </row>
    <row r="51" spans="6:10" s="41" customFormat="1" x14ac:dyDescent="0.2">
      <c r="F51"/>
      <c r="G51"/>
      <c r="I51"/>
      <c r="J51"/>
    </row>
    <row r="52" spans="6:10" s="41" customFormat="1" x14ac:dyDescent="0.2">
      <c r="F52"/>
      <c r="G52"/>
      <c r="I52"/>
      <c r="J52"/>
    </row>
    <row r="53" spans="6:10" s="41" customFormat="1" x14ac:dyDescent="0.2">
      <c r="F53"/>
      <c r="G53"/>
      <c r="I53"/>
      <c r="J53"/>
    </row>
    <row r="54" spans="6:10" s="41" customFormat="1" x14ac:dyDescent="0.2">
      <c r="F54"/>
      <c r="G54"/>
      <c r="I54"/>
      <c r="J54"/>
    </row>
    <row r="55" spans="6:10" s="41" customFormat="1" x14ac:dyDescent="0.2">
      <c r="F55"/>
      <c r="G55"/>
      <c r="I55"/>
      <c r="J55"/>
    </row>
    <row r="56" spans="6:10" s="41" customFormat="1" x14ac:dyDescent="0.2">
      <c r="F56"/>
      <c r="G56"/>
      <c r="I56"/>
      <c r="J56"/>
    </row>
    <row r="57" spans="6:10" s="41" customFormat="1" x14ac:dyDescent="0.2">
      <c r="F57"/>
      <c r="G57"/>
      <c r="I57"/>
      <c r="J57"/>
    </row>
    <row r="58" spans="6:10" s="41" customFormat="1" x14ac:dyDescent="0.2">
      <c r="F58"/>
      <c r="G58"/>
      <c r="I58"/>
      <c r="J58"/>
    </row>
    <row r="59" spans="6:10" s="41" customFormat="1" x14ac:dyDescent="0.2">
      <c r="F59"/>
      <c r="G59"/>
      <c r="I59"/>
      <c r="J59"/>
    </row>
    <row r="60" spans="6:10" s="41" customFormat="1" x14ac:dyDescent="0.2">
      <c r="F60"/>
      <c r="G60"/>
      <c r="I60"/>
      <c r="J60"/>
    </row>
    <row r="61" spans="6:10" s="41" customFormat="1" x14ac:dyDescent="0.2">
      <c r="F61"/>
      <c r="G61"/>
      <c r="I61"/>
      <c r="J61"/>
    </row>
    <row r="62" spans="6:10" s="41" customFormat="1" x14ac:dyDescent="0.2">
      <c r="F62"/>
      <c r="G62"/>
      <c r="I62"/>
      <c r="J62"/>
    </row>
    <row r="63" spans="6:10" s="41" customFormat="1" x14ac:dyDescent="0.2">
      <c r="F63"/>
      <c r="G63"/>
      <c r="I63"/>
      <c r="J63"/>
    </row>
    <row r="64" spans="6:10" s="41" customFormat="1" x14ac:dyDescent="0.2">
      <c r="F64"/>
      <c r="G64"/>
      <c r="I64"/>
      <c r="J64"/>
    </row>
    <row r="65" spans="6:10" x14ac:dyDescent="0.2">
      <c r="F65"/>
      <c r="G65"/>
      <c r="I65"/>
      <c r="J65"/>
    </row>
    <row r="66" spans="6:10" x14ac:dyDescent="0.2">
      <c r="F66"/>
      <c r="G66"/>
      <c r="I66"/>
      <c r="J66"/>
    </row>
    <row r="67" spans="6:10" x14ac:dyDescent="0.2">
      <c r="F67"/>
      <c r="G67"/>
      <c r="I67"/>
      <c r="J67"/>
    </row>
    <row r="68" spans="6:10" x14ac:dyDescent="0.2">
      <c r="F68"/>
      <c r="G68"/>
      <c r="I68"/>
      <c r="J68"/>
    </row>
    <row r="69" spans="6:10" x14ac:dyDescent="0.2">
      <c r="F69"/>
      <c r="G69"/>
      <c r="I69"/>
      <c r="J69"/>
    </row>
    <row r="70" spans="6:10" x14ac:dyDescent="0.2">
      <c r="F70"/>
      <c r="G70"/>
      <c r="I70"/>
      <c r="J70"/>
    </row>
    <row r="71" spans="6:10" x14ac:dyDescent="0.2">
      <c r="F71"/>
      <c r="G71"/>
      <c r="I71"/>
      <c r="J71"/>
    </row>
    <row r="72" spans="6:10" x14ac:dyDescent="0.2">
      <c r="F72"/>
      <c r="G72"/>
      <c r="I72"/>
      <c r="J72"/>
    </row>
    <row r="73" spans="6:10" x14ac:dyDescent="0.2">
      <c r="F73"/>
      <c r="G73"/>
      <c r="I73"/>
      <c r="J73"/>
    </row>
    <row r="74" spans="6:10" x14ac:dyDescent="0.2">
      <c r="F74"/>
      <c r="G74"/>
      <c r="I74"/>
      <c r="J74"/>
    </row>
    <row r="75" spans="6:10" x14ac:dyDescent="0.2">
      <c r="F75"/>
      <c r="G75"/>
      <c r="I75"/>
      <c r="J75"/>
    </row>
    <row r="76" spans="6:10" x14ac:dyDescent="0.2">
      <c r="F76"/>
      <c r="G76"/>
      <c r="I76"/>
      <c r="J76"/>
    </row>
    <row r="77" spans="6:10" x14ac:dyDescent="0.2">
      <c r="F77"/>
      <c r="G77"/>
      <c r="I77"/>
      <c r="J77"/>
    </row>
    <row r="78" spans="6:10" x14ac:dyDescent="0.2">
      <c r="F78"/>
      <c r="G78"/>
      <c r="I78"/>
      <c r="J78"/>
    </row>
    <row r="79" spans="6:10" x14ac:dyDescent="0.2">
      <c r="F79"/>
      <c r="G79"/>
      <c r="I79"/>
      <c r="J79"/>
    </row>
    <row r="80" spans="6:10" x14ac:dyDescent="0.2">
      <c r="F80"/>
      <c r="G80"/>
      <c r="I80"/>
      <c r="J80"/>
    </row>
    <row r="81" spans="6:10" x14ac:dyDescent="0.2">
      <c r="F81"/>
      <c r="G81"/>
      <c r="I81"/>
      <c r="J81"/>
    </row>
    <row r="82" spans="6:10" x14ac:dyDescent="0.2">
      <c r="F82"/>
      <c r="G82"/>
      <c r="I82"/>
      <c r="J82"/>
    </row>
    <row r="83" spans="6:10" x14ac:dyDescent="0.2">
      <c r="F83"/>
      <c r="G83"/>
      <c r="I83"/>
      <c r="J83"/>
    </row>
    <row r="84" spans="6:10" x14ac:dyDescent="0.2">
      <c r="F84"/>
      <c r="G84"/>
      <c r="I84"/>
      <c r="J84"/>
    </row>
    <row r="85" spans="6:10" x14ac:dyDescent="0.2">
      <c r="F85"/>
      <c r="G85"/>
      <c r="I85"/>
      <c r="J85"/>
    </row>
    <row r="86" spans="6:10" x14ac:dyDescent="0.2">
      <c r="F86"/>
      <c r="G86"/>
      <c r="I86"/>
      <c r="J86"/>
    </row>
    <row r="87" spans="6:10" x14ac:dyDescent="0.2">
      <c r="F87"/>
      <c r="G87"/>
      <c r="I87"/>
      <c r="J87"/>
    </row>
    <row r="88" spans="6:10" x14ac:dyDescent="0.2">
      <c r="F88"/>
      <c r="G88"/>
      <c r="I88"/>
      <c r="J88"/>
    </row>
    <row r="89" spans="6:10" x14ac:dyDescent="0.2">
      <c r="F89"/>
      <c r="G89"/>
      <c r="I89"/>
      <c r="J89"/>
    </row>
    <row r="90" spans="6:10" x14ac:dyDescent="0.2">
      <c r="F90"/>
      <c r="G90"/>
      <c r="I90"/>
      <c r="J90"/>
    </row>
    <row r="91" spans="6:10" x14ac:dyDescent="0.2">
      <c r="F91"/>
      <c r="G91"/>
      <c r="I91"/>
      <c r="J91"/>
    </row>
    <row r="92" spans="6:10" x14ac:dyDescent="0.2">
      <c r="F92"/>
      <c r="G92"/>
      <c r="I92"/>
      <c r="J92"/>
    </row>
    <row r="93" spans="6:10" x14ac:dyDescent="0.2">
      <c r="F93"/>
      <c r="G93"/>
      <c r="I93" s="30"/>
      <c r="J93" s="30"/>
    </row>
    <row r="94" spans="6:10" x14ac:dyDescent="0.2">
      <c r="F94"/>
      <c r="G94"/>
      <c r="I94" s="30"/>
      <c r="J94" s="30"/>
    </row>
    <row r="95" spans="6:10" x14ac:dyDescent="0.2">
      <c r="F95"/>
      <c r="G95"/>
      <c r="I95" s="30"/>
      <c r="J95" s="30"/>
    </row>
    <row r="96" spans="6:10" x14ac:dyDescent="0.2">
      <c r="F96"/>
      <c r="G96"/>
      <c r="I96" s="30"/>
      <c r="J96" s="30"/>
    </row>
    <row r="97" spans="6:10" x14ac:dyDescent="0.2">
      <c r="F97"/>
      <c r="G97"/>
      <c r="I97" s="30"/>
      <c r="J97" s="30"/>
    </row>
    <row r="98" spans="6:10" x14ac:dyDescent="0.2">
      <c r="F98"/>
      <c r="G98"/>
      <c r="I98" s="30"/>
      <c r="J98" s="30"/>
    </row>
    <row r="99" spans="6:10" x14ac:dyDescent="0.2">
      <c r="F99"/>
      <c r="G99"/>
      <c r="I99" s="30"/>
      <c r="J99" s="30"/>
    </row>
    <row r="100" spans="6:10" x14ac:dyDescent="0.2">
      <c r="F100"/>
      <c r="G100"/>
      <c r="I100" s="30"/>
      <c r="J100" s="30"/>
    </row>
    <row r="101" spans="6:10" x14ac:dyDescent="0.2">
      <c r="F101"/>
      <c r="G101"/>
      <c r="I101" s="30"/>
      <c r="J101" s="30"/>
    </row>
    <row r="102" spans="6:10" x14ac:dyDescent="0.2">
      <c r="F102"/>
      <c r="G102"/>
      <c r="I102" s="30"/>
      <c r="J102" s="30"/>
    </row>
    <row r="103" spans="6:10" x14ac:dyDescent="0.2">
      <c r="F103"/>
      <c r="G103"/>
      <c r="I103" s="30"/>
      <c r="J103" s="30"/>
    </row>
    <row r="104" spans="6:10" x14ac:dyDescent="0.2">
      <c r="F104"/>
      <c r="G104"/>
      <c r="I104" s="30"/>
      <c r="J104" s="30"/>
    </row>
    <row r="105" spans="6:10" x14ac:dyDescent="0.2">
      <c r="F105"/>
      <c r="G105"/>
      <c r="I105" s="30"/>
      <c r="J105" s="30"/>
    </row>
    <row r="106" spans="6:10" x14ac:dyDescent="0.2">
      <c r="F106"/>
      <c r="G106"/>
      <c r="I106" s="30"/>
      <c r="J106" s="30"/>
    </row>
    <row r="107" spans="6:10" x14ac:dyDescent="0.2">
      <c r="F107"/>
      <c r="G107"/>
      <c r="I107" s="30"/>
      <c r="J107" s="30"/>
    </row>
    <row r="108" spans="6:10" x14ac:dyDescent="0.2">
      <c r="F108"/>
      <c r="G108"/>
      <c r="I108" s="30"/>
      <c r="J108" s="30"/>
    </row>
    <row r="109" spans="6:10" x14ac:dyDescent="0.2">
      <c r="F109"/>
      <c r="G109"/>
      <c r="I109" s="30"/>
      <c r="J109" s="30"/>
    </row>
    <row r="110" spans="6:10" x14ac:dyDescent="0.2">
      <c r="F110"/>
      <c r="G110"/>
      <c r="I110" s="30"/>
      <c r="J110" s="30"/>
    </row>
    <row r="111" spans="6:10" x14ac:dyDescent="0.2">
      <c r="F111"/>
      <c r="G111"/>
      <c r="I111" s="30"/>
      <c r="J111" s="30"/>
    </row>
    <row r="112" spans="6:10" x14ac:dyDescent="0.2">
      <c r="F112"/>
      <c r="G112"/>
      <c r="I112" s="30"/>
      <c r="J112" s="30"/>
    </row>
    <row r="113" spans="6:19" x14ac:dyDescent="0.2">
      <c r="F113"/>
      <c r="G113"/>
      <c r="I113" s="30"/>
      <c r="J113" s="30"/>
    </row>
    <row r="114" spans="6:19" x14ac:dyDescent="0.2">
      <c r="F114"/>
      <c r="G114"/>
      <c r="I114" s="30"/>
      <c r="J114" s="30"/>
    </row>
    <row r="115" spans="6:19" x14ac:dyDescent="0.2">
      <c r="F115"/>
      <c r="G115"/>
      <c r="I115" s="30"/>
      <c r="J115" s="30"/>
    </row>
    <row r="116" spans="6:19" x14ac:dyDescent="0.2">
      <c r="F116"/>
      <c r="G116"/>
      <c r="I116" s="30"/>
      <c r="J116" s="30"/>
    </row>
    <row r="117" spans="6:19" x14ac:dyDescent="0.2">
      <c r="F117"/>
      <c r="G117"/>
      <c r="I117" s="30"/>
      <c r="J117" s="30"/>
    </row>
    <row r="118" spans="6:19" x14ac:dyDescent="0.2">
      <c r="F118"/>
      <c r="G118"/>
      <c r="I118" s="30"/>
      <c r="J118" s="30"/>
    </row>
    <row r="119" spans="6:19" x14ac:dyDescent="0.2">
      <c r="F119"/>
      <c r="G119"/>
      <c r="I119" s="30"/>
      <c r="J119" s="30"/>
    </row>
    <row r="120" spans="6:19" x14ac:dyDescent="0.2">
      <c r="F120"/>
      <c r="G120"/>
      <c r="I120" s="30"/>
      <c r="J120" s="30"/>
    </row>
    <row r="121" spans="6:19" x14ac:dyDescent="0.2">
      <c r="F121"/>
      <c r="G121"/>
      <c r="I121" s="30"/>
      <c r="J121" s="30"/>
    </row>
    <row r="122" spans="6:19" x14ac:dyDescent="0.2">
      <c r="F122"/>
      <c r="G122"/>
      <c r="I122" s="30"/>
      <c r="J122" s="30"/>
    </row>
    <row r="123" spans="6:19" x14ac:dyDescent="0.2">
      <c r="F123"/>
      <c r="G123"/>
      <c r="I123" s="30"/>
      <c r="J123" s="30"/>
    </row>
    <row r="124" spans="6:19" x14ac:dyDescent="0.2">
      <c r="F124"/>
      <c r="G124"/>
      <c r="I124" s="30"/>
      <c r="J124" s="30"/>
    </row>
    <row r="125" spans="6:19" s="41" customFormat="1" x14ac:dyDescent="0.2">
      <c r="F125"/>
      <c r="G125"/>
      <c r="I125" s="30"/>
      <c r="J125" s="30"/>
      <c r="S125"/>
    </row>
    <row r="126" spans="6:19" x14ac:dyDescent="0.2">
      <c r="F126"/>
      <c r="G126"/>
      <c r="I126" s="30"/>
      <c r="J126" s="30"/>
    </row>
    <row r="127" spans="6:19" x14ac:dyDescent="0.2">
      <c r="F127"/>
      <c r="G127"/>
      <c r="I127" s="30"/>
      <c r="J127" s="30"/>
    </row>
    <row r="128" spans="6:19" x14ac:dyDescent="0.2">
      <c r="F128"/>
      <c r="G128"/>
      <c r="I128" s="30"/>
      <c r="J128" s="30"/>
    </row>
    <row r="129" spans="6:10" x14ac:dyDescent="0.2">
      <c r="F129"/>
      <c r="G129"/>
      <c r="I129" s="30"/>
      <c r="J129" s="30"/>
    </row>
    <row r="130" spans="6:10" x14ac:dyDescent="0.2">
      <c r="F130"/>
      <c r="G130"/>
      <c r="I130" s="30"/>
      <c r="J130" s="30"/>
    </row>
    <row r="131" spans="6:10" x14ac:dyDescent="0.2">
      <c r="F131"/>
      <c r="G131"/>
      <c r="I131" s="30"/>
      <c r="J131" s="30"/>
    </row>
    <row r="132" spans="6:10" x14ac:dyDescent="0.2">
      <c r="F132"/>
      <c r="G132"/>
      <c r="I132" s="30"/>
      <c r="J132" s="30"/>
    </row>
    <row r="133" spans="6:10" x14ac:dyDescent="0.2">
      <c r="F133"/>
      <c r="G133"/>
      <c r="I133" s="30"/>
      <c r="J133" s="30"/>
    </row>
    <row r="134" spans="6:10" x14ac:dyDescent="0.2">
      <c r="F134"/>
      <c r="G134"/>
      <c r="I134" s="30"/>
      <c r="J134" s="30"/>
    </row>
    <row r="135" spans="6:10" x14ac:dyDescent="0.2">
      <c r="F135"/>
      <c r="G135"/>
      <c r="I135" s="30"/>
      <c r="J135" s="30"/>
    </row>
    <row r="136" spans="6:10" x14ac:dyDescent="0.2">
      <c r="F136"/>
      <c r="G136"/>
      <c r="I136" s="30"/>
      <c r="J136" s="30"/>
    </row>
    <row r="137" spans="6:10" x14ac:dyDescent="0.2">
      <c r="F137"/>
      <c r="G137"/>
      <c r="I137" s="30"/>
      <c r="J137" s="30"/>
    </row>
    <row r="138" spans="6:10" x14ac:dyDescent="0.2">
      <c r="F138"/>
      <c r="G138"/>
      <c r="I138" s="30"/>
      <c r="J138" s="30"/>
    </row>
    <row r="139" spans="6:10" x14ac:dyDescent="0.2">
      <c r="F139"/>
      <c r="G139"/>
      <c r="I139" s="30"/>
      <c r="J139" s="30"/>
    </row>
    <row r="140" spans="6:10" x14ac:dyDescent="0.2">
      <c r="F140"/>
      <c r="G140"/>
      <c r="I140" s="30"/>
      <c r="J140" s="30"/>
    </row>
    <row r="141" spans="6:10" x14ac:dyDescent="0.2">
      <c r="F141"/>
      <c r="G141"/>
      <c r="I141" s="30"/>
      <c r="J141" s="30"/>
    </row>
    <row r="142" spans="6:10" x14ac:dyDescent="0.2">
      <c r="F142"/>
      <c r="G142"/>
      <c r="I142" s="30"/>
      <c r="J142" s="30"/>
    </row>
    <row r="143" spans="6:10" x14ac:dyDescent="0.2">
      <c r="F143"/>
      <c r="G143"/>
      <c r="I143" s="30"/>
      <c r="J143" s="30"/>
    </row>
    <row r="144" spans="6:10" x14ac:dyDescent="0.2">
      <c r="F144"/>
      <c r="G144"/>
      <c r="I144" s="30"/>
      <c r="J144" s="30"/>
    </row>
    <row r="145" spans="6:10" x14ac:dyDescent="0.2">
      <c r="F145"/>
      <c r="G145"/>
      <c r="I145" s="30"/>
      <c r="J145" s="30"/>
    </row>
    <row r="146" spans="6:10" x14ac:dyDescent="0.2">
      <c r="F146"/>
      <c r="G146"/>
      <c r="I146" s="30"/>
      <c r="J146" s="30"/>
    </row>
    <row r="147" spans="6:10" x14ac:dyDescent="0.2">
      <c r="F147"/>
      <c r="G147"/>
      <c r="I147" s="30"/>
      <c r="J147" s="30"/>
    </row>
    <row r="148" spans="6:10" x14ac:dyDescent="0.2">
      <c r="F148"/>
      <c r="G148"/>
      <c r="I148" s="30"/>
      <c r="J148" s="30"/>
    </row>
    <row r="149" spans="6:10" x14ac:dyDescent="0.2">
      <c r="F149"/>
      <c r="G149"/>
      <c r="I149" s="30"/>
      <c r="J149" s="30"/>
    </row>
    <row r="150" spans="6:10" x14ac:dyDescent="0.2">
      <c r="F150"/>
      <c r="G150"/>
      <c r="I150" s="30"/>
      <c r="J150" s="30"/>
    </row>
    <row r="151" spans="6:10" x14ac:dyDescent="0.2">
      <c r="F151"/>
      <c r="G151"/>
      <c r="I151" s="30"/>
      <c r="J151" s="30"/>
    </row>
    <row r="152" spans="6:10" x14ac:dyDescent="0.2">
      <c r="F152"/>
      <c r="G152"/>
      <c r="I152" s="30"/>
      <c r="J152" s="30"/>
    </row>
    <row r="153" spans="6:10" x14ac:dyDescent="0.2">
      <c r="F153"/>
      <c r="G153"/>
      <c r="I153" s="30"/>
      <c r="J153" s="30"/>
    </row>
    <row r="154" spans="6:10" x14ac:dyDescent="0.2">
      <c r="F154"/>
      <c r="G154"/>
      <c r="I154" s="30"/>
      <c r="J154" s="30"/>
    </row>
    <row r="155" spans="6:10" x14ac:dyDescent="0.2">
      <c r="F155"/>
      <c r="G155"/>
      <c r="I155" s="30"/>
      <c r="J155" s="30"/>
    </row>
    <row r="156" spans="6:10" x14ac:dyDescent="0.2">
      <c r="F156"/>
      <c r="G156"/>
      <c r="I156" s="30"/>
      <c r="J156" s="30"/>
    </row>
    <row r="157" spans="6:10" x14ac:dyDescent="0.2">
      <c r="F157"/>
      <c r="G157"/>
      <c r="I157" s="30"/>
      <c r="J157" s="30"/>
    </row>
    <row r="158" spans="6:10" x14ac:dyDescent="0.2">
      <c r="F158"/>
      <c r="G158"/>
      <c r="I158" s="30"/>
      <c r="J158" s="30"/>
    </row>
    <row r="159" spans="6:10" x14ac:dyDescent="0.2">
      <c r="F159"/>
      <c r="G159"/>
      <c r="I159" s="30"/>
      <c r="J159" s="30"/>
    </row>
    <row r="160" spans="6:10" x14ac:dyDescent="0.2">
      <c r="F160"/>
      <c r="G160"/>
      <c r="I160" s="30"/>
      <c r="J160" s="30"/>
    </row>
    <row r="161" spans="6:10" x14ac:dyDescent="0.2">
      <c r="F161"/>
      <c r="G161"/>
      <c r="I161" s="30"/>
      <c r="J161" s="30"/>
    </row>
    <row r="162" spans="6:10" x14ac:dyDescent="0.2">
      <c r="F162"/>
      <c r="G162"/>
      <c r="I162" s="30"/>
      <c r="J162" s="30"/>
    </row>
    <row r="163" spans="6:10" x14ac:dyDescent="0.2">
      <c r="F163"/>
      <c r="G163"/>
      <c r="I163" s="30"/>
      <c r="J163" s="30"/>
    </row>
    <row r="164" spans="6:10" x14ac:dyDescent="0.2">
      <c r="F164"/>
      <c r="G164"/>
      <c r="I164" s="30"/>
      <c r="J164" s="30"/>
    </row>
    <row r="165" spans="6:10" x14ac:dyDescent="0.2">
      <c r="F165"/>
      <c r="G165"/>
      <c r="I165" s="30"/>
      <c r="J165" s="30"/>
    </row>
    <row r="166" spans="6:10" x14ac:dyDescent="0.2">
      <c r="F166"/>
      <c r="G166"/>
      <c r="I166" s="30"/>
      <c r="J166" s="30"/>
    </row>
    <row r="167" spans="6:10" x14ac:dyDescent="0.2">
      <c r="F167"/>
      <c r="G167"/>
      <c r="I167" s="30"/>
      <c r="J167" s="30"/>
    </row>
    <row r="168" spans="6:10" x14ac:dyDescent="0.2">
      <c r="F168"/>
      <c r="G168"/>
      <c r="I168" s="30"/>
      <c r="J168" s="30"/>
    </row>
    <row r="169" spans="6:10" x14ac:dyDescent="0.2">
      <c r="F169"/>
      <c r="G169"/>
      <c r="I169" s="30"/>
      <c r="J169" s="30"/>
    </row>
    <row r="170" spans="6:10" x14ac:dyDescent="0.2">
      <c r="F170"/>
      <c r="G170"/>
      <c r="I170" s="30"/>
      <c r="J170" s="30"/>
    </row>
    <row r="171" spans="6:10" x14ac:dyDescent="0.2">
      <c r="F171"/>
      <c r="G171"/>
      <c r="I171" s="30"/>
      <c r="J171" s="30"/>
    </row>
    <row r="172" spans="6:10" x14ac:dyDescent="0.2">
      <c r="F172"/>
      <c r="G172"/>
      <c r="I172" s="30"/>
      <c r="J172" s="30"/>
    </row>
    <row r="173" spans="6:10" x14ac:dyDescent="0.2">
      <c r="F173"/>
      <c r="G173"/>
      <c r="I173" s="30"/>
      <c r="J173" s="30"/>
    </row>
    <row r="174" spans="6:10" x14ac:dyDescent="0.2">
      <c r="F174"/>
      <c r="G174"/>
      <c r="I174" s="30"/>
      <c r="J174" s="30"/>
    </row>
    <row r="175" spans="6:10" x14ac:dyDescent="0.2">
      <c r="F175"/>
      <c r="G175"/>
      <c r="I175" s="30"/>
      <c r="J175" s="30"/>
    </row>
    <row r="176" spans="6:10" x14ac:dyDescent="0.2">
      <c r="F176"/>
      <c r="G176"/>
      <c r="I176" s="30"/>
      <c r="J176" s="30"/>
    </row>
    <row r="177" spans="6:10" x14ac:dyDescent="0.2">
      <c r="F177"/>
      <c r="G177"/>
      <c r="I177" s="30"/>
      <c r="J177" s="30"/>
    </row>
    <row r="178" spans="6:10" x14ac:dyDescent="0.2">
      <c r="F178"/>
      <c r="G178"/>
      <c r="I178" s="30"/>
      <c r="J178" s="30"/>
    </row>
    <row r="179" spans="6:10" x14ac:dyDescent="0.2">
      <c r="F179"/>
      <c r="G179"/>
      <c r="I179" s="30"/>
      <c r="J179" s="30"/>
    </row>
    <row r="180" spans="6:10" x14ac:dyDescent="0.2">
      <c r="F180"/>
      <c r="G180"/>
      <c r="I180" s="30"/>
      <c r="J180" s="30"/>
    </row>
    <row r="181" spans="6:10" x14ac:dyDescent="0.2">
      <c r="F181"/>
      <c r="G181"/>
      <c r="I181" s="30"/>
      <c r="J181" s="30"/>
    </row>
    <row r="182" spans="6:10" x14ac:dyDescent="0.2">
      <c r="F182"/>
      <c r="G182"/>
      <c r="I182" s="30"/>
      <c r="J182" s="30"/>
    </row>
    <row r="183" spans="6:10" x14ac:dyDescent="0.2">
      <c r="F183"/>
      <c r="G183"/>
      <c r="I183" s="30"/>
      <c r="J183" s="30"/>
    </row>
    <row r="184" spans="6:10" x14ac:dyDescent="0.2">
      <c r="F184"/>
      <c r="G184"/>
      <c r="I184" s="30"/>
      <c r="J184" s="30"/>
    </row>
    <row r="185" spans="6:10" x14ac:dyDescent="0.2">
      <c r="F185"/>
      <c r="G185"/>
      <c r="I185" s="30"/>
      <c r="J185" s="30"/>
    </row>
    <row r="186" spans="6:10" x14ac:dyDescent="0.2">
      <c r="F186"/>
      <c r="G186"/>
      <c r="I186" s="30"/>
      <c r="J186" s="30"/>
    </row>
    <row r="187" spans="6:10" x14ac:dyDescent="0.2">
      <c r="F187"/>
      <c r="G187"/>
      <c r="I187" s="30"/>
      <c r="J187" s="30"/>
    </row>
    <row r="188" spans="6:10" x14ac:dyDescent="0.2">
      <c r="F188"/>
      <c r="G188"/>
      <c r="I188" s="30"/>
      <c r="J188" s="30"/>
    </row>
    <row r="189" spans="6:10" x14ac:dyDescent="0.2">
      <c r="F189"/>
      <c r="G189"/>
      <c r="I189" s="30"/>
      <c r="J189" s="30"/>
    </row>
    <row r="190" spans="6:10" x14ac:dyDescent="0.2">
      <c r="F190"/>
      <c r="G190"/>
      <c r="I190" s="30"/>
      <c r="J190" s="30"/>
    </row>
    <row r="191" spans="6:10" x14ac:dyDescent="0.2">
      <c r="F191"/>
      <c r="G191"/>
      <c r="I191" s="30"/>
      <c r="J191" s="30"/>
    </row>
    <row r="192" spans="6:10" x14ac:dyDescent="0.2">
      <c r="F192"/>
      <c r="G192"/>
      <c r="I192" s="30"/>
      <c r="J192" s="30"/>
    </row>
    <row r="193" spans="6:10" x14ac:dyDescent="0.2">
      <c r="F193"/>
      <c r="G193"/>
      <c r="I193" s="30"/>
      <c r="J193" s="30"/>
    </row>
    <row r="194" spans="6:10" x14ac:dyDescent="0.2">
      <c r="F194"/>
      <c r="G194"/>
      <c r="I194" s="30"/>
      <c r="J194" s="30"/>
    </row>
    <row r="195" spans="6:10" x14ac:dyDescent="0.2">
      <c r="F195"/>
      <c r="G195"/>
      <c r="I195" s="30"/>
      <c r="J195" s="30"/>
    </row>
    <row r="196" spans="6:10" x14ac:dyDescent="0.2">
      <c r="F196"/>
      <c r="G196"/>
      <c r="I196" s="30"/>
      <c r="J196" s="30"/>
    </row>
    <row r="197" spans="6:10" x14ac:dyDescent="0.2">
      <c r="F197"/>
      <c r="G197"/>
      <c r="I197" s="30"/>
      <c r="J197" s="30"/>
    </row>
    <row r="198" spans="6:10" x14ac:dyDescent="0.2">
      <c r="F198"/>
      <c r="G198"/>
      <c r="I198" s="30"/>
      <c r="J198" s="30"/>
    </row>
    <row r="199" spans="6:10" x14ac:dyDescent="0.2">
      <c r="F199"/>
      <c r="G199"/>
      <c r="I199" s="30"/>
      <c r="J199" s="30"/>
    </row>
    <row r="200" spans="6:10" x14ac:dyDescent="0.2">
      <c r="F200"/>
      <c r="G200"/>
      <c r="I200" s="30"/>
      <c r="J200" s="30"/>
    </row>
    <row r="201" spans="6:10" x14ac:dyDescent="0.2">
      <c r="F201"/>
      <c r="G201"/>
      <c r="I201" s="30"/>
      <c r="J201" s="30"/>
    </row>
    <row r="202" spans="6:10" x14ac:dyDescent="0.2">
      <c r="F202"/>
      <c r="G202"/>
      <c r="I202" s="30"/>
      <c r="J202" s="30"/>
    </row>
    <row r="203" spans="6:10" x14ac:dyDescent="0.2">
      <c r="F203"/>
      <c r="G203"/>
      <c r="I203" s="30"/>
      <c r="J203" s="30"/>
    </row>
    <row r="204" spans="6:10" x14ac:dyDescent="0.2">
      <c r="F204"/>
      <c r="G204"/>
      <c r="I204" s="30"/>
      <c r="J204" s="30"/>
    </row>
    <row r="205" spans="6:10" x14ac:dyDescent="0.2">
      <c r="F205"/>
      <c r="G205"/>
      <c r="I205" s="30"/>
      <c r="J205" s="30"/>
    </row>
    <row r="206" spans="6:10" x14ac:dyDescent="0.2">
      <c r="F206"/>
      <c r="G206"/>
      <c r="I206" s="30"/>
      <c r="J206" s="30"/>
    </row>
    <row r="207" spans="6:10" x14ac:dyDescent="0.2">
      <c r="F207"/>
      <c r="G207"/>
      <c r="I207" s="30"/>
      <c r="J207" s="30"/>
    </row>
    <row r="208" spans="6:10" x14ac:dyDescent="0.2">
      <c r="F208"/>
      <c r="G208"/>
      <c r="I208" s="30"/>
      <c r="J208" s="30"/>
    </row>
    <row r="209" spans="6:10" x14ac:dyDescent="0.2">
      <c r="F209"/>
      <c r="G209"/>
      <c r="I209" s="30"/>
      <c r="J209" s="30"/>
    </row>
    <row r="210" spans="6:10" x14ac:dyDescent="0.2">
      <c r="F210"/>
      <c r="G210"/>
      <c r="I210" s="30"/>
      <c r="J210" s="30"/>
    </row>
    <row r="211" spans="6:10" x14ac:dyDescent="0.2">
      <c r="F211"/>
      <c r="G211"/>
      <c r="I211" s="30"/>
      <c r="J211" s="30"/>
    </row>
    <row r="212" spans="6:10" x14ac:dyDescent="0.2">
      <c r="F212"/>
      <c r="G212"/>
      <c r="I212" s="30"/>
      <c r="J212" s="30"/>
    </row>
    <row r="213" spans="6:10" x14ac:dyDescent="0.2">
      <c r="F213"/>
      <c r="G213"/>
      <c r="I213" s="30"/>
      <c r="J213" s="30"/>
    </row>
    <row r="214" spans="6:10" x14ac:dyDescent="0.2">
      <c r="F214"/>
      <c r="G214"/>
      <c r="I214" s="30"/>
      <c r="J214" s="30"/>
    </row>
    <row r="215" spans="6:10" x14ac:dyDescent="0.2">
      <c r="F215"/>
      <c r="G215"/>
      <c r="I215" s="30"/>
      <c r="J215" s="30"/>
    </row>
    <row r="216" spans="6:10" x14ac:dyDescent="0.2">
      <c r="F216"/>
      <c r="G216"/>
      <c r="I216" s="30"/>
      <c r="J216" s="30"/>
    </row>
    <row r="217" spans="6:10" x14ac:dyDescent="0.2">
      <c r="F217"/>
      <c r="G217"/>
      <c r="I217" s="30"/>
      <c r="J217" s="30"/>
    </row>
    <row r="218" spans="6:10" x14ac:dyDescent="0.2">
      <c r="F218"/>
      <c r="G218"/>
      <c r="I218" s="30"/>
      <c r="J218" s="30"/>
    </row>
    <row r="219" spans="6:10" x14ac:dyDescent="0.2">
      <c r="F219"/>
      <c r="G219"/>
      <c r="I219" s="30"/>
      <c r="J219" s="30"/>
    </row>
    <row r="220" spans="6:10" x14ac:dyDescent="0.2">
      <c r="F220"/>
      <c r="G220"/>
      <c r="I220" s="30"/>
      <c r="J220" s="30"/>
    </row>
    <row r="221" spans="6:10" x14ac:dyDescent="0.2">
      <c r="F221"/>
      <c r="G221"/>
      <c r="I221" s="30"/>
      <c r="J221" s="30"/>
    </row>
    <row r="222" spans="6:10" x14ac:dyDescent="0.2">
      <c r="F222"/>
      <c r="G222"/>
      <c r="I222" s="30"/>
      <c r="J222" s="30"/>
    </row>
    <row r="223" spans="6:10" x14ac:dyDescent="0.2">
      <c r="F223"/>
      <c r="G223"/>
      <c r="I223" s="30"/>
      <c r="J223" s="30"/>
    </row>
    <row r="224" spans="6:10" x14ac:dyDescent="0.2">
      <c r="F224"/>
      <c r="G224"/>
      <c r="I224" s="30"/>
      <c r="J224" s="30"/>
    </row>
    <row r="225" spans="6:10" x14ac:dyDescent="0.2">
      <c r="F225"/>
      <c r="G225"/>
      <c r="I225" s="30"/>
      <c r="J225" s="30"/>
    </row>
    <row r="226" spans="6:10" x14ac:dyDescent="0.2">
      <c r="F226"/>
      <c r="G226"/>
      <c r="I226" s="30"/>
      <c r="J226" s="30"/>
    </row>
    <row r="227" spans="6:10" x14ac:dyDescent="0.2">
      <c r="F227"/>
      <c r="G227"/>
      <c r="I227" s="30"/>
      <c r="J227" s="30"/>
    </row>
    <row r="228" spans="6:10" x14ac:dyDescent="0.2">
      <c r="F228"/>
      <c r="G228"/>
      <c r="I228" s="30"/>
      <c r="J228" s="30"/>
    </row>
    <row r="229" spans="6:10" x14ac:dyDescent="0.2">
      <c r="F229"/>
      <c r="G229"/>
      <c r="I229" s="30"/>
      <c r="J229" s="30"/>
    </row>
    <row r="230" spans="6:10" x14ac:dyDescent="0.2">
      <c r="F230"/>
      <c r="G230"/>
      <c r="I230" s="30"/>
      <c r="J230" s="30"/>
    </row>
    <row r="231" spans="6:10" x14ac:dyDescent="0.2">
      <c r="F231"/>
      <c r="G231"/>
      <c r="I231" s="30"/>
      <c r="J231" s="30"/>
    </row>
    <row r="232" spans="6:10" x14ac:dyDescent="0.2">
      <c r="F232"/>
      <c r="G232"/>
      <c r="I232" s="30"/>
      <c r="J232" s="30"/>
    </row>
    <row r="233" spans="6:10" x14ac:dyDescent="0.2">
      <c r="F233"/>
      <c r="G233"/>
      <c r="I233" s="30"/>
      <c r="J233" s="30"/>
    </row>
    <row r="234" spans="6:10" x14ac:dyDescent="0.2">
      <c r="F234"/>
      <c r="G234"/>
      <c r="I234" s="30"/>
      <c r="J234" s="30"/>
    </row>
    <row r="235" spans="6:10" x14ac:dyDescent="0.2">
      <c r="F235"/>
      <c r="G235"/>
      <c r="I235" s="30"/>
      <c r="J235" s="30"/>
    </row>
    <row r="236" spans="6:10" x14ac:dyDescent="0.2">
      <c r="F236"/>
      <c r="G236"/>
      <c r="I236" s="30"/>
      <c r="J236" s="30"/>
    </row>
    <row r="237" spans="6:10" x14ac:dyDescent="0.2">
      <c r="F237"/>
      <c r="G237"/>
      <c r="I237" s="30"/>
      <c r="J237" s="30"/>
    </row>
    <row r="238" spans="6:10" x14ac:dyDescent="0.2">
      <c r="F238"/>
      <c r="G238"/>
      <c r="I238" s="30"/>
      <c r="J238" s="30"/>
    </row>
    <row r="239" spans="6:10" x14ac:dyDescent="0.2">
      <c r="F239"/>
      <c r="G239"/>
      <c r="I239" s="30"/>
      <c r="J239" s="30"/>
    </row>
    <row r="240" spans="6:10" x14ac:dyDescent="0.2">
      <c r="F240"/>
      <c r="G240"/>
      <c r="I240" s="30"/>
      <c r="J240" s="30"/>
    </row>
    <row r="241" spans="6:10" x14ac:dyDescent="0.2">
      <c r="F241"/>
      <c r="G241"/>
      <c r="I241" s="30"/>
      <c r="J241" s="30"/>
    </row>
    <row r="242" spans="6:10" x14ac:dyDescent="0.2">
      <c r="F242"/>
      <c r="G242"/>
      <c r="I242" s="30"/>
      <c r="J242" s="30"/>
    </row>
    <row r="243" spans="6:10" x14ac:dyDescent="0.2">
      <c r="F243"/>
      <c r="G243"/>
      <c r="I243" s="30"/>
      <c r="J243" s="30"/>
    </row>
    <row r="244" spans="6:10" x14ac:dyDescent="0.2">
      <c r="F244"/>
      <c r="G244"/>
      <c r="I244" s="30"/>
      <c r="J244" s="30"/>
    </row>
    <row r="245" spans="6:10" x14ac:dyDescent="0.2">
      <c r="F245"/>
      <c r="G245"/>
      <c r="I245" s="30"/>
      <c r="J245" s="30"/>
    </row>
    <row r="246" spans="6:10" x14ac:dyDescent="0.2">
      <c r="F246"/>
      <c r="G246"/>
      <c r="I246" s="30"/>
      <c r="J246" s="30"/>
    </row>
    <row r="247" spans="6:10" x14ac:dyDescent="0.2">
      <c r="F247"/>
      <c r="G247"/>
      <c r="I247" s="30"/>
      <c r="J247" s="30"/>
    </row>
    <row r="248" spans="6:10" x14ac:dyDescent="0.2">
      <c r="F248"/>
      <c r="G248"/>
      <c r="I248" s="30"/>
      <c r="J248" s="30"/>
    </row>
    <row r="249" spans="6:10" x14ac:dyDescent="0.2">
      <c r="F249"/>
      <c r="G249"/>
      <c r="I249" s="30"/>
      <c r="J249" s="30"/>
    </row>
    <row r="250" spans="6:10" x14ac:dyDescent="0.2">
      <c r="F250"/>
      <c r="G250"/>
      <c r="I250" s="30"/>
      <c r="J250" s="30"/>
    </row>
    <row r="251" spans="6:10" x14ac:dyDescent="0.2">
      <c r="F251"/>
      <c r="G251"/>
      <c r="I251" s="30"/>
      <c r="J251" s="30"/>
    </row>
    <row r="252" spans="6:10" x14ac:dyDescent="0.2">
      <c r="F252"/>
      <c r="G252"/>
      <c r="I252" s="30"/>
      <c r="J252" s="30"/>
    </row>
    <row r="253" spans="6:10" x14ac:dyDescent="0.2">
      <c r="F253"/>
      <c r="G253"/>
      <c r="I253" s="30"/>
      <c r="J253" s="30"/>
    </row>
    <row r="254" spans="6:10" x14ac:dyDescent="0.2">
      <c r="F254"/>
      <c r="G254"/>
      <c r="I254" s="30"/>
      <c r="J254" s="30"/>
    </row>
    <row r="255" spans="6:10" x14ac:dyDescent="0.2">
      <c r="F255"/>
      <c r="G255"/>
      <c r="I255" s="30"/>
      <c r="J255" s="30"/>
    </row>
    <row r="256" spans="6:10" x14ac:dyDescent="0.2">
      <c r="F256"/>
      <c r="G256"/>
      <c r="I256" s="30"/>
      <c r="J256" s="30"/>
    </row>
    <row r="257" spans="6:10" x14ac:dyDescent="0.2">
      <c r="F257"/>
      <c r="G257"/>
      <c r="I257" s="30"/>
      <c r="J257" s="30"/>
    </row>
    <row r="258" spans="6:10" x14ac:dyDescent="0.2">
      <c r="F258"/>
      <c r="G258"/>
      <c r="I258" s="30"/>
      <c r="J258" s="30"/>
    </row>
    <row r="259" spans="6:10" x14ac:dyDescent="0.2">
      <c r="F259"/>
      <c r="G259"/>
      <c r="I259" s="30"/>
      <c r="J259" s="30"/>
    </row>
    <row r="260" spans="6:10" x14ac:dyDescent="0.2">
      <c r="F260"/>
      <c r="G260"/>
      <c r="I260" s="30"/>
      <c r="J260" s="30"/>
    </row>
    <row r="261" spans="6:10" x14ac:dyDescent="0.2">
      <c r="F261"/>
      <c r="G261"/>
      <c r="I261" s="30"/>
      <c r="J261" s="30"/>
    </row>
    <row r="262" spans="6:10" x14ac:dyDescent="0.2">
      <c r="F262"/>
      <c r="G262"/>
      <c r="I262" s="30"/>
      <c r="J262" s="30"/>
    </row>
    <row r="263" spans="6:10" x14ac:dyDescent="0.2">
      <c r="F263"/>
      <c r="G263"/>
      <c r="I263" s="30"/>
      <c r="J263" s="30"/>
    </row>
    <row r="264" spans="6:10" x14ac:dyDescent="0.2">
      <c r="F264"/>
      <c r="G264"/>
      <c r="I264" s="30"/>
      <c r="J264" s="30"/>
    </row>
    <row r="265" spans="6:10" x14ac:dyDescent="0.2">
      <c r="F265"/>
      <c r="G265"/>
      <c r="I265" s="30"/>
      <c r="J265" s="30"/>
    </row>
    <row r="266" spans="6:10" x14ac:dyDescent="0.2">
      <c r="F266"/>
      <c r="G266"/>
      <c r="I266" s="30"/>
      <c r="J266" s="30"/>
    </row>
    <row r="267" spans="6:10" x14ac:dyDescent="0.2">
      <c r="F267"/>
      <c r="G267"/>
      <c r="I267" s="30"/>
      <c r="J267" s="30"/>
    </row>
    <row r="268" spans="6:10" x14ac:dyDescent="0.2">
      <c r="F268"/>
      <c r="G268"/>
      <c r="I268" s="30"/>
      <c r="J268" s="30"/>
    </row>
    <row r="269" spans="6:10" x14ac:dyDescent="0.2">
      <c r="F269"/>
      <c r="G269"/>
      <c r="I269" s="30"/>
      <c r="J269" s="30"/>
    </row>
    <row r="270" spans="6:10" x14ac:dyDescent="0.2">
      <c r="F270"/>
      <c r="G270"/>
      <c r="I270" s="30"/>
      <c r="J270" s="30"/>
    </row>
    <row r="271" spans="6:10" x14ac:dyDescent="0.2">
      <c r="F271"/>
      <c r="G271"/>
      <c r="I271" s="30"/>
      <c r="J271" s="30"/>
    </row>
    <row r="272" spans="6:10" x14ac:dyDescent="0.2">
      <c r="F272"/>
      <c r="G272"/>
      <c r="I272" s="30"/>
      <c r="J272" s="30"/>
    </row>
    <row r="273" spans="6:10" x14ac:dyDescent="0.2">
      <c r="F273"/>
      <c r="G273"/>
      <c r="I273" s="30"/>
      <c r="J273" s="30"/>
    </row>
    <row r="274" spans="6:10" x14ac:dyDescent="0.2">
      <c r="F274"/>
      <c r="G274"/>
      <c r="I274" s="30"/>
      <c r="J274" s="30"/>
    </row>
    <row r="275" spans="6:10" x14ac:dyDescent="0.2">
      <c r="F275"/>
      <c r="G275"/>
      <c r="I275" s="30"/>
      <c r="J275" s="30"/>
    </row>
    <row r="276" spans="6:10" x14ac:dyDescent="0.2">
      <c r="F276"/>
      <c r="G276"/>
      <c r="I276" s="30"/>
      <c r="J276" s="30"/>
    </row>
    <row r="277" spans="6:10" x14ac:dyDescent="0.2">
      <c r="F277"/>
      <c r="G277"/>
      <c r="I277" s="30"/>
      <c r="J277" s="30"/>
    </row>
    <row r="278" spans="6:10" x14ac:dyDescent="0.2">
      <c r="F278"/>
      <c r="G278"/>
      <c r="I278" s="30"/>
      <c r="J278" s="30"/>
    </row>
    <row r="279" spans="6:10" x14ac:dyDescent="0.2">
      <c r="F279"/>
      <c r="G279"/>
      <c r="I279" s="30"/>
      <c r="J279" s="30"/>
    </row>
    <row r="280" spans="6:10" x14ac:dyDescent="0.2">
      <c r="F280"/>
      <c r="G280"/>
      <c r="I280" s="30"/>
      <c r="J280" s="30"/>
    </row>
    <row r="281" spans="6:10" x14ac:dyDescent="0.2">
      <c r="F281"/>
      <c r="G281"/>
      <c r="I281" s="30"/>
      <c r="J281" s="30"/>
    </row>
    <row r="282" spans="6:10" x14ac:dyDescent="0.2">
      <c r="F282"/>
      <c r="G282"/>
      <c r="I282" s="30"/>
      <c r="J282" s="30"/>
    </row>
    <row r="283" spans="6:10" x14ac:dyDescent="0.2">
      <c r="F283"/>
      <c r="G283"/>
      <c r="I283" s="30"/>
      <c r="J283" s="30"/>
    </row>
    <row r="284" spans="6:10" x14ac:dyDescent="0.2">
      <c r="F284"/>
      <c r="G284"/>
      <c r="I284" s="30"/>
      <c r="J284" s="30"/>
    </row>
    <row r="285" spans="6:10" x14ac:dyDescent="0.2">
      <c r="F285"/>
      <c r="G285"/>
      <c r="I285" s="30"/>
      <c r="J285" s="30"/>
    </row>
    <row r="286" spans="6:10" x14ac:dyDescent="0.2">
      <c r="F286"/>
      <c r="G286"/>
      <c r="I286" s="30"/>
      <c r="J286" s="30"/>
    </row>
    <row r="287" spans="6:10" x14ac:dyDescent="0.2">
      <c r="F287"/>
      <c r="G287"/>
      <c r="I287" s="30"/>
      <c r="J287" s="30"/>
    </row>
    <row r="288" spans="6:10" x14ac:dyDescent="0.2">
      <c r="F288"/>
      <c r="G288"/>
      <c r="I288" s="30"/>
      <c r="J288" s="30"/>
    </row>
    <row r="289" spans="6:10" x14ac:dyDescent="0.2">
      <c r="F289"/>
      <c r="G289"/>
      <c r="I289" s="30"/>
      <c r="J289" s="30"/>
    </row>
    <row r="290" spans="6:10" x14ac:dyDescent="0.2">
      <c r="F290"/>
      <c r="G290"/>
      <c r="I290" s="30"/>
      <c r="J290" s="30"/>
    </row>
    <row r="291" spans="6:10" x14ac:dyDescent="0.2">
      <c r="F291"/>
      <c r="G291"/>
      <c r="I291" s="30"/>
      <c r="J291" s="30"/>
    </row>
    <row r="292" spans="6:10" x14ac:dyDescent="0.2">
      <c r="F292"/>
      <c r="G292"/>
      <c r="I292" s="30"/>
      <c r="J292" s="30"/>
    </row>
    <row r="293" spans="6:10" x14ac:dyDescent="0.2">
      <c r="F293"/>
      <c r="G293"/>
      <c r="I293" s="30"/>
      <c r="J293" s="30"/>
    </row>
    <row r="294" spans="6:10" x14ac:dyDescent="0.2">
      <c r="F294"/>
      <c r="G294"/>
      <c r="I294" s="30"/>
      <c r="J294" s="30"/>
    </row>
    <row r="295" spans="6:10" x14ac:dyDescent="0.2">
      <c r="F295"/>
      <c r="G295"/>
      <c r="I295" s="30"/>
      <c r="J295" s="30"/>
    </row>
    <row r="296" spans="6:10" x14ac:dyDescent="0.2">
      <c r="F296"/>
      <c r="G296"/>
      <c r="I296" s="30"/>
      <c r="J296" s="30"/>
    </row>
    <row r="297" spans="6:10" x14ac:dyDescent="0.2">
      <c r="F297"/>
      <c r="G297"/>
      <c r="I297" s="30"/>
      <c r="J297" s="30"/>
    </row>
    <row r="298" spans="6:10" x14ac:dyDescent="0.2">
      <c r="F298"/>
      <c r="G298"/>
      <c r="I298" s="30"/>
      <c r="J298" s="30"/>
    </row>
    <row r="299" spans="6:10" x14ac:dyDescent="0.2">
      <c r="F299"/>
      <c r="G299"/>
      <c r="I299" s="30"/>
      <c r="J299" s="30"/>
    </row>
    <row r="300" spans="6:10" x14ac:dyDescent="0.2">
      <c r="F300"/>
      <c r="G300"/>
      <c r="I300" s="30"/>
      <c r="J300" s="30"/>
    </row>
    <row r="301" spans="6:10" x14ac:dyDescent="0.2">
      <c r="F301"/>
      <c r="G301"/>
      <c r="I301" s="30"/>
      <c r="J301" s="30"/>
    </row>
    <row r="302" spans="6:10" x14ac:dyDescent="0.2">
      <c r="F302"/>
      <c r="G302"/>
      <c r="I302" s="30"/>
      <c r="J302" s="30"/>
    </row>
    <row r="303" spans="6:10" x14ac:dyDescent="0.2">
      <c r="F303"/>
      <c r="G303"/>
      <c r="I303" s="30"/>
      <c r="J303" s="30"/>
    </row>
    <row r="304" spans="6:10" x14ac:dyDescent="0.2">
      <c r="F304"/>
      <c r="G304"/>
      <c r="I304" s="30"/>
      <c r="J304" s="30"/>
    </row>
    <row r="305" spans="6:10" x14ac:dyDescent="0.2">
      <c r="F305"/>
      <c r="G305"/>
      <c r="I305" s="30"/>
      <c r="J305" s="30"/>
    </row>
    <row r="306" spans="6:10" x14ac:dyDescent="0.2">
      <c r="F306"/>
      <c r="G306"/>
      <c r="I306" s="30"/>
      <c r="J306" s="30"/>
    </row>
    <row r="307" spans="6:10" x14ac:dyDescent="0.2">
      <c r="F307"/>
      <c r="G307"/>
      <c r="I307" s="30"/>
      <c r="J307" s="30"/>
    </row>
    <row r="308" spans="6:10" x14ac:dyDescent="0.2">
      <c r="F308"/>
      <c r="G308"/>
      <c r="I308" s="30"/>
      <c r="J308" s="30"/>
    </row>
    <row r="309" spans="6:10" x14ac:dyDescent="0.2">
      <c r="F309"/>
      <c r="G309"/>
      <c r="I309" s="30"/>
      <c r="J309" s="30"/>
    </row>
    <row r="310" spans="6:10" x14ac:dyDescent="0.2">
      <c r="F310"/>
      <c r="G310"/>
      <c r="I310" s="30"/>
      <c r="J310" s="30"/>
    </row>
    <row r="311" spans="6:10" x14ac:dyDescent="0.2">
      <c r="F311"/>
      <c r="G311"/>
      <c r="I311" s="30"/>
      <c r="J311" s="30"/>
    </row>
    <row r="312" spans="6:10" x14ac:dyDescent="0.2">
      <c r="F312"/>
      <c r="G312"/>
      <c r="I312" s="30"/>
      <c r="J312" s="30"/>
    </row>
    <row r="313" spans="6:10" x14ac:dyDescent="0.2">
      <c r="F313"/>
      <c r="G313"/>
      <c r="I313" s="30"/>
      <c r="J313" s="30"/>
    </row>
    <row r="314" spans="6:10" x14ac:dyDescent="0.2">
      <c r="F314"/>
      <c r="G314"/>
      <c r="I314" s="30"/>
      <c r="J314" s="30"/>
    </row>
    <row r="315" spans="6:10" x14ac:dyDescent="0.2">
      <c r="F315"/>
      <c r="G315"/>
      <c r="I315" s="30"/>
      <c r="J315" s="30"/>
    </row>
    <row r="316" spans="6:10" x14ac:dyDescent="0.2">
      <c r="F316"/>
      <c r="G316"/>
      <c r="I316" s="30"/>
      <c r="J316" s="30"/>
    </row>
    <row r="317" spans="6:10" x14ac:dyDescent="0.2">
      <c r="F317"/>
      <c r="G317"/>
      <c r="I317" s="30"/>
      <c r="J317" s="30"/>
    </row>
    <row r="318" spans="6:10" x14ac:dyDescent="0.2">
      <c r="F318"/>
      <c r="G318"/>
      <c r="I318" s="30"/>
      <c r="J318" s="30"/>
    </row>
    <row r="319" spans="6:10" x14ac:dyDescent="0.2">
      <c r="F319"/>
      <c r="G319"/>
      <c r="I319" s="30"/>
      <c r="J319" s="30"/>
    </row>
    <row r="320" spans="6:10" x14ac:dyDescent="0.2">
      <c r="F320"/>
      <c r="G320"/>
      <c r="I320" s="30"/>
      <c r="J320" s="30"/>
    </row>
    <row r="321" spans="6:10" x14ac:dyDescent="0.2">
      <c r="F321"/>
      <c r="G321"/>
      <c r="I321" s="30"/>
      <c r="J321" s="30"/>
    </row>
    <row r="322" spans="6:10" x14ac:dyDescent="0.2">
      <c r="F322"/>
      <c r="G322"/>
      <c r="I322" s="30"/>
      <c r="J322" s="30"/>
    </row>
    <row r="323" spans="6:10" x14ac:dyDescent="0.2">
      <c r="F323"/>
      <c r="G323"/>
      <c r="I323" s="30"/>
      <c r="J323" s="30"/>
    </row>
    <row r="324" spans="6:10" x14ac:dyDescent="0.2">
      <c r="F324"/>
      <c r="G324"/>
      <c r="I324" s="30"/>
      <c r="J324" s="30"/>
    </row>
    <row r="325" spans="6:10" x14ac:dyDescent="0.2">
      <c r="F325"/>
      <c r="G325"/>
      <c r="I325" s="30"/>
      <c r="J325" s="30"/>
    </row>
    <row r="326" spans="6:10" x14ac:dyDescent="0.2">
      <c r="F326"/>
      <c r="G326"/>
      <c r="I326" s="30"/>
      <c r="J326" s="30"/>
    </row>
    <row r="327" spans="6:10" x14ac:dyDescent="0.2">
      <c r="F327"/>
      <c r="G327"/>
      <c r="I327" s="30"/>
      <c r="J327" s="30"/>
    </row>
    <row r="328" spans="6:10" x14ac:dyDescent="0.2">
      <c r="F328"/>
      <c r="G328"/>
      <c r="I328" s="30"/>
      <c r="J328" s="30"/>
    </row>
    <row r="329" spans="6:10" x14ac:dyDescent="0.2">
      <c r="F329"/>
      <c r="G329"/>
      <c r="I329" s="30"/>
      <c r="J329" s="30"/>
    </row>
    <row r="330" spans="6:10" x14ac:dyDescent="0.2">
      <c r="F330"/>
      <c r="G330"/>
      <c r="I330" s="30"/>
      <c r="J330" s="30"/>
    </row>
    <row r="331" spans="6:10" x14ac:dyDescent="0.2">
      <c r="F331"/>
      <c r="G331"/>
      <c r="I331" s="30"/>
      <c r="J331" s="30"/>
    </row>
    <row r="332" spans="6:10" x14ac:dyDescent="0.2">
      <c r="F332"/>
      <c r="G332"/>
      <c r="I332" s="30"/>
      <c r="J332" s="30"/>
    </row>
    <row r="333" spans="6:10" x14ac:dyDescent="0.2">
      <c r="F333"/>
      <c r="G333"/>
      <c r="I333" s="30"/>
      <c r="J333" s="30"/>
    </row>
    <row r="334" spans="6:10" x14ac:dyDescent="0.2">
      <c r="F334"/>
      <c r="G334"/>
      <c r="I334" s="30"/>
      <c r="J334" s="30"/>
    </row>
    <row r="335" spans="6:10" x14ac:dyDescent="0.2">
      <c r="F335"/>
      <c r="G335"/>
      <c r="I335" s="30"/>
      <c r="J335" s="30"/>
    </row>
    <row r="336" spans="6:10" x14ac:dyDescent="0.2">
      <c r="F336"/>
      <c r="G336"/>
      <c r="I336" s="30"/>
      <c r="J336" s="30"/>
    </row>
    <row r="337" spans="6:10" x14ac:dyDescent="0.2">
      <c r="F337"/>
      <c r="G337"/>
      <c r="I337" s="30"/>
      <c r="J337" s="30"/>
    </row>
    <row r="338" spans="6:10" x14ac:dyDescent="0.2">
      <c r="F338"/>
      <c r="G338"/>
      <c r="I338" s="30"/>
      <c r="J338" s="30"/>
    </row>
    <row r="339" spans="6:10" x14ac:dyDescent="0.2">
      <c r="F339"/>
      <c r="G339"/>
      <c r="I339" s="30"/>
      <c r="J339" s="30"/>
    </row>
    <row r="340" spans="6:10" x14ac:dyDescent="0.2">
      <c r="F340"/>
      <c r="G340"/>
      <c r="I340" s="30"/>
      <c r="J340" s="30"/>
    </row>
    <row r="341" spans="6:10" x14ac:dyDescent="0.2">
      <c r="F341"/>
      <c r="G341"/>
      <c r="I341" s="30"/>
      <c r="J341" s="30"/>
    </row>
    <row r="342" spans="6:10" x14ac:dyDescent="0.2">
      <c r="F342"/>
      <c r="G342"/>
      <c r="I342" s="30"/>
      <c r="J342" s="30"/>
    </row>
    <row r="343" spans="6:10" x14ac:dyDescent="0.2">
      <c r="F343"/>
      <c r="G343"/>
      <c r="I343" s="30"/>
      <c r="J343" s="30"/>
    </row>
    <row r="344" spans="6:10" x14ac:dyDescent="0.2">
      <c r="F344"/>
      <c r="G344"/>
      <c r="I344" s="30"/>
      <c r="J344" s="30"/>
    </row>
    <row r="345" spans="6:10" x14ac:dyDescent="0.2">
      <c r="F345"/>
      <c r="G345"/>
      <c r="I345" s="30"/>
      <c r="J345" s="30"/>
    </row>
    <row r="346" spans="6:10" x14ac:dyDescent="0.2">
      <c r="F346"/>
      <c r="G346"/>
      <c r="I346" s="30"/>
      <c r="J346" s="30"/>
    </row>
    <row r="347" spans="6:10" x14ac:dyDescent="0.2">
      <c r="F347"/>
      <c r="G347"/>
      <c r="I347" s="30"/>
      <c r="J347" s="30"/>
    </row>
    <row r="348" spans="6:10" x14ac:dyDescent="0.2">
      <c r="F348"/>
      <c r="G348"/>
      <c r="I348" s="30"/>
      <c r="J348" s="30"/>
    </row>
    <row r="349" spans="6:10" x14ac:dyDescent="0.2">
      <c r="F349"/>
      <c r="G349"/>
      <c r="I349" s="30"/>
      <c r="J349" s="30"/>
    </row>
    <row r="350" spans="6:10" x14ac:dyDescent="0.2">
      <c r="F350"/>
      <c r="G350"/>
      <c r="I350" s="30"/>
      <c r="J350" s="30"/>
    </row>
    <row r="351" spans="6:10" x14ac:dyDescent="0.2">
      <c r="F351"/>
      <c r="G351"/>
      <c r="I351" s="30"/>
      <c r="J351" s="30"/>
    </row>
    <row r="352" spans="6:10" x14ac:dyDescent="0.2">
      <c r="F352"/>
      <c r="G352"/>
      <c r="I352" s="30"/>
      <c r="J352" s="30"/>
    </row>
    <row r="353" spans="6:10" x14ac:dyDescent="0.2">
      <c r="F353"/>
      <c r="G353"/>
      <c r="I353" s="30"/>
      <c r="J353" s="30"/>
    </row>
    <row r="354" spans="6:10" x14ac:dyDescent="0.2">
      <c r="F354"/>
      <c r="G354"/>
      <c r="I354" s="30"/>
      <c r="J354" s="30"/>
    </row>
    <row r="355" spans="6:10" x14ac:dyDescent="0.2">
      <c r="F355"/>
      <c r="G355"/>
      <c r="I355" s="30"/>
      <c r="J355" s="30"/>
    </row>
    <row r="356" spans="6:10" x14ac:dyDescent="0.2">
      <c r="F356"/>
      <c r="G356"/>
      <c r="I356" s="30"/>
      <c r="J356" s="30"/>
    </row>
    <row r="357" spans="6:10" x14ac:dyDescent="0.2">
      <c r="F357"/>
      <c r="G357"/>
      <c r="I357" s="30"/>
      <c r="J357" s="30"/>
    </row>
    <row r="358" spans="6:10" x14ac:dyDescent="0.2">
      <c r="F358"/>
      <c r="G358"/>
      <c r="I358" s="30"/>
      <c r="J358" s="30"/>
    </row>
    <row r="359" spans="6:10" x14ac:dyDescent="0.2">
      <c r="F359"/>
      <c r="G359"/>
      <c r="I359" s="30"/>
      <c r="J359" s="30"/>
    </row>
    <row r="360" spans="6:10" x14ac:dyDescent="0.2">
      <c r="F360"/>
      <c r="G360"/>
      <c r="I360" s="30"/>
      <c r="J360" s="30"/>
    </row>
    <row r="361" spans="6:10" x14ac:dyDescent="0.2">
      <c r="F361"/>
      <c r="G361"/>
      <c r="I361" s="30"/>
      <c r="J361" s="30"/>
    </row>
    <row r="362" spans="6:10" x14ac:dyDescent="0.2">
      <c r="F362"/>
      <c r="G362"/>
      <c r="I362" s="30"/>
      <c r="J362" s="30"/>
    </row>
    <row r="363" spans="6:10" x14ac:dyDescent="0.2">
      <c r="F363"/>
      <c r="G363"/>
      <c r="I363" s="30"/>
      <c r="J363" s="30"/>
    </row>
    <row r="364" spans="6:10" x14ac:dyDescent="0.2">
      <c r="F364"/>
      <c r="G364"/>
      <c r="I364" s="30"/>
      <c r="J364" s="30"/>
    </row>
    <row r="365" spans="6:10" x14ac:dyDescent="0.2">
      <c r="F365"/>
      <c r="G365"/>
      <c r="I365" s="30"/>
      <c r="J365" s="30"/>
    </row>
    <row r="366" spans="6:10" x14ac:dyDescent="0.2">
      <c r="F366"/>
      <c r="G366"/>
      <c r="I366" s="30"/>
      <c r="J366" s="30"/>
    </row>
    <row r="367" spans="6:10" x14ac:dyDescent="0.2">
      <c r="F367"/>
      <c r="G367"/>
      <c r="I367" s="30"/>
      <c r="J367" s="30"/>
    </row>
    <row r="368" spans="6:10" x14ac:dyDescent="0.2">
      <c r="F368"/>
      <c r="G368"/>
      <c r="I368" s="30"/>
      <c r="J368" s="30"/>
    </row>
    <row r="369" spans="6:10" x14ac:dyDescent="0.2">
      <c r="F369"/>
      <c r="G369"/>
      <c r="I369" s="30"/>
      <c r="J369" s="30"/>
    </row>
    <row r="370" spans="6:10" x14ac:dyDescent="0.2">
      <c r="F370"/>
      <c r="G370"/>
      <c r="I370" s="30"/>
      <c r="J370" s="30"/>
    </row>
    <row r="371" spans="6:10" x14ac:dyDescent="0.2">
      <c r="F371"/>
      <c r="G371"/>
      <c r="I371" s="30"/>
      <c r="J371" s="30"/>
    </row>
    <row r="372" spans="6:10" x14ac:dyDescent="0.2">
      <c r="F372"/>
      <c r="G372"/>
      <c r="I372" s="30"/>
      <c r="J372" s="30"/>
    </row>
    <row r="373" spans="6:10" x14ac:dyDescent="0.2">
      <c r="F373"/>
      <c r="G373"/>
      <c r="I373" s="30"/>
      <c r="J373" s="30"/>
    </row>
    <row r="374" spans="6:10" x14ac:dyDescent="0.2">
      <c r="F374"/>
      <c r="G374"/>
      <c r="I374" s="30"/>
      <c r="J374" s="30"/>
    </row>
    <row r="375" spans="6:10" x14ac:dyDescent="0.2">
      <c r="F375"/>
      <c r="G375"/>
      <c r="I375" s="30"/>
      <c r="J375" s="30"/>
    </row>
    <row r="376" spans="6:10" x14ac:dyDescent="0.2">
      <c r="F376"/>
      <c r="G376"/>
      <c r="I376" s="30"/>
      <c r="J376" s="30"/>
    </row>
    <row r="377" spans="6:10" x14ac:dyDescent="0.2">
      <c r="F377"/>
      <c r="G377"/>
      <c r="I377" s="30"/>
      <c r="J377" s="30"/>
    </row>
    <row r="378" spans="6:10" x14ac:dyDescent="0.2">
      <c r="F378"/>
      <c r="G378"/>
      <c r="I378" s="30"/>
      <c r="J378" s="30"/>
    </row>
    <row r="379" spans="6:10" x14ac:dyDescent="0.2">
      <c r="F379"/>
      <c r="G379"/>
      <c r="I379" s="30"/>
      <c r="J379" s="30"/>
    </row>
    <row r="380" spans="6:10" x14ac:dyDescent="0.2">
      <c r="F380"/>
      <c r="G380"/>
      <c r="I380" s="30"/>
      <c r="J380" s="30"/>
    </row>
    <row r="381" spans="6:10" x14ac:dyDescent="0.2">
      <c r="F381"/>
      <c r="G381"/>
      <c r="I381" s="30"/>
      <c r="J381" s="30"/>
    </row>
    <row r="382" spans="6:10" x14ac:dyDescent="0.2">
      <c r="F382"/>
      <c r="G382"/>
      <c r="I382" s="30"/>
      <c r="J382" s="30"/>
    </row>
    <row r="383" spans="6:10" x14ac:dyDescent="0.2">
      <c r="F383"/>
      <c r="G383"/>
      <c r="I383" s="30"/>
      <c r="J383" s="30"/>
    </row>
    <row r="384" spans="6:10" x14ac:dyDescent="0.2">
      <c r="F384"/>
      <c r="G384"/>
      <c r="I384" s="30"/>
      <c r="J384" s="30"/>
    </row>
    <row r="385" spans="6:10" x14ac:dyDescent="0.2">
      <c r="F385"/>
      <c r="G385"/>
      <c r="I385" s="30"/>
      <c r="J385" s="30"/>
    </row>
    <row r="386" spans="6:10" x14ac:dyDescent="0.2">
      <c r="F386"/>
      <c r="G386"/>
      <c r="I386" s="30"/>
      <c r="J386" s="30"/>
    </row>
    <row r="387" spans="6:10" x14ac:dyDescent="0.2">
      <c r="F387"/>
      <c r="G387"/>
      <c r="I387" s="30"/>
      <c r="J387" s="30"/>
    </row>
    <row r="388" spans="6:10" x14ac:dyDescent="0.2">
      <c r="F388"/>
      <c r="G388"/>
      <c r="I388" s="30"/>
      <c r="J388" s="30"/>
    </row>
    <row r="389" spans="6:10" x14ac:dyDescent="0.2">
      <c r="F389"/>
      <c r="G389"/>
      <c r="I389" s="30"/>
      <c r="J389" s="30"/>
    </row>
    <row r="390" spans="6:10" x14ac:dyDescent="0.2">
      <c r="F390"/>
      <c r="G390"/>
      <c r="I390" s="30"/>
      <c r="J390" s="30"/>
    </row>
    <row r="391" spans="6:10" x14ac:dyDescent="0.2">
      <c r="F391"/>
      <c r="G391"/>
      <c r="I391" s="30"/>
      <c r="J391" s="30"/>
    </row>
    <row r="392" spans="6:10" x14ac:dyDescent="0.2">
      <c r="F392"/>
      <c r="G392"/>
      <c r="I392" s="30"/>
      <c r="J392" s="30"/>
    </row>
    <row r="393" spans="6:10" x14ac:dyDescent="0.2">
      <c r="F393"/>
      <c r="G393"/>
      <c r="I393" s="30"/>
      <c r="J393" s="30"/>
    </row>
    <row r="394" spans="6:10" x14ac:dyDescent="0.2">
      <c r="F394"/>
      <c r="G394"/>
      <c r="I394" s="30"/>
      <c r="J394" s="30"/>
    </row>
    <row r="395" spans="6:10" x14ac:dyDescent="0.2">
      <c r="F395"/>
      <c r="G395"/>
      <c r="I395" s="30"/>
      <c r="J395" s="30"/>
    </row>
    <row r="396" spans="6:10" x14ac:dyDescent="0.2">
      <c r="F396"/>
      <c r="G396"/>
      <c r="I396" s="30"/>
      <c r="J396" s="30"/>
    </row>
    <row r="397" spans="6:10" x14ac:dyDescent="0.2">
      <c r="F397"/>
      <c r="G397"/>
      <c r="I397" s="30"/>
      <c r="J397" s="30"/>
    </row>
    <row r="398" spans="6:10" x14ac:dyDescent="0.2">
      <c r="F398"/>
      <c r="G398"/>
      <c r="I398" s="30"/>
      <c r="J398" s="30"/>
    </row>
    <row r="399" spans="6:10" x14ac:dyDescent="0.2">
      <c r="F399"/>
      <c r="G399"/>
      <c r="I399" s="30"/>
      <c r="J399" s="30"/>
    </row>
    <row r="400" spans="6:10" x14ac:dyDescent="0.2">
      <c r="F400"/>
      <c r="G400"/>
      <c r="I400" s="30"/>
      <c r="J400" s="30"/>
    </row>
    <row r="401" spans="6:10" x14ac:dyDescent="0.2">
      <c r="F401"/>
      <c r="G401"/>
      <c r="I401" s="30"/>
      <c r="J401" s="30"/>
    </row>
    <row r="402" spans="6:10" x14ac:dyDescent="0.2">
      <c r="F402"/>
      <c r="G402"/>
      <c r="I402" s="30"/>
      <c r="J402" s="30"/>
    </row>
    <row r="403" spans="6:10" x14ac:dyDescent="0.2">
      <c r="F403"/>
      <c r="G403"/>
      <c r="I403" s="30"/>
      <c r="J403" s="30"/>
    </row>
    <row r="404" spans="6:10" x14ac:dyDescent="0.2">
      <c r="F404"/>
      <c r="G404"/>
      <c r="I404" s="30"/>
      <c r="J404" s="30"/>
    </row>
    <row r="405" spans="6:10" x14ac:dyDescent="0.2">
      <c r="F405"/>
      <c r="G405"/>
      <c r="I405" s="30"/>
      <c r="J405" s="30"/>
    </row>
    <row r="406" spans="6:10" x14ac:dyDescent="0.2">
      <c r="F406"/>
      <c r="G406"/>
      <c r="I406" s="30"/>
      <c r="J406" s="30"/>
    </row>
    <row r="407" spans="6:10" x14ac:dyDescent="0.2">
      <c r="F407"/>
      <c r="G407"/>
      <c r="I407" s="30"/>
      <c r="J407" s="30"/>
    </row>
    <row r="408" spans="6:10" x14ac:dyDescent="0.2">
      <c r="F408"/>
      <c r="G408"/>
      <c r="I408" s="30"/>
      <c r="J408" s="30"/>
    </row>
    <row r="409" spans="6:10" x14ac:dyDescent="0.2">
      <c r="F409"/>
      <c r="G409"/>
      <c r="I409" s="30"/>
      <c r="J409" s="30"/>
    </row>
    <row r="410" spans="6:10" x14ac:dyDescent="0.2">
      <c r="F410"/>
      <c r="G410"/>
      <c r="I410" s="30"/>
      <c r="J410" s="30"/>
    </row>
    <row r="411" spans="6:10" x14ac:dyDescent="0.2">
      <c r="F411"/>
      <c r="G411"/>
      <c r="I411" s="30"/>
      <c r="J411" s="30"/>
    </row>
    <row r="412" spans="6:10" x14ac:dyDescent="0.2">
      <c r="F412"/>
      <c r="G412"/>
      <c r="I412" s="30"/>
      <c r="J412" s="30"/>
    </row>
    <row r="413" spans="6:10" x14ac:dyDescent="0.2">
      <c r="F413"/>
      <c r="G413"/>
      <c r="I413" s="30"/>
      <c r="J413" s="30"/>
    </row>
    <row r="414" spans="6:10" x14ac:dyDescent="0.2">
      <c r="F414"/>
      <c r="G414"/>
      <c r="I414" s="30"/>
      <c r="J414" s="30"/>
    </row>
    <row r="415" spans="6:10" x14ac:dyDescent="0.2">
      <c r="F415"/>
      <c r="G415"/>
      <c r="I415" s="30"/>
      <c r="J415" s="30"/>
    </row>
    <row r="416" spans="6:10" x14ac:dyDescent="0.2">
      <c r="F416"/>
      <c r="G416"/>
      <c r="I416" s="30"/>
      <c r="J416" s="30"/>
    </row>
    <row r="417" spans="6:10" x14ac:dyDescent="0.2">
      <c r="F417"/>
      <c r="G417"/>
      <c r="I417" s="30"/>
      <c r="J417" s="30"/>
    </row>
    <row r="418" spans="6:10" x14ac:dyDescent="0.2">
      <c r="F418"/>
      <c r="G418"/>
      <c r="I418" s="30"/>
      <c r="J418" s="30"/>
    </row>
    <row r="419" spans="6:10" x14ac:dyDescent="0.2">
      <c r="F419"/>
      <c r="G419"/>
      <c r="I419" s="30"/>
      <c r="J419" s="30"/>
    </row>
    <row r="420" spans="6:10" x14ac:dyDescent="0.2">
      <c r="F420"/>
      <c r="G420"/>
      <c r="I420" s="30"/>
      <c r="J420" s="30"/>
    </row>
    <row r="421" spans="6:10" x14ac:dyDescent="0.2">
      <c r="F421"/>
      <c r="G421"/>
      <c r="I421" s="30"/>
      <c r="J421" s="30"/>
    </row>
    <row r="422" spans="6:10" x14ac:dyDescent="0.2">
      <c r="F422"/>
      <c r="G422"/>
      <c r="I422" s="30"/>
      <c r="J422" s="30"/>
    </row>
    <row r="423" spans="6:10" x14ac:dyDescent="0.2">
      <c r="F423"/>
      <c r="G423"/>
      <c r="I423" s="30"/>
      <c r="J423" s="30"/>
    </row>
    <row r="424" spans="6:10" x14ac:dyDescent="0.2">
      <c r="F424"/>
      <c r="G424"/>
      <c r="I424" s="30"/>
      <c r="J424" s="30"/>
    </row>
    <row r="425" spans="6:10" x14ac:dyDescent="0.2">
      <c r="F425"/>
      <c r="G425"/>
      <c r="I425" s="30"/>
      <c r="J425" s="30"/>
    </row>
    <row r="426" spans="6:10" x14ac:dyDescent="0.2">
      <c r="F426"/>
      <c r="G426"/>
      <c r="I426" s="30"/>
      <c r="J426" s="30"/>
    </row>
    <row r="427" spans="6:10" x14ac:dyDescent="0.2">
      <c r="F427"/>
      <c r="G427"/>
      <c r="I427" s="30"/>
      <c r="J427" s="30"/>
    </row>
    <row r="428" spans="6:10" x14ac:dyDescent="0.2">
      <c r="F428"/>
      <c r="G428"/>
      <c r="I428" s="30"/>
      <c r="J428" s="30"/>
    </row>
    <row r="429" spans="6:10" x14ac:dyDescent="0.2">
      <c r="F429"/>
      <c r="G429"/>
      <c r="I429" s="30"/>
      <c r="J429" s="30"/>
    </row>
    <row r="430" spans="6:10" x14ac:dyDescent="0.2">
      <c r="F430"/>
      <c r="G430"/>
      <c r="I430" s="30"/>
      <c r="J430" s="30"/>
    </row>
    <row r="431" spans="6:10" x14ac:dyDescent="0.2">
      <c r="F431"/>
      <c r="G431"/>
      <c r="I431" s="30"/>
      <c r="J431" s="30"/>
    </row>
    <row r="432" spans="6:10" x14ac:dyDescent="0.2">
      <c r="F432"/>
      <c r="G432"/>
      <c r="I432" s="30"/>
      <c r="J432" s="30"/>
    </row>
    <row r="433" spans="6:10" x14ac:dyDescent="0.2">
      <c r="F433"/>
      <c r="G433"/>
      <c r="I433" s="30"/>
      <c r="J433" s="30"/>
    </row>
    <row r="434" spans="6:10" x14ac:dyDescent="0.2">
      <c r="F434"/>
      <c r="G434"/>
      <c r="I434" s="30"/>
      <c r="J434" s="30"/>
    </row>
    <row r="435" spans="6:10" x14ac:dyDescent="0.2">
      <c r="F435"/>
      <c r="G435"/>
      <c r="I435" s="30"/>
      <c r="J435" s="30"/>
    </row>
    <row r="436" spans="6:10" x14ac:dyDescent="0.2">
      <c r="F436"/>
      <c r="G436"/>
      <c r="I436" s="30"/>
      <c r="J436" s="30"/>
    </row>
    <row r="437" spans="6:10" x14ac:dyDescent="0.2">
      <c r="F437"/>
      <c r="G437"/>
      <c r="I437" s="30"/>
      <c r="J437" s="30"/>
    </row>
    <row r="438" spans="6:10" x14ac:dyDescent="0.2">
      <c r="F438"/>
      <c r="G438"/>
      <c r="I438" s="30"/>
      <c r="J438" s="30"/>
    </row>
    <row r="439" spans="6:10" x14ac:dyDescent="0.2">
      <c r="F439"/>
      <c r="G439"/>
      <c r="I439" s="30"/>
      <c r="J439" s="30"/>
    </row>
    <row r="440" spans="6:10" x14ac:dyDescent="0.2">
      <c r="F440"/>
      <c r="G440"/>
      <c r="I440" s="30"/>
      <c r="J440" s="30"/>
    </row>
    <row r="441" spans="6:10" x14ac:dyDescent="0.2">
      <c r="F441"/>
      <c r="G441"/>
      <c r="I441" s="30"/>
      <c r="J441" s="30"/>
    </row>
    <row r="442" spans="6:10" x14ac:dyDescent="0.2">
      <c r="F442"/>
      <c r="G442"/>
      <c r="I442" s="30"/>
      <c r="J442" s="30"/>
    </row>
    <row r="443" spans="6:10" x14ac:dyDescent="0.2">
      <c r="F443"/>
      <c r="G443"/>
      <c r="I443" s="30"/>
      <c r="J443" s="30"/>
    </row>
    <row r="444" spans="6:10" x14ac:dyDescent="0.2">
      <c r="F444"/>
      <c r="G444"/>
      <c r="I444" s="30"/>
      <c r="J444" s="30"/>
    </row>
    <row r="445" spans="6:10" x14ac:dyDescent="0.2">
      <c r="F445"/>
      <c r="G445"/>
      <c r="I445" s="30"/>
      <c r="J445" s="30"/>
    </row>
    <row r="446" spans="6:10" x14ac:dyDescent="0.2">
      <c r="F446"/>
      <c r="G446"/>
      <c r="I446" s="30"/>
      <c r="J446" s="30"/>
    </row>
    <row r="447" spans="6:10" x14ac:dyDescent="0.2">
      <c r="F447"/>
      <c r="G447"/>
      <c r="I447" s="30"/>
      <c r="J447" s="30"/>
    </row>
    <row r="448" spans="6:10" x14ac:dyDescent="0.2">
      <c r="F448"/>
      <c r="G448"/>
      <c r="I448" s="30"/>
      <c r="J448" s="30"/>
    </row>
    <row r="449" spans="6:10" x14ac:dyDescent="0.2">
      <c r="F449"/>
      <c r="G449"/>
      <c r="I449" s="30"/>
      <c r="J449" s="30"/>
    </row>
    <row r="450" spans="6:10" x14ac:dyDescent="0.2">
      <c r="F450"/>
      <c r="G450"/>
      <c r="I450" s="30"/>
      <c r="J450" s="30"/>
    </row>
    <row r="451" spans="6:10" x14ac:dyDescent="0.2">
      <c r="F451"/>
      <c r="G451"/>
      <c r="I451" s="30"/>
      <c r="J451" s="30"/>
    </row>
    <row r="452" spans="6:10" x14ac:dyDescent="0.2">
      <c r="F452"/>
      <c r="G452"/>
      <c r="I452" s="30"/>
      <c r="J452" s="30"/>
    </row>
    <row r="453" spans="6:10" x14ac:dyDescent="0.2">
      <c r="F453"/>
      <c r="G453"/>
      <c r="I453" s="30"/>
      <c r="J453" s="30"/>
    </row>
    <row r="454" spans="6:10" x14ac:dyDescent="0.2">
      <c r="F454"/>
      <c r="G454"/>
      <c r="I454" s="30"/>
      <c r="J454" s="30"/>
    </row>
    <row r="455" spans="6:10" x14ac:dyDescent="0.2">
      <c r="F455"/>
      <c r="G455"/>
      <c r="I455" s="30"/>
      <c r="J455" s="30"/>
    </row>
    <row r="456" spans="6:10" x14ac:dyDescent="0.2">
      <c r="F456"/>
      <c r="G456"/>
      <c r="I456" s="30"/>
      <c r="J456" s="30"/>
    </row>
    <row r="457" spans="6:10" x14ac:dyDescent="0.2">
      <c r="F457"/>
      <c r="G457"/>
      <c r="I457" s="30"/>
      <c r="J457" s="30"/>
    </row>
    <row r="458" spans="6:10" x14ac:dyDescent="0.2">
      <c r="F458"/>
      <c r="G458"/>
      <c r="I458" s="30"/>
      <c r="J458" s="30"/>
    </row>
    <row r="459" spans="6:10" x14ac:dyDescent="0.2">
      <c r="F459"/>
      <c r="G459"/>
      <c r="I459" s="30"/>
      <c r="J459" s="30"/>
    </row>
    <row r="460" spans="6:10" x14ac:dyDescent="0.2">
      <c r="F460"/>
      <c r="G460"/>
      <c r="I460" s="30"/>
      <c r="J460" s="30"/>
    </row>
    <row r="461" spans="6:10" x14ac:dyDescent="0.2">
      <c r="F461"/>
      <c r="G461"/>
      <c r="I461" s="30"/>
      <c r="J461" s="30"/>
    </row>
    <row r="462" spans="6:10" x14ac:dyDescent="0.2">
      <c r="F462"/>
      <c r="G462"/>
      <c r="I462" s="30"/>
      <c r="J462" s="30"/>
    </row>
    <row r="463" spans="6:10" x14ac:dyDescent="0.2">
      <c r="F463"/>
      <c r="G463"/>
      <c r="I463" s="30"/>
      <c r="J463" s="30"/>
    </row>
    <row r="464" spans="6:10" x14ac:dyDescent="0.2">
      <c r="F464"/>
      <c r="G464"/>
      <c r="I464" s="30"/>
      <c r="J464" s="30"/>
    </row>
    <row r="465" spans="6:10" x14ac:dyDescent="0.2">
      <c r="F465"/>
      <c r="G465"/>
      <c r="I465" s="30"/>
      <c r="J465" s="30"/>
    </row>
    <row r="466" spans="6:10" x14ac:dyDescent="0.2">
      <c r="F466"/>
      <c r="G466"/>
      <c r="I466" s="30"/>
      <c r="J466" s="30"/>
    </row>
    <row r="467" spans="6:10" x14ac:dyDescent="0.2">
      <c r="F467"/>
      <c r="G467"/>
      <c r="I467" s="30"/>
      <c r="J467" s="30"/>
    </row>
    <row r="468" spans="6:10" x14ac:dyDescent="0.2">
      <c r="F468"/>
      <c r="G468"/>
      <c r="I468" s="30"/>
      <c r="J468" s="30"/>
    </row>
    <row r="469" spans="6:10" x14ac:dyDescent="0.2">
      <c r="F469"/>
      <c r="G469"/>
      <c r="I469" s="30"/>
      <c r="J469" s="30"/>
    </row>
    <row r="470" spans="6:10" x14ac:dyDescent="0.2">
      <c r="F470"/>
      <c r="G470"/>
      <c r="I470" s="30"/>
      <c r="J470" s="30"/>
    </row>
    <row r="471" spans="6:10" x14ac:dyDescent="0.2">
      <c r="F471"/>
      <c r="G471"/>
      <c r="I471" s="30"/>
      <c r="J471" s="30"/>
    </row>
    <row r="472" spans="6:10" x14ac:dyDescent="0.2">
      <c r="F472"/>
      <c r="G472"/>
      <c r="I472" s="30"/>
      <c r="J472" s="30"/>
    </row>
    <row r="473" spans="6:10" x14ac:dyDescent="0.2">
      <c r="F473"/>
      <c r="G473"/>
      <c r="I473" s="30"/>
      <c r="J473" s="30"/>
    </row>
    <row r="474" spans="6:10" x14ac:dyDescent="0.2">
      <c r="F474"/>
      <c r="G474"/>
      <c r="I474" s="30"/>
      <c r="J474" s="30"/>
    </row>
    <row r="475" spans="6:10" x14ac:dyDescent="0.2">
      <c r="F475"/>
      <c r="G475"/>
      <c r="I475" s="30"/>
      <c r="J475" s="30"/>
    </row>
    <row r="476" spans="6:10" x14ac:dyDescent="0.2">
      <c r="F476"/>
      <c r="G476"/>
      <c r="I476" s="30"/>
      <c r="J476" s="30"/>
    </row>
    <row r="477" spans="6:10" x14ac:dyDescent="0.2">
      <c r="F477"/>
      <c r="G477"/>
      <c r="I477" s="30"/>
      <c r="J477" s="30"/>
    </row>
    <row r="478" spans="6:10" x14ac:dyDescent="0.2">
      <c r="F478"/>
      <c r="G478"/>
      <c r="I478" s="30"/>
      <c r="J478" s="30"/>
    </row>
    <row r="479" spans="6:10" x14ac:dyDescent="0.2">
      <c r="F479"/>
      <c r="G479"/>
      <c r="I479" s="30"/>
      <c r="J479" s="30"/>
    </row>
    <row r="480" spans="6:10" x14ac:dyDescent="0.2">
      <c r="F480"/>
      <c r="G480"/>
      <c r="I480" s="30"/>
      <c r="J480" s="30"/>
    </row>
    <row r="481" spans="6:10" x14ac:dyDescent="0.2">
      <c r="F481"/>
      <c r="G481"/>
      <c r="I481" s="30"/>
      <c r="J481" s="30"/>
    </row>
    <row r="482" spans="6:10" x14ac:dyDescent="0.2">
      <c r="F482"/>
      <c r="G482"/>
      <c r="I482" s="30"/>
      <c r="J482" s="30"/>
    </row>
    <row r="483" spans="6:10" x14ac:dyDescent="0.2">
      <c r="F483"/>
      <c r="G483"/>
      <c r="I483" s="30"/>
      <c r="J483" s="30"/>
    </row>
    <row r="484" spans="6:10" x14ac:dyDescent="0.2">
      <c r="F484"/>
      <c r="G484"/>
      <c r="I484" s="30"/>
      <c r="J484" s="30"/>
    </row>
    <row r="485" spans="6:10" x14ac:dyDescent="0.2">
      <c r="F485"/>
      <c r="G485"/>
      <c r="I485" s="30"/>
      <c r="J485" s="30"/>
    </row>
    <row r="486" spans="6:10" x14ac:dyDescent="0.2">
      <c r="F486"/>
      <c r="G486"/>
      <c r="I486" s="30"/>
      <c r="J486" s="30"/>
    </row>
    <row r="487" spans="6:10" x14ac:dyDescent="0.2">
      <c r="F487"/>
      <c r="G487"/>
      <c r="I487" s="30"/>
      <c r="J487" s="30"/>
    </row>
    <row r="488" spans="6:10" x14ac:dyDescent="0.2">
      <c r="F488"/>
      <c r="G488"/>
      <c r="I488" s="30"/>
      <c r="J488" s="30"/>
    </row>
    <row r="489" spans="6:10" x14ac:dyDescent="0.2">
      <c r="F489"/>
      <c r="G489"/>
      <c r="I489" s="30"/>
      <c r="J489" s="30"/>
    </row>
    <row r="490" spans="6:10" x14ac:dyDescent="0.2">
      <c r="F490"/>
      <c r="G490"/>
      <c r="I490" s="30"/>
      <c r="J490" s="30"/>
    </row>
    <row r="491" spans="6:10" x14ac:dyDescent="0.2">
      <c r="F491"/>
      <c r="G491"/>
      <c r="I491" s="30"/>
      <c r="J491" s="30"/>
    </row>
    <row r="492" spans="6:10" x14ac:dyDescent="0.2">
      <c r="F492"/>
      <c r="G492"/>
      <c r="I492" s="30"/>
      <c r="J492" s="30"/>
    </row>
    <row r="493" spans="6:10" x14ac:dyDescent="0.2">
      <c r="F493"/>
      <c r="G493"/>
      <c r="I493" s="30"/>
      <c r="J493" s="30"/>
    </row>
    <row r="494" spans="6:10" x14ac:dyDescent="0.2">
      <c r="F494"/>
      <c r="G494"/>
      <c r="I494" s="30"/>
      <c r="J494" s="30"/>
    </row>
    <row r="495" spans="6:10" x14ac:dyDescent="0.2">
      <c r="F495"/>
      <c r="G495"/>
      <c r="I495" s="30"/>
      <c r="J495" s="30"/>
    </row>
    <row r="496" spans="6:10" x14ac:dyDescent="0.2">
      <c r="F496"/>
      <c r="G496"/>
      <c r="I496" s="30"/>
      <c r="J496" s="30"/>
    </row>
    <row r="497" spans="6:10" x14ac:dyDescent="0.2">
      <c r="F497"/>
      <c r="G497"/>
      <c r="I497" s="30"/>
      <c r="J497" s="30"/>
    </row>
    <row r="498" spans="6:10" x14ac:dyDescent="0.2">
      <c r="F498"/>
      <c r="G498"/>
      <c r="I498" s="30"/>
      <c r="J498" s="30"/>
    </row>
    <row r="499" spans="6:10" x14ac:dyDescent="0.2">
      <c r="F499"/>
      <c r="G499"/>
      <c r="I499" s="30"/>
      <c r="J499" s="30"/>
    </row>
    <row r="500" spans="6:10" x14ac:dyDescent="0.2">
      <c r="F500"/>
      <c r="G500"/>
      <c r="I500" s="30"/>
      <c r="J500" s="30"/>
    </row>
    <row r="501" spans="6:10" x14ac:dyDescent="0.2">
      <c r="F501"/>
      <c r="G501"/>
      <c r="I501" s="30"/>
      <c r="J501" s="30"/>
    </row>
    <row r="502" spans="6:10" x14ac:dyDescent="0.2">
      <c r="F502"/>
      <c r="G502"/>
      <c r="I502" s="30"/>
      <c r="J502" s="30"/>
    </row>
    <row r="503" spans="6:10" x14ac:dyDescent="0.2">
      <c r="F503"/>
      <c r="G503"/>
      <c r="I503" s="30"/>
      <c r="J503" s="30"/>
    </row>
    <row r="504" spans="6:10" x14ac:dyDescent="0.2">
      <c r="F504"/>
      <c r="G504"/>
      <c r="I504" s="30"/>
      <c r="J504" s="30"/>
    </row>
    <row r="505" spans="6:10" x14ac:dyDescent="0.2">
      <c r="F505"/>
      <c r="G505"/>
      <c r="I505" s="30"/>
      <c r="J505" s="30"/>
    </row>
    <row r="506" spans="6:10" x14ac:dyDescent="0.2">
      <c r="F506"/>
      <c r="G506"/>
      <c r="I506" s="30"/>
      <c r="J506" s="30"/>
    </row>
    <row r="507" spans="6:10" x14ac:dyDescent="0.2">
      <c r="F507"/>
      <c r="G507"/>
      <c r="I507" s="30"/>
      <c r="J507" s="30"/>
    </row>
    <row r="508" spans="6:10" x14ac:dyDescent="0.2">
      <c r="F508"/>
      <c r="G508"/>
      <c r="I508" s="30"/>
      <c r="J508" s="30"/>
    </row>
    <row r="509" spans="6:10" x14ac:dyDescent="0.2">
      <c r="F509"/>
      <c r="G509"/>
      <c r="I509" s="30"/>
      <c r="J509" s="30"/>
    </row>
    <row r="510" spans="6:10" x14ac:dyDescent="0.2">
      <c r="F510"/>
      <c r="G510"/>
      <c r="I510" s="30"/>
      <c r="J510" s="30"/>
    </row>
    <row r="511" spans="6:10" x14ac:dyDescent="0.2">
      <c r="F511"/>
      <c r="G511"/>
      <c r="I511" s="30"/>
      <c r="J511" s="30"/>
    </row>
    <row r="512" spans="6:10" x14ac:dyDescent="0.2">
      <c r="F512"/>
      <c r="G512"/>
      <c r="I512" s="30"/>
      <c r="J512" s="30"/>
    </row>
    <row r="513" spans="6:10" x14ac:dyDescent="0.2">
      <c r="F513"/>
      <c r="G513"/>
      <c r="I513" s="30"/>
      <c r="J513" s="30"/>
    </row>
    <row r="514" spans="6:10" x14ac:dyDescent="0.2">
      <c r="F514"/>
      <c r="G514"/>
      <c r="I514" s="30"/>
      <c r="J514" s="30"/>
    </row>
    <row r="515" spans="6:10" x14ac:dyDescent="0.2">
      <c r="F515"/>
      <c r="G515"/>
      <c r="I515" s="30"/>
      <c r="J515" s="30"/>
    </row>
    <row r="516" spans="6:10" x14ac:dyDescent="0.2">
      <c r="F516"/>
      <c r="G516"/>
      <c r="I516" s="30"/>
      <c r="J516" s="30"/>
    </row>
    <row r="517" spans="6:10" x14ac:dyDescent="0.2">
      <c r="F517"/>
      <c r="G517"/>
      <c r="I517" s="30"/>
      <c r="J517" s="30"/>
    </row>
    <row r="518" spans="6:10" x14ac:dyDescent="0.2">
      <c r="F518"/>
      <c r="G518"/>
      <c r="I518" s="30"/>
      <c r="J518" s="30"/>
    </row>
    <row r="519" spans="6:10" x14ac:dyDescent="0.2">
      <c r="F519"/>
      <c r="G519"/>
      <c r="I519" s="30"/>
      <c r="J519" s="30"/>
    </row>
    <row r="520" spans="6:10" x14ac:dyDescent="0.2">
      <c r="F520"/>
      <c r="G520"/>
      <c r="I520" s="30"/>
      <c r="J520" s="30"/>
    </row>
    <row r="521" spans="6:10" x14ac:dyDescent="0.2">
      <c r="F521"/>
      <c r="G521"/>
      <c r="I521" s="30"/>
      <c r="J521" s="30"/>
    </row>
    <row r="522" spans="6:10" x14ac:dyDescent="0.2">
      <c r="F522"/>
      <c r="G522"/>
      <c r="I522" s="30"/>
      <c r="J522" s="30"/>
    </row>
    <row r="523" spans="6:10" x14ac:dyDescent="0.2">
      <c r="F523"/>
      <c r="G523"/>
      <c r="I523" s="30"/>
      <c r="J523" s="30"/>
    </row>
    <row r="524" spans="6:10" x14ac:dyDescent="0.2">
      <c r="F524"/>
      <c r="G524"/>
      <c r="I524" s="30"/>
      <c r="J524" s="30"/>
    </row>
    <row r="525" spans="6:10" x14ac:dyDescent="0.2">
      <c r="F525"/>
      <c r="G525"/>
      <c r="I525" s="30"/>
      <c r="J525" s="30"/>
    </row>
    <row r="526" spans="6:10" x14ac:dyDescent="0.2">
      <c r="F526"/>
      <c r="G526"/>
      <c r="I526" s="30"/>
      <c r="J526" s="30"/>
    </row>
    <row r="527" spans="6:10" x14ac:dyDescent="0.2">
      <c r="F527"/>
      <c r="G527"/>
      <c r="I527" s="30"/>
      <c r="J527" s="30"/>
    </row>
    <row r="528" spans="6:10" x14ac:dyDescent="0.2">
      <c r="F528"/>
      <c r="G528"/>
      <c r="I528" s="30"/>
      <c r="J528" s="30"/>
    </row>
    <row r="529" spans="6:10" x14ac:dyDescent="0.2">
      <c r="F529"/>
      <c r="G529"/>
      <c r="I529" s="30"/>
      <c r="J529" s="30"/>
    </row>
    <row r="530" spans="6:10" x14ac:dyDescent="0.2">
      <c r="F530"/>
      <c r="G530"/>
      <c r="I530" s="30"/>
      <c r="J530" s="30"/>
    </row>
    <row r="531" spans="6:10" x14ac:dyDescent="0.2">
      <c r="F531"/>
      <c r="G531"/>
      <c r="I531" s="30"/>
      <c r="J531" s="30"/>
    </row>
    <row r="532" spans="6:10" x14ac:dyDescent="0.2">
      <c r="F532"/>
      <c r="G532"/>
      <c r="I532" s="30"/>
      <c r="J532" s="30"/>
    </row>
    <row r="533" spans="6:10" x14ac:dyDescent="0.2">
      <c r="F533"/>
      <c r="G533"/>
      <c r="I533" s="30"/>
      <c r="J533" s="30"/>
    </row>
    <row r="534" spans="6:10" x14ac:dyDescent="0.2">
      <c r="F534"/>
      <c r="G534"/>
      <c r="I534" s="30"/>
      <c r="J534" s="30"/>
    </row>
    <row r="535" spans="6:10" x14ac:dyDescent="0.2">
      <c r="F535"/>
      <c r="G535"/>
      <c r="I535" s="30"/>
      <c r="J535" s="30"/>
    </row>
    <row r="536" spans="6:10" x14ac:dyDescent="0.2">
      <c r="F536"/>
      <c r="G536"/>
      <c r="I536" s="30"/>
      <c r="J536" s="30"/>
    </row>
    <row r="537" spans="6:10" x14ac:dyDescent="0.2">
      <c r="F537"/>
      <c r="G537"/>
      <c r="I537" s="30"/>
      <c r="J537" s="30"/>
    </row>
    <row r="538" spans="6:10" x14ac:dyDescent="0.2">
      <c r="F538"/>
      <c r="G538"/>
      <c r="I538" s="30"/>
      <c r="J538" s="30"/>
    </row>
    <row r="539" spans="6:10" x14ac:dyDescent="0.2">
      <c r="F539"/>
      <c r="G539"/>
      <c r="I539" s="30"/>
      <c r="J539" s="30"/>
    </row>
    <row r="540" spans="6:10" x14ac:dyDescent="0.2">
      <c r="F540"/>
      <c r="G540"/>
    </row>
    <row r="541" spans="6:10" x14ac:dyDescent="0.2">
      <c r="F541"/>
      <c r="G541"/>
    </row>
    <row r="542" spans="6:10" x14ac:dyDescent="0.2">
      <c r="F542"/>
      <c r="G542"/>
    </row>
    <row r="543" spans="6:10" x14ac:dyDescent="0.2">
      <c r="F543"/>
      <c r="G543"/>
    </row>
    <row r="544" spans="6:10" x14ac:dyDescent="0.2">
      <c r="F544"/>
      <c r="G544"/>
    </row>
    <row r="545" spans="6:7" x14ac:dyDescent="0.2">
      <c r="F545"/>
      <c r="G545"/>
    </row>
    <row r="546" spans="6:7" x14ac:dyDescent="0.2">
      <c r="F546"/>
      <c r="G546"/>
    </row>
    <row r="547" spans="6:7" x14ac:dyDescent="0.2">
      <c r="F547"/>
      <c r="G547"/>
    </row>
    <row r="548" spans="6:7" x14ac:dyDescent="0.2">
      <c r="F548"/>
      <c r="G548"/>
    </row>
    <row r="549" spans="6:7" x14ac:dyDescent="0.2">
      <c r="F549"/>
      <c r="G549"/>
    </row>
    <row r="550" spans="6:7" x14ac:dyDescent="0.2">
      <c r="F550"/>
      <c r="G550"/>
    </row>
    <row r="551" spans="6:7" x14ac:dyDescent="0.2">
      <c r="F551"/>
      <c r="G551"/>
    </row>
    <row r="552" spans="6:7" x14ac:dyDescent="0.2">
      <c r="F552"/>
      <c r="G552"/>
    </row>
    <row r="553" spans="6:7" x14ac:dyDescent="0.2">
      <c r="F553"/>
      <c r="G553"/>
    </row>
    <row r="554" spans="6:7" x14ac:dyDescent="0.2">
      <c r="F554"/>
      <c r="G554"/>
    </row>
    <row r="555" spans="6:7" x14ac:dyDescent="0.2">
      <c r="F555"/>
      <c r="G555"/>
    </row>
    <row r="556" spans="6:7" x14ac:dyDescent="0.2">
      <c r="F556"/>
      <c r="G556"/>
    </row>
    <row r="557" spans="6:7" x14ac:dyDescent="0.2">
      <c r="F557"/>
      <c r="G557"/>
    </row>
    <row r="558" spans="6:7" x14ac:dyDescent="0.2">
      <c r="F558"/>
      <c r="G558"/>
    </row>
    <row r="559" spans="6:7" x14ac:dyDescent="0.2">
      <c r="F559"/>
      <c r="G559"/>
    </row>
    <row r="560" spans="6:7" x14ac:dyDescent="0.2">
      <c r="F560"/>
      <c r="G560"/>
    </row>
    <row r="561" spans="6:7" x14ac:dyDescent="0.2">
      <c r="F561"/>
      <c r="G561"/>
    </row>
    <row r="562" spans="6:7" x14ac:dyDescent="0.2">
      <c r="F562"/>
      <c r="G562"/>
    </row>
    <row r="563" spans="6:7" x14ac:dyDescent="0.2">
      <c r="F563"/>
      <c r="G563"/>
    </row>
    <row r="564" spans="6:7" x14ac:dyDescent="0.2">
      <c r="F564"/>
      <c r="G564"/>
    </row>
    <row r="565" spans="6:7" x14ac:dyDescent="0.2">
      <c r="F565"/>
      <c r="G565"/>
    </row>
    <row r="566" spans="6:7" x14ac:dyDescent="0.2">
      <c r="F566"/>
      <c r="G566"/>
    </row>
    <row r="567" spans="6:7" x14ac:dyDescent="0.2">
      <c r="F567"/>
      <c r="G567"/>
    </row>
    <row r="568" spans="6:7" x14ac:dyDescent="0.2">
      <c r="F568"/>
      <c r="G568"/>
    </row>
    <row r="569" spans="6:7" x14ac:dyDescent="0.2">
      <c r="F569"/>
      <c r="G569"/>
    </row>
    <row r="570" spans="6:7" x14ac:dyDescent="0.2">
      <c r="F570"/>
      <c r="G570"/>
    </row>
    <row r="571" spans="6:7" x14ac:dyDescent="0.2">
      <c r="F571"/>
      <c r="G571"/>
    </row>
    <row r="572" spans="6:7" x14ac:dyDescent="0.2">
      <c r="F572"/>
      <c r="G572"/>
    </row>
    <row r="573" spans="6:7" x14ac:dyDescent="0.2">
      <c r="F573"/>
      <c r="G573"/>
    </row>
    <row r="574" spans="6:7" x14ac:dyDescent="0.2">
      <c r="F574"/>
      <c r="G574"/>
    </row>
    <row r="575" spans="6:7" x14ac:dyDescent="0.2">
      <c r="F575"/>
      <c r="G575"/>
    </row>
    <row r="576" spans="6:7" x14ac:dyDescent="0.2">
      <c r="F576"/>
      <c r="G576"/>
    </row>
    <row r="577" spans="6:7" x14ac:dyDescent="0.2">
      <c r="F577"/>
      <c r="G577"/>
    </row>
    <row r="578" spans="6:7" x14ac:dyDescent="0.2">
      <c r="F578"/>
      <c r="G578"/>
    </row>
    <row r="579" spans="6:7" x14ac:dyDescent="0.2">
      <c r="F579"/>
      <c r="G579"/>
    </row>
    <row r="580" spans="6:7" x14ac:dyDescent="0.2">
      <c r="F580"/>
      <c r="G580"/>
    </row>
    <row r="581" spans="6:7" x14ac:dyDescent="0.2">
      <c r="F581"/>
      <c r="G581"/>
    </row>
    <row r="582" spans="6:7" x14ac:dyDescent="0.2">
      <c r="F582"/>
      <c r="G582"/>
    </row>
    <row r="583" spans="6:7" x14ac:dyDescent="0.2">
      <c r="F583"/>
      <c r="G583"/>
    </row>
    <row r="584" spans="6:7" x14ac:dyDescent="0.2">
      <c r="F584"/>
      <c r="G584"/>
    </row>
    <row r="585" spans="6:7" x14ac:dyDescent="0.2">
      <c r="F585"/>
      <c r="G585"/>
    </row>
    <row r="586" spans="6:7" x14ac:dyDescent="0.2">
      <c r="F586"/>
      <c r="G586"/>
    </row>
    <row r="587" spans="6:7" x14ac:dyDescent="0.2">
      <c r="F587"/>
      <c r="G587"/>
    </row>
    <row r="588" spans="6:7" x14ac:dyDescent="0.2">
      <c r="F588"/>
      <c r="G588"/>
    </row>
    <row r="589" spans="6:7" x14ac:dyDescent="0.2">
      <c r="F589"/>
      <c r="G589"/>
    </row>
    <row r="590" spans="6:7" x14ac:dyDescent="0.2">
      <c r="F590"/>
      <c r="G590"/>
    </row>
    <row r="591" spans="6:7" x14ac:dyDescent="0.2">
      <c r="F591"/>
      <c r="G591"/>
    </row>
    <row r="592" spans="6:7" x14ac:dyDescent="0.2">
      <c r="F592"/>
      <c r="G592"/>
    </row>
    <row r="593" spans="6:7" x14ac:dyDescent="0.2">
      <c r="F593"/>
      <c r="G593"/>
    </row>
    <row r="594" spans="6:7" x14ac:dyDescent="0.2">
      <c r="F594"/>
      <c r="G594"/>
    </row>
    <row r="595" spans="6:7" x14ac:dyDescent="0.2">
      <c r="F595"/>
      <c r="G595"/>
    </row>
    <row r="596" spans="6:7" x14ac:dyDescent="0.2">
      <c r="F596"/>
      <c r="G596"/>
    </row>
    <row r="597" spans="6:7" x14ac:dyDescent="0.2">
      <c r="F597"/>
      <c r="G597"/>
    </row>
    <row r="598" spans="6:7" x14ac:dyDescent="0.2">
      <c r="F598"/>
      <c r="G598"/>
    </row>
    <row r="599" spans="6:7" x14ac:dyDescent="0.2">
      <c r="F599"/>
      <c r="G599"/>
    </row>
    <row r="600" spans="6:7" x14ac:dyDescent="0.2">
      <c r="F600"/>
      <c r="G600"/>
    </row>
    <row r="601" spans="6:7" x14ac:dyDescent="0.2">
      <c r="F601"/>
      <c r="G601"/>
    </row>
    <row r="602" spans="6:7" x14ac:dyDescent="0.2">
      <c r="F602"/>
      <c r="G602"/>
    </row>
    <row r="603" spans="6:7" x14ac:dyDescent="0.2">
      <c r="F603"/>
      <c r="G603"/>
    </row>
    <row r="604" spans="6:7" x14ac:dyDescent="0.2">
      <c r="F604"/>
      <c r="G604"/>
    </row>
    <row r="605" spans="6:7" x14ac:dyDescent="0.2">
      <c r="F605"/>
      <c r="G605"/>
    </row>
    <row r="606" spans="6:7" x14ac:dyDescent="0.2">
      <c r="F606"/>
      <c r="G606"/>
    </row>
    <row r="607" spans="6:7" x14ac:dyDescent="0.2">
      <c r="F607"/>
      <c r="G607"/>
    </row>
    <row r="608" spans="6:7" x14ac:dyDescent="0.2">
      <c r="F608"/>
      <c r="G608"/>
    </row>
    <row r="609" spans="6:7" x14ac:dyDescent="0.2">
      <c r="F609"/>
      <c r="G609"/>
    </row>
    <row r="610" spans="6:7" x14ac:dyDescent="0.2">
      <c r="F610"/>
      <c r="G610"/>
    </row>
    <row r="611" spans="6:7" x14ac:dyDescent="0.2">
      <c r="F611"/>
      <c r="G611"/>
    </row>
    <row r="612" spans="6:7" x14ac:dyDescent="0.2">
      <c r="F612"/>
      <c r="G612"/>
    </row>
    <row r="613" spans="6:7" x14ac:dyDescent="0.2">
      <c r="F613"/>
      <c r="G613"/>
    </row>
    <row r="614" spans="6:7" x14ac:dyDescent="0.2">
      <c r="F614"/>
      <c r="G614"/>
    </row>
    <row r="615" spans="6:7" x14ac:dyDescent="0.2">
      <c r="F615"/>
      <c r="G615"/>
    </row>
    <row r="616" spans="6:7" x14ac:dyDescent="0.2">
      <c r="F616"/>
      <c r="G616"/>
    </row>
    <row r="617" spans="6:7" x14ac:dyDescent="0.2">
      <c r="F617"/>
      <c r="G617"/>
    </row>
    <row r="618" spans="6:7" x14ac:dyDescent="0.2">
      <c r="F618"/>
      <c r="G618"/>
    </row>
    <row r="619" spans="6:7" x14ac:dyDescent="0.2">
      <c r="F619"/>
      <c r="G619"/>
    </row>
    <row r="620" spans="6:7" x14ac:dyDescent="0.2">
      <c r="F620"/>
      <c r="G620"/>
    </row>
    <row r="621" spans="6:7" x14ac:dyDescent="0.2">
      <c r="F621"/>
      <c r="G621"/>
    </row>
    <row r="622" spans="6:7" x14ac:dyDescent="0.2">
      <c r="F622"/>
      <c r="G622"/>
    </row>
    <row r="623" spans="6:7" x14ac:dyDescent="0.2">
      <c r="F623"/>
      <c r="G623"/>
    </row>
    <row r="624" spans="6:7" x14ac:dyDescent="0.2">
      <c r="F624"/>
      <c r="G624"/>
    </row>
    <row r="625" spans="6:7" x14ac:dyDescent="0.2">
      <c r="F625"/>
      <c r="G625"/>
    </row>
    <row r="626" spans="6:7" x14ac:dyDescent="0.2">
      <c r="F626"/>
      <c r="G626"/>
    </row>
    <row r="627" spans="6:7" x14ac:dyDescent="0.2">
      <c r="F627"/>
      <c r="G627"/>
    </row>
    <row r="628" spans="6:7" x14ac:dyDescent="0.2">
      <c r="F628"/>
      <c r="G628"/>
    </row>
    <row r="629" spans="6:7" x14ac:dyDescent="0.2">
      <c r="F629"/>
      <c r="G629"/>
    </row>
    <row r="630" spans="6:7" x14ac:dyDescent="0.2">
      <c r="F630"/>
      <c r="G630"/>
    </row>
    <row r="631" spans="6:7" x14ac:dyDescent="0.2">
      <c r="F631"/>
      <c r="G631"/>
    </row>
    <row r="632" spans="6:7" x14ac:dyDescent="0.2">
      <c r="F632"/>
      <c r="G632"/>
    </row>
    <row r="633" spans="6:7" x14ac:dyDescent="0.2">
      <c r="F633"/>
      <c r="G633"/>
    </row>
    <row r="634" spans="6:7" x14ac:dyDescent="0.2">
      <c r="F634"/>
      <c r="G634"/>
    </row>
    <row r="635" spans="6:7" x14ac:dyDescent="0.2">
      <c r="F635"/>
      <c r="G635"/>
    </row>
    <row r="636" spans="6:7" x14ac:dyDescent="0.2">
      <c r="F636"/>
      <c r="G636"/>
    </row>
    <row r="637" spans="6:7" x14ac:dyDescent="0.2">
      <c r="F637"/>
      <c r="G637"/>
    </row>
    <row r="638" spans="6:7" x14ac:dyDescent="0.2">
      <c r="F638"/>
      <c r="G638"/>
    </row>
    <row r="639" spans="6:7" x14ac:dyDescent="0.2">
      <c r="F639"/>
      <c r="G639"/>
    </row>
    <row r="640" spans="6:7" x14ac:dyDescent="0.2">
      <c r="F640"/>
      <c r="G640"/>
    </row>
    <row r="641" spans="6:7" x14ac:dyDescent="0.2">
      <c r="F641"/>
      <c r="G641"/>
    </row>
    <row r="642" spans="6:7" x14ac:dyDescent="0.2">
      <c r="F642"/>
      <c r="G642"/>
    </row>
    <row r="643" spans="6:7" x14ac:dyDescent="0.2">
      <c r="F643"/>
      <c r="G643"/>
    </row>
    <row r="644" spans="6:7" x14ac:dyDescent="0.2">
      <c r="F644"/>
      <c r="G644"/>
    </row>
    <row r="645" spans="6:7" x14ac:dyDescent="0.2">
      <c r="F645"/>
      <c r="G645"/>
    </row>
    <row r="646" spans="6:7" x14ac:dyDescent="0.2">
      <c r="F646"/>
      <c r="G646"/>
    </row>
    <row r="647" spans="6:7" x14ac:dyDescent="0.2">
      <c r="F647"/>
      <c r="G647"/>
    </row>
    <row r="648" spans="6:7" x14ac:dyDescent="0.2">
      <c r="F648"/>
      <c r="G648"/>
    </row>
    <row r="649" spans="6:7" x14ac:dyDescent="0.2">
      <c r="F649"/>
      <c r="G649"/>
    </row>
    <row r="650" spans="6:7" x14ac:dyDescent="0.2">
      <c r="F650"/>
      <c r="G650"/>
    </row>
    <row r="651" spans="6:7" x14ac:dyDescent="0.2">
      <c r="F651"/>
      <c r="G651"/>
    </row>
    <row r="652" spans="6:7" x14ac:dyDescent="0.2">
      <c r="F652"/>
      <c r="G652"/>
    </row>
    <row r="653" spans="6:7" x14ac:dyDescent="0.2">
      <c r="F653"/>
      <c r="G653"/>
    </row>
    <row r="654" spans="6:7" x14ac:dyDescent="0.2">
      <c r="F654"/>
      <c r="G654"/>
    </row>
    <row r="655" spans="6:7" x14ac:dyDescent="0.2">
      <c r="F655"/>
      <c r="G655"/>
    </row>
    <row r="656" spans="6:7" x14ac:dyDescent="0.2">
      <c r="F656"/>
      <c r="G656"/>
    </row>
    <row r="657" spans="6:7" x14ac:dyDescent="0.2">
      <c r="F657"/>
      <c r="G657"/>
    </row>
    <row r="658" spans="6:7" x14ac:dyDescent="0.2">
      <c r="F658"/>
      <c r="G658"/>
    </row>
    <row r="659" spans="6:7" x14ac:dyDescent="0.2">
      <c r="F659"/>
      <c r="G659"/>
    </row>
    <row r="660" spans="6:7" x14ac:dyDescent="0.2">
      <c r="F660"/>
      <c r="G660"/>
    </row>
    <row r="661" spans="6:7" x14ac:dyDescent="0.2">
      <c r="F661"/>
      <c r="G661"/>
    </row>
    <row r="662" spans="6:7" x14ac:dyDescent="0.2">
      <c r="F662"/>
      <c r="G662"/>
    </row>
    <row r="663" spans="6:7" x14ac:dyDescent="0.2">
      <c r="F663"/>
      <c r="G663"/>
    </row>
    <row r="664" spans="6:7" x14ac:dyDescent="0.2">
      <c r="F664"/>
      <c r="G664"/>
    </row>
    <row r="665" spans="6:7" x14ac:dyDescent="0.2">
      <c r="F665"/>
      <c r="G665"/>
    </row>
    <row r="666" spans="6:7" x14ac:dyDescent="0.2">
      <c r="F666"/>
      <c r="G666"/>
    </row>
    <row r="667" spans="6:7" x14ac:dyDescent="0.2">
      <c r="F667"/>
      <c r="G667"/>
    </row>
    <row r="668" spans="6:7" x14ac:dyDescent="0.2">
      <c r="F668"/>
      <c r="G668"/>
    </row>
    <row r="669" spans="6:7" x14ac:dyDescent="0.2">
      <c r="F669"/>
      <c r="G669"/>
    </row>
    <row r="670" spans="6:7" x14ac:dyDescent="0.2">
      <c r="F670"/>
      <c r="G670"/>
    </row>
    <row r="671" spans="6:7" x14ac:dyDescent="0.2">
      <c r="F671"/>
      <c r="G671"/>
    </row>
    <row r="672" spans="6:7" x14ac:dyDescent="0.2">
      <c r="F672"/>
      <c r="G672"/>
    </row>
    <row r="673" spans="6:7" x14ac:dyDescent="0.2">
      <c r="F673"/>
      <c r="G673"/>
    </row>
    <row r="674" spans="6:7" x14ac:dyDescent="0.2">
      <c r="F674"/>
      <c r="G674"/>
    </row>
    <row r="675" spans="6:7" x14ac:dyDescent="0.2">
      <c r="F675"/>
      <c r="G675"/>
    </row>
    <row r="676" spans="6:7" x14ac:dyDescent="0.2">
      <c r="F676"/>
      <c r="G676"/>
    </row>
    <row r="677" spans="6:7" x14ac:dyDescent="0.2">
      <c r="F677"/>
      <c r="G677"/>
    </row>
    <row r="678" spans="6:7" x14ac:dyDescent="0.2">
      <c r="F678"/>
      <c r="G678"/>
    </row>
    <row r="679" spans="6:7" x14ac:dyDescent="0.2">
      <c r="F679"/>
      <c r="G679"/>
    </row>
    <row r="680" spans="6:7" x14ac:dyDescent="0.2">
      <c r="F680"/>
      <c r="G680"/>
    </row>
    <row r="681" spans="6:7" x14ac:dyDescent="0.2">
      <c r="F681"/>
      <c r="G681"/>
    </row>
    <row r="682" spans="6:7" x14ac:dyDescent="0.2">
      <c r="F682"/>
      <c r="G682"/>
    </row>
    <row r="683" spans="6:7" x14ac:dyDescent="0.2">
      <c r="F683"/>
      <c r="G683"/>
    </row>
    <row r="684" spans="6:7" x14ac:dyDescent="0.2">
      <c r="F684"/>
      <c r="G684"/>
    </row>
    <row r="685" spans="6:7" x14ac:dyDescent="0.2">
      <c r="F685"/>
      <c r="G685"/>
    </row>
    <row r="686" spans="6:7" x14ac:dyDescent="0.2">
      <c r="F686"/>
      <c r="G686"/>
    </row>
    <row r="687" spans="6:7" x14ac:dyDescent="0.2">
      <c r="F687"/>
      <c r="G687"/>
    </row>
    <row r="688" spans="6:7" x14ac:dyDescent="0.2">
      <c r="F688"/>
      <c r="G688"/>
    </row>
    <row r="689" spans="6:7" x14ac:dyDescent="0.2">
      <c r="F689"/>
      <c r="G689"/>
    </row>
    <row r="690" spans="6:7" x14ac:dyDescent="0.2">
      <c r="F690"/>
      <c r="G690"/>
    </row>
    <row r="691" spans="6:7" x14ac:dyDescent="0.2">
      <c r="F691"/>
      <c r="G691"/>
    </row>
    <row r="692" spans="6:7" x14ac:dyDescent="0.2">
      <c r="F692"/>
      <c r="G692"/>
    </row>
    <row r="693" spans="6:7" x14ac:dyDescent="0.2">
      <c r="F693"/>
      <c r="G693"/>
    </row>
    <row r="694" spans="6:7" x14ac:dyDescent="0.2">
      <c r="F694"/>
      <c r="G694"/>
    </row>
    <row r="695" spans="6:7" x14ac:dyDescent="0.2">
      <c r="F695"/>
      <c r="G695"/>
    </row>
    <row r="696" spans="6:7" x14ac:dyDescent="0.2">
      <c r="F696"/>
      <c r="G696"/>
    </row>
    <row r="697" spans="6:7" x14ac:dyDescent="0.2">
      <c r="F697"/>
      <c r="G697"/>
    </row>
    <row r="698" spans="6:7" x14ac:dyDescent="0.2">
      <c r="F698"/>
      <c r="G698"/>
    </row>
    <row r="699" spans="6:7" x14ac:dyDescent="0.2">
      <c r="F699"/>
      <c r="G699"/>
    </row>
    <row r="700" spans="6:7" x14ac:dyDescent="0.2">
      <c r="F700"/>
      <c r="G700"/>
    </row>
    <row r="701" spans="6:7" x14ac:dyDescent="0.2">
      <c r="F701"/>
      <c r="G701"/>
    </row>
    <row r="702" spans="6:7" x14ac:dyDescent="0.2">
      <c r="F702"/>
      <c r="G702"/>
    </row>
    <row r="703" spans="6:7" x14ac:dyDescent="0.2">
      <c r="F703"/>
      <c r="G703"/>
    </row>
    <row r="704" spans="6:7" x14ac:dyDescent="0.2">
      <c r="F704"/>
      <c r="G704"/>
    </row>
    <row r="705" spans="6:7" x14ac:dyDescent="0.2">
      <c r="F705"/>
      <c r="G705"/>
    </row>
    <row r="706" spans="6:7" x14ac:dyDescent="0.2">
      <c r="F706"/>
      <c r="G706"/>
    </row>
    <row r="707" spans="6:7" x14ac:dyDescent="0.2">
      <c r="F707"/>
      <c r="G707"/>
    </row>
    <row r="708" spans="6:7" x14ac:dyDescent="0.2">
      <c r="F708"/>
      <c r="G708"/>
    </row>
    <row r="709" spans="6:7" x14ac:dyDescent="0.2">
      <c r="F709"/>
      <c r="G709"/>
    </row>
    <row r="710" spans="6:7" x14ac:dyDescent="0.2">
      <c r="F710"/>
      <c r="G710"/>
    </row>
    <row r="711" spans="6:7" x14ac:dyDescent="0.2">
      <c r="F711"/>
      <c r="G711"/>
    </row>
    <row r="712" spans="6:7" x14ac:dyDescent="0.2">
      <c r="F712"/>
      <c r="G712"/>
    </row>
    <row r="713" spans="6:7" x14ac:dyDescent="0.2">
      <c r="F713"/>
      <c r="G713"/>
    </row>
    <row r="714" spans="6:7" x14ac:dyDescent="0.2">
      <c r="F714"/>
      <c r="G714"/>
    </row>
    <row r="715" spans="6:7" x14ac:dyDescent="0.2">
      <c r="F715"/>
      <c r="G715"/>
    </row>
    <row r="716" spans="6:7" x14ac:dyDescent="0.2">
      <c r="F716"/>
      <c r="G716"/>
    </row>
    <row r="717" spans="6:7" x14ac:dyDescent="0.2">
      <c r="F717"/>
      <c r="G717"/>
    </row>
    <row r="718" spans="6:7" x14ac:dyDescent="0.2">
      <c r="F718"/>
      <c r="G718"/>
    </row>
    <row r="719" spans="6:7" x14ac:dyDescent="0.2">
      <c r="F719"/>
      <c r="G719"/>
    </row>
    <row r="720" spans="6:7" x14ac:dyDescent="0.2">
      <c r="F720"/>
      <c r="G720"/>
    </row>
    <row r="721" spans="6:7" x14ac:dyDescent="0.2">
      <c r="F721"/>
      <c r="G721"/>
    </row>
    <row r="722" spans="6:7" x14ac:dyDescent="0.2">
      <c r="F722"/>
      <c r="G722"/>
    </row>
    <row r="723" spans="6:7" x14ac:dyDescent="0.2">
      <c r="F723"/>
      <c r="G723"/>
    </row>
    <row r="724" spans="6:7" x14ac:dyDescent="0.2">
      <c r="F724"/>
      <c r="G724"/>
    </row>
    <row r="725" spans="6:7" x14ac:dyDescent="0.2">
      <c r="F725"/>
      <c r="G725"/>
    </row>
    <row r="726" spans="6:7" x14ac:dyDescent="0.2">
      <c r="F726"/>
      <c r="G726"/>
    </row>
    <row r="727" spans="6:7" x14ac:dyDescent="0.2">
      <c r="F727"/>
      <c r="G727"/>
    </row>
    <row r="728" spans="6:7" x14ac:dyDescent="0.2">
      <c r="F728"/>
      <c r="G728"/>
    </row>
    <row r="729" spans="6:7" x14ac:dyDescent="0.2">
      <c r="F729"/>
      <c r="G729"/>
    </row>
    <row r="730" spans="6:7" x14ac:dyDescent="0.2">
      <c r="F730"/>
      <c r="G730"/>
    </row>
    <row r="731" spans="6:7" x14ac:dyDescent="0.2">
      <c r="F731"/>
      <c r="G731"/>
    </row>
    <row r="732" spans="6:7" x14ac:dyDescent="0.2">
      <c r="F732"/>
      <c r="G732"/>
    </row>
    <row r="733" spans="6:7" x14ac:dyDescent="0.2">
      <c r="F733"/>
      <c r="G733"/>
    </row>
    <row r="734" spans="6:7" x14ac:dyDescent="0.2">
      <c r="F734"/>
      <c r="G734"/>
    </row>
    <row r="735" spans="6:7" x14ac:dyDescent="0.2">
      <c r="F735"/>
      <c r="G735"/>
    </row>
    <row r="736" spans="6:7" x14ac:dyDescent="0.2">
      <c r="F736"/>
      <c r="G736"/>
    </row>
    <row r="737" spans="6:7" x14ac:dyDescent="0.2">
      <c r="F737"/>
      <c r="G737"/>
    </row>
    <row r="738" spans="6:7" x14ac:dyDescent="0.2">
      <c r="F738"/>
      <c r="G738"/>
    </row>
    <row r="739" spans="6:7" x14ac:dyDescent="0.2">
      <c r="F739"/>
      <c r="G739"/>
    </row>
    <row r="740" spans="6:7" x14ac:dyDescent="0.2">
      <c r="F740"/>
      <c r="G740"/>
    </row>
    <row r="741" spans="6:7" x14ac:dyDescent="0.2">
      <c r="F741"/>
      <c r="G741"/>
    </row>
    <row r="742" spans="6:7" x14ac:dyDescent="0.2">
      <c r="F742"/>
      <c r="G742"/>
    </row>
    <row r="743" spans="6:7" x14ac:dyDescent="0.2">
      <c r="F743"/>
      <c r="G743"/>
    </row>
    <row r="744" spans="6:7" x14ac:dyDescent="0.2">
      <c r="F744"/>
      <c r="G744"/>
    </row>
    <row r="745" spans="6:7" x14ac:dyDescent="0.2">
      <c r="F745"/>
      <c r="G745"/>
    </row>
    <row r="746" spans="6:7" x14ac:dyDescent="0.2">
      <c r="F746"/>
      <c r="G746"/>
    </row>
    <row r="747" spans="6:7" x14ac:dyDescent="0.2">
      <c r="F747"/>
      <c r="G747"/>
    </row>
    <row r="748" spans="6:7" x14ac:dyDescent="0.2">
      <c r="F748"/>
      <c r="G748"/>
    </row>
    <row r="749" spans="6:7" x14ac:dyDescent="0.2">
      <c r="F749"/>
      <c r="G749"/>
    </row>
    <row r="750" spans="6:7" x14ac:dyDescent="0.2">
      <c r="F750"/>
      <c r="G750"/>
    </row>
    <row r="751" spans="6:7" x14ac:dyDescent="0.2">
      <c r="F751"/>
      <c r="G751"/>
    </row>
    <row r="752" spans="6:7" x14ac:dyDescent="0.2">
      <c r="F752"/>
      <c r="G752"/>
    </row>
    <row r="753" spans="6:7" x14ac:dyDescent="0.2">
      <c r="F753"/>
      <c r="G753"/>
    </row>
    <row r="754" spans="6:7" x14ac:dyDescent="0.2">
      <c r="F754"/>
      <c r="G754"/>
    </row>
    <row r="755" spans="6:7" x14ac:dyDescent="0.2">
      <c r="F755"/>
      <c r="G755"/>
    </row>
    <row r="756" spans="6:7" x14ac:dyDescent="0.2">
      <c r="F756"/>
      <c r="G756"/>
    </row>
    <row r="757" spans="6:7" x14ac:dyDescent="0.2">
      <c r="F757"/>
      <c r="G757"/>
    </row>
    <row r="758" spans="6:7" x14ac:dyDescent="0.2">
      <c r="F758"/>
      <c r="G758"/>
    </row>
    <row r="759" spans="6:7" x14ac:dyDescent="0.2">
      <c r="F759"/>
      <c r="G759"/>
    </row>
    <row r="760" spans="6:7" x14ac:dyDescent="0.2">
      <c r="F760"/>
      <c r="G760"/>
    </row>
    <row r="761" spans="6:7" x14ac:dyDescent="0.2">
      <c r="F761"/>
      <c r="G761"/>
    </row>
    <row r="762" spans="6:7" x14ac:dyDescent="0.2">
      <c r="F762"/>
      <c r="G762"/>
    </row>
    <row r="763" spans="6:7" x14ac:dyDescent="0.2">
      <c r="F763"/>
      <c r="G763"/>
    </row>
    <row r="764" spans="6:7" x14ac:dyDescent="0.2">
      <c r="F764"/>
      <c r="G764"/>
    </row>
    <row r="765" spans="6:7" x14ac:dyDescent="0.2">
      <c r="F765"/>
      <c r="G765"/>
    </row>
    <row r="766" spans="6:7" x14ac:dyDescent="0.2">
      <c r="F766"/>
      <c r="G766"/>
    </row>
    <row r="767" spans="6:7" x14ac:dyDescent="0.2">
      <c r="F767"/>
      <c r="G767"/>
    </row>
    <row r="768" spans="6:7" x14ac:dyDescent="0.2">
      <c r="F768"/>
      <c r="G768"/>
    </row>
    <row r="769" spans="6:7" x14ac:dyDescent="0.2">
      <c r="F769"/>
      <c r="G769"/>
    </row>
    <row r="770" spans="6:7" x14ac:dyDescent="0.2">
      <c r="F770"/>
      <c r="G770"/>
    </row>
    <row r="771" spans="6:7" x14ac:dyDescent="0.2">
      <c r="F771"/>
      <c r="G771"/>
    </row>
    <row r="772" spans="6:7" x14ac:dyDescent="0.2">
      <c r="F772"/>
      <c r="G772"/>
    </row>
    <row r="773" spans="6:7" x14ac:dyDescent="0.2">
      <c r="F773"/>
      <c r="G773"/>
    </row>
    <row r="774" spans="6:7" x14ac:dyDescent="0.2">
      <c r="F774"/>
      <c r="G774"/>
    </row>
    <row r="775" spans="6:7" x14ac:dyDescent="0.2">
      <c r="F775"/>
      <c r="G775"/>
    </row>
    <row r="776" spans="6:7" x14ac:dyDescent="0.2">
      <c r="F776"/>
      <c r="G776"/>
    </row>
    <row r="777" spans="6:7" x14ac:dyDescent="0.2">
      <c r="F777"/>
      <c r="G777"/>
    </row>
    <row r="778" spans="6:7" x14ac:dyDescent="0.2">
      <c r="F778"/>
      <c r="G778"/>
    </row>
    <row r="779" spans="6:7" x14ac:dyDescent="0.2">
      <c r="F779"/>
      <c r="G779"/>
    </row>
    <row r="780" spans="6:7" x14ac:dyDescent="0.2">
      <c r="F780"/>
      <c r="G780"/>
    </row>
    <row r="781" spans="6:7" x14ac:dyDescent="0.2">
      <c r="F781"/>
      <c r="G781"/>
    </row>
    <row r="782" spans="6:7" x14ac:dyDescent="0.2">
      <c r="F782"/>
      <c r="G782"/>
    </row>
    <row r="783" spans="6:7" x14ac:dyDescent="0.2">
      <c r="F783"/>
      <c r="G783"/>
    </row>
    <row r="784" spans="6:7" x14ac:dyDescent="0.2">
      <c r="F784"/>
      <c r="G784"/>
    </row>
    <row r="785" spans="6:7" x14ac:dyDescent="0.2">
      <c r="F785"/>
      <c r="G785"/>
    </row>
    <row r="786" spans="6:7" x14ac:dyDescent="0.2">
      <c r="F786"/>
      <c r="G786"/>
    </row>
    <row r="787" spans="6:7" x14ac:dyDescent="0.2">
      <c r="F787"/>
      <c r="G787"/>
    </row>
    <row r="788" spans="6:7" x14ac:dyDescent="0.2">
      <c r="F788"/>
      <c r="G788"/>
    </row>
    <row r="789" spans="6:7" x14ac:dyDescent="0.2">
      <c r="F789"/>
      <c r="G789"/>
    </row>
    <row r="790" spans="6:7" x14ac:dyDescent="0.2">
      <c r="F790"/>
      <c r="G790"/>
    </row>
    <row r="791" spans="6:7" x14ac:dyDescent="0.2">
      <c r="F791"/>
      <c r="G791"/>
    </row>
    <row r="792" spans="6:7" x14ac:dyDescent="0.2">
      <c r="F792"/>
      <c r="G792"/>
    </row>
    <row r="793" spans="6:7" x14ac:dyDescent="0.2">
      <c r="F793"/>
      <c r="G793"/>
    </row>
    <row r="794" spans="6:7" x14ac:dyDescent="0.2">
      <c r="F794"/>
      <c r="G794"/>
    </row>
    <row r="795" spans="6:7" x14ac:dyDescent="0.2">
      <c r="F795"/>
      <c r="G795"/>
    </row>
    <row r="796" spans="6:7" x14ac:dyDescent="0.2">
      <c r="F796"/>
      <c r="G796"/>
    </row>
    <row r="797" spans="6:7" x14ac:dyDescent="0.2">
      <c r="F797"/>
      <c r="G797"/>
    </row>
    <row r="798" spans="6:7" x14ac:dyDescent="0.2">
      <c r="F798"/>
      <c r="G798"/>
    </row>
    <row r="799" spans="6:7" x14ac:dyDescent="0.2">
      <c r="F799"/>
      <c r="G799"/>
    </row>
    <row r="800" spans="6:7" x14ac:dyDescent="0.2">
      <c r="F800"/>
      <c r="G800"/>
    </row>
    <row r="801" spans="6:7" x14ac:dyDescent="0.2">
      <c r="F801"/>
      <c r="G801"/>
    </row>
    <row r="802" spans="6:7" x14ac:dyDescent="0.2">
      <c r="F802"/>
      <c r="G802"/>
    </row>
    <row r="803" spans="6:7" x14ac:dyDescent="0.2">
      <c r="F803"/>
      <c r="G803"/>
    </row>
    <row r="804" spans="6:7" x14ac:dyDescent="0.2">
      <c r="F804"/>
      <c r="G804"/>
    </row>
    <row r="805" spans="6:7" x14ac:dyDescent="0.2">
      <c r="F805"/>
      <c r="G805"/>
    </row>
    <row r="806" spans="6:7" x14ac:dyDescent="0.2">
      <c r="F806"/>
      <c r="G806"/>
    </row>
    <row r="807" spans="6:7" x14ac:dyDescent="0.2">
      <c r="F807"/>
      <c r="G807"/>
    </row>
    <row r="808" spans="6:7" x14ac:dyDescent="0.2">
      <c r="F808"/>
      <c r="G808"/>
    </row>
    <row r="809" spans="6:7" x14ac:dyDescent="0.2">
      <c r="F809"/>
      <c r="G809"/>
    </row>
    <row r="810" spans="6:7" x14ac:dyDescent="0.2">
      <c r="F810"/>
      <c r="G810"/>
    </row>
    <row r="811" spans="6:7" x14ac:dyDescent="0.2">
      <c r="F811"/>
      <c r="G811"/>
    </row>
    <row r="812" spans="6:7" x14ac:dyDescent="0.2">
      <c r="F812"/>
      <c r="G812"/>
    </row>
    <row r="813" spans="6:7" x14ac:dyDescent="0.2">
      <c r="F813"/>
      <c r="G813"/>
    </row>
    <row r="814" spans="6:7" x14ac:dyDescent="0.2">
      <c r="F814"/>
      <c r="G814"/>
    </row>
    <row r="815" spans="6:7" x14ac:dyDescent="0.2">
      <c r="F815"/>
      <c r="G815"/>
    </row>
    <row r="816" spans="6:7" x14ac:dyDescent="0.2">
      <c r="F816"/>
      <c r="G816"/>
    </row>
    <row r="817" spans="6:7" x14ac:dyDescent="0.2">
      <c r="F817"/>
      <c r="G817"/>
    </row>
    <row r="818" spans="6:7" x14ac:dyDescent="0.2">
      <c r="F818"/>
      <c r="G818"/>
    </row>
    <row r="819" spans="6:7" x14ac:dyDescent="0.2">
      <c r="F819"/>
      <c r="G819"/>
    </row>
    <row r="820" spans="6:7" x14ac:dyDescent="0.2">
      <c r="F820"/>
      <c r="G820"/>
    </row>
    <row r="821" spans="6:7" x14ac:dyDescent="0.2">
      <c r="F821"/>
      <c r="G821"/>
    </row>
    <row r="822" spans="6:7" x14ac:dyDescent="0.2">
      <c r="F822"/>
      <c r="G822"/>
    </row>
    <row r="823" spans="6:7" x14ac:dyDescent="0.2">
      <c r="F823"/>
      <c r="G823"/>
    </row>
    <row r="824" spans="6:7" x14ac:dyDescent="0.2">
      <c r="F824"/>
      <c r="G824"/>
    </row>
    <row r="825" spans="6:7" x14ac:dyDescent="0.2">
      <c r="F825"/>
      <c r="G825"/>
    </row>
    <row r="826" spans="6:7" x14ac:dyDescent="0.2">
      <c r="F826"/>
      <c r="G826"/>
    </row>
    <row r="827" spans="6:7" x14ac:dyDescent="0.2">
      <c r="F827"/>
      <c r="G827"/>
    </row>
    <row r="828" spans="6:7" x14ac:dyDescent="0.2">
      <c r="F828"/>
      <c r="G828"/>
    </row>
    <row r="829" spans="6:7" x14ac:dyDescent="0.2">
      <c r="F829"/>
      <c r="G829"/>
    </row>
    <row r="830" spans="6:7" x14ac:dyDescent="0.2">
      <c r="F830"/>
      <c r="G830"/>
    </row>
    <row r="831" spans="6:7" x14ac:dyDescent="0.2">
      <c r="F831"/>
      <c r="G831"/>
    </row>
    <row r="832" spans="6:7" x14ac:dyDescent="0.2">
      <c r="F832"/>
      <c r="G832"/>
    </row>
    <row r="833" spans="6:7" x14ac:dyDescent="0.2">
      <c r="F833"/>
      <c r="G833"/>
    </row>
    <row r="834" spans="6:7" x14ac:dyDescent="0.2">
      <c r="F834"/>
      <c r="G834"/>
    </row>
    <row r="835" spans="6:7" x14ac:dyDescent="0.2">
      <c r="F835"/>
      <c r="G835"/>
    </row>
    <row r="836" spans="6:7" x14ac:dyDescent="0.2">
      <c r="F836"/>
      <c r="G836"/>
    </row>
    <row r="837" spans="6:7" x14ac:dyDescent="0.2">
      <c r="F837"/>
      <c r="G837"/>
    </row>
    <row r="838" spans="6:7" x14ac:dyDescent="0.2">
      <c r="F838"/>
      <c r="G838"/>
    </row>
    <row r="839" spans="6:7" x14ac:dyDescent="0.2">
      <c r="F839"/>
      <c r="G839"/>
    </row>
    <row r="840" spans="6:7" x14ac:dyDescent="0.2">
      <c r="F840"/>
      <c r="G840"/>
    </row>
    <row r="841" spans="6:7" x14ac:dyDescent="0.2">
      <c r="F841"/>
      <c r="G841"/>
    </row>
    <row r="842" spans="6:7" x14ac:dyDescent="0.2">
      <c r="F842"/>
      <c r="G842"/>
    </row>
    <row r="843" spans="6:7" x14ac:dyDescent="0.2">
      <c r="F843"/>
      <c r="G843"/>
    </row>
    <row r="844" spans="6:7" x14ac:dyDescent="0.2">
      <c r="F844"/>
      <c r="G844"/>
    </row>
    <row r="845" spans="6:7" x14ac:dyDescent="0.2">
      <c r="F845"/>
      <c r="G845"/>
    </row>
    <row r="846" spans="6:7" x14ac:dyDescent="0.2">
      <c r="F846"/>
      <c r="G846"/>
    </row>
    <row r="847" spans="6:7" x14ac:dyDescent="0.2">
      <c r="F847"/>
      <c r="G847"/>
    </row>
    <row r="848" spans="6:7" x14ac:dyDescent="0.2">
      <c r="F848"/>
      <c r="G848"/>
    </row>
    <row r="849" spans="6:7" x14ac:dyDescent="0.2">
      <c r="F849"/>
      <c r="G849"/>
    </row>
    <row r="850" spans="6:7" x14ac:dyDescent="0.2">
      <c r="F850"/>
      <c r="G850"/>
    </row>
    <row r="851" spans="6:7" x14ac:dyDescent="0.2">
      <c r="F851"/>
      <c r="G851"/>
    </row>
    <row r="852" spans="6:7" x14ac:dyDescent="0.2">
      <c r="F852"/>
      <c r="G852"/>
    </row>
    <row r="853" spans="6:7" x14ac:dyDescent="0.2">
      <c r="F853"/>
      <c r="G853"/>
    </row>
    <row r="854" spans="6:7" x14ac:dyDescent="0.2">
      <c r="F854"/>
      <c r="G854"/>
    </row>
    <row r="855" spans="6:7" x14ac:dyDescent="0.2">
      <c r="F855"/>
      <c r="G855"/>
    </row>
    <row r="856" spans="6:7" x14ac:dyDescent="0.2">
      <c r="F856"/>
      <c r="G856"/>
    </row>
    <row r="857" spans="6:7" x14ac:dyDescent="0.2">
      <c r="F857"/>
      <c r="G857"/>
    </row>
    <row r="858" spans="6:7" x14ac:dyDescent="0.2">
      <c r="F858"/>
      <c r="G858"/>
    </row>
    <row r="859" spans="6:7" x14ac:dyDescent="0.2">
      <c r="F859"/>
      <c r="G859"/>
    </row>
    <row r="860" spans="6:7" x14ac:dyDescent="0.2">
      <c r="F860"/>
      <c r="G860"/>
    </row>
    <row r="861" spans="6:7" x14ac:dyDescent="0.2">
      <c r="F861"/>
      <c r="G861"/>
    </row>
    <row r="862" spans="6:7" x14ac:dyDescent="0.2">
      <c r="F862"/>
      <c r="G862"/>
    </row>
    <row r="863" spans="6:7" x14ac:dyDescent="0.2">
      <c r="F863"/>
      <c r="G863"/>
    </row>
    <row r="864" spans="6:7" x14ac:dyDescent="0.2">
      <c r="F864"/>
      <c r="G864"/>
    </row>
    <row r="865" spans="6:7" x14ac:dyDescent="0.2">
      <c r="F865"/>
      <c r="G865"/>
    </row>
    <row r="866" spans="6:7" x14ac:dyDescent="0.2">
      <c r="F866"/>
      <c r="G866"/>
    </row>
    <row r="867" spans="6:7" x14ac:dyDescent="0.2">
      <c r="F867"/>
      <c r="G867"/>
    </row>
    <row r="868" spans="6:7" x14ac:dyDescent="0.2">
      <c r="F868"/>
      <c r="G868"/>
    </row>
    <row r="869" spans="6:7" x14ac:dyDescent="0.2">
      <c r="F869"/>
      <c r="G869"/>
    </row>
    <row r="870" spans="6:7" x14ac:dyDescent="0.2">
      <c r="F870"/>
      <c r="G870"/>
    </row>
    <row r="871" spans="6:7" x14ac:dyDescent="0.2">
      <c r="F871"/>
      <c r="G871"/>
    </row>
    <row r="872" spans="6:7" x14ac:dyDescent="0.2">
      <c r="F872"/>
      <c r="G872"/>
    </row>
    <row r="873" spans="6:7" x14ac:dyDescent="0.2">
      <c r="F873"/>
      <c r="G873"/>
    </row>
    <row r="874" spans="6:7" x14ac:dyDescent="0.2">
      <c r="F874"/>
      <c r="G874"/>
    </row>
    <row r="875" spans="6:7" x14ac:dyDescent="0.2">
      <c r="F875"/>
      <c r="G875"/>
    </row>
    <row r="876" spans="6:7" x14ac:dyDescent="0.2">
      <c r="F876"/>
      <c r="G876"/>
    </row>
    <row r="877" spans="6:7" x14ac:dyDescent="0.2">
      <c r="F877"/>
      <c r="G877"/>
    </row>
    <row r="878" spans="6:7" x14ac:dyDescent="0.2">
      <c r="F878"/>
      <c r="G878"/>
    </row>
    <row r="879" spans="6:7" x14ac:dyDescent="0.2">
      <c r="F879"/>
      <c r="G879"/>
    </row>
    <row r="880" spans="6:7" x14ac:dyDescent="0.2">
      <c r="F880"/>
      <c r="G880"/>
    </row>
    <row r="881" spans="6:7" x14ac:dyDescent="0.2">
      <c r="F881"/>
      <c r="G881"/>
    </row>
    <row r="882" spans="6:7" x14ac:dyDescent="0.2">
      <c r="F882"/>
      <c r="G882"/>
    </row>
    <row r="883" spans="6:7" x14ac:dyDescent="0.2">
      <c r="F883"/>
      <c r="G883"/>
    </row>
    <row r="884" spans="6:7" x14ac:dyDescent="0.2">
      <c r="F884"/>
      <c r="G884"/>
    </row>
    <row r="885" spans="6:7" x14ac:dyDescent="0.2">
      <c r="F885"/>
      <c r="G885"/>
    </row>
    <row r="886" spans="6:7" x14ac:dyDescent="0.2">
      <c r="F886"/>
      <c r="G886"/>
    </row>
    <row r="887" spans="6:7" x14ac:dyDescent="0.2">
      <c r="F887"/>
      <c r="G887"/>
    </row>
    <row r="888" spans="6:7" x14ac:dyDescent="0.2">
      <c r="F888"/>
      <c r="G888"/>
    </row>
    <row r="889" spans="6:7" x14ac:dyDescent="0.2">
      <c r="F889"/>
      <c r="G889"/>
    </row>
    <row r="890" spans="6:7" x14ac:dyDescent="0.2">
      <c r="F890"/>
      <c r="G890"/>
    </row>
    <row r="891" spans="6:7" x14ac:dyDescent="0.2">
      <c r="F891"/>
      <c r="G891"/>
    </row>
    <row r="892" spans="6:7" x14ac:dyDescent="0.2">
      <c r="F892"/>
      <c r="G892"/>
    </row>
    <row r="893" spans="6:7" x14ac:dyDescent="0.2">
      <c r="F893"/>
      <c r="G893"/>
    </row>
    <row r="894" spans="6:7" x14ac:dyDescent="0.2">
      <c r="F894"/>
      <c r="G894"/>
    </row>
    <row r="895" spans="6:7" x14ac:dyDescent="0.2">
      <c r="F895"/>
      <c r="G895"/>
    </row>
    <row r="896" spans="6:7" x14ac:dyDescent="0.2">
      <c r="F896"/>
      <c r="G896"/>
    </row>
    <row r="897" spans="6:7" x14ac:dyDescent="0.2">
      <c r="F897"/>
      <c r="G897"/>
    </row>
    <row r="898" spans="6:7" x14ac:dyDescent="0.2">
      <c r="F898"/>
      <c r="G898"/>
    </row>
    <row r="899" spans="6:7" x14ac:dyDescent="0.2">
      <c r="F899"/>
      <c r="G899"/>
    </row>
    <row r="900" spans="6:7" x14ac:dyDescent="0.2">
      <c r="F900"/>
      <c r="G900"/>
    </row>
    <row r="901" spans="6:7" x14ac:dyDescent="0.2">
      <c r="F901"/>
      <c r="G901"/>
    </row>
    <row r="902" spans="6:7" x14ac:dyDescent="0.2">
      <c r="F902"/>
      <c r="G902"/>
    </row>
    <row r="903" spans="6:7" x14ac:dyDescent="0.2">
      <c r="F903"/>
      <c r="G903"/>
    </row>
    <row r="904" spans="6:7" x14ac:dyDescent="0.2">
      <c r="F904"/>
      <c r="G904"/>
    </row>
    <row r="905" spans="6:7" x14ac:dyDescent="0.2">
      <c r="F905"/>
      <c r="G905"/>
    </row>
    <row r="906" spans="6:7" x14ac:dyDescent="0.2">
      <c r="F906"/>
      <c r="G906"/>
    </row>
    <row r="907" spans="6:7" x14ac:dyDescent="0.2">
      <c r="F907"/>
      <c r="G907"/>
    </row>
    <row r="908" spans="6:7" x14ac:dyDescent="0.2">
      <c r="F908"/>
      <c r="G908"/>
    </row>
    <row r="909" spans="6:7" x14ac:dyDescent="0.2">
      <c r="F909"/>
      <c r="G909"/>
    </row>
    <row r="910" spans="6:7" x14ac:dyDescent="0.2">
      <c r="F910"/>
      <c r="G910"/>
    </row>
    <row r="911" spans="6:7" x14ac:dyDescent="0.2">
      <c r="F911"/>
      <c r="G911"/>
    </row>
    <row r="912" spans="6:7" x14ac:dyDescent="0.2">
      <c r="F912"/>
      <c r="G912"/>
    </row>
    <row r="913" spans="6:7" x14ac:dyDescent="0.2">
      <c r="F913"/>
      <c r="G913"/>
    </row>
    <row r="914" spans="6:7" x14ac:dyDescent="0.2">
      <c r="F914"/>
      <c r="G914"/>
    </row>
    <row r="915" spans="6:7" x14ac:dyDescent="0.2">
      <c r="F915"/>
      <c r="G915"/>
    </row>
    <row r="916" spans="6:7" x14ac:dyDescent="0.2">
      <c r="F916"/>
      <c r="G916"/>
    </row>
    <row r="917" spans="6:7" x14ac:dyDescent="0.2">
      <c r="F917"/>
      <c r="G917"/>
    </row>
    <row r="918" spans="6:7" x14ac:dyDescent="0.2">
      <c r="F918"/>
      <c r="G918"/>
    </row>
    <row r="919" spans="6:7" x14ac:dyDescent="0.2">
      <c r="F919"/>
      <c r="G919"/>
    </row>
    <row r="920" spans="6:7" x14ac:dyDescent="0.2">
      <c r="F920"/>
      <c r="G920"/>
    </row>
    <row r="921" spans="6:7" x14ac:dyDescent="0.2">
      <c r="F921"/>
      <c r="G921"/>
    </row>
    <row r="922" spans="6:7" x14ac:dyDescent="0.2">
      <c r="F922"/>
      <c r="G922"/>
    </row>
    <row r="923" spans="6:7" x14ac:dyDescent="0.2">
      <c r="F923"/>
      <c r="G923"/>
    </row>
    <row r="924" spans="6:7" x14ac:dyDescent="0.2">
      <c r="F924"/>
      <c r="G924"/>
    </row>
    <row r="925" spans="6:7" x14ac:dyDescent="0.2">
      <c r="F925"/>
      <c r="G925"/>
    </row>
    <row r="926" spans="6:7" x14ac:dyDescent="0.2">
      <c r="F926"/>
      <c r="G926"/>
    </row>
    <row r="927" spans="6:7" x14ac:dyDescent="0.2">
      <c r="F927"/>
      <c r="G927"/>
    </row>
    <row r="928" spans="6:7" x14ac:dyDescent="0.2">
      <c r="F928"/>
      <c r="G928"/>
    </row>
    <row r="929" spans="6:7" x14ac:dyDescent="0.2">
      <c r="F929"/>
      <c r="G929"/>
    </row>
    <row r="930" spans="6:7" x14ac:dyDescent="0.2">
      <c r="F930"/>
      <c r="G930"/>
    </row>
    <row r="931" spans="6:7" x14ac:dyDescent="0.2">
      <c r="F931"/>
      <c r="G931"/>
    </row>
    <row r="932" spans="6:7" x14ac:dyDescent="0.2">
      <c r="F932"/>
      <c r="G932"/>
    </row>
    <row r="933" spans="6:7" x14ac:dyDescent="0.2">
      <c r="F933"/>
      <c r="G933"/>
    </row>
    <row r="934" spans="6:7" x14ac:dyDescent="0.2">
      <c r="F934"/>
      <c r="G934"/>
    </row>
    <row r="935" spans="6:7" x14ac:dyDescent="0.2">
      <c r="F935"/>
      <c r="G935"/>
    </row>
    <row r="936" spans="6:7" x14ac:dyDescent="0.2">
      <c r="F936"/>
      <c r="G936"/>
    </row>
    <row r="937" spans="6:7" x14ac:dyDescent="0.2">
      <c r="F937"/>
      <c r="G937"/>
    </row>
    <row r="938" spans="6:7" x14ac:dyDescent="0.2">
      <c r="F938"/>
      <c r="G938"/>
    </row>
    <row r="939" spans="6:7" x14ac:dyDescent="0.2">
      <c r="F939"/>
      <c r="G939"/>
    </row>
    <row r="940" spans="6:7" x14ac:dyDescent="0.2">
      <c r="F940"/>
      <c r="G940"/>
    </row>
    <row r="941" spans="6:7" x14ac:dyDescent="0.2">
      <c r="F941"/>
      <c r="G941"/>
    </row>
    <row r="942" spans="6:7" x14ac:dyDescent="0.2">
      <c r="F942"/>
      <c r="G942"/>
    </row>
    <row r="943" spans="6:7" x14ac:dyDescent="0.2">
      <c r="F943"/>
      <c r="G943"/>
    </row>
    <row r="944" spans="6:7" x14ac:dyDescent="0.2">
      <c r="F944"/>
      <c r="G944"/>
    </row>
    <row r="945" spans="6:7" x14ac:dyDescent="0.2">
      <c r="F945"/>
      <c r="G945"/>
    </row>
    <row r="946" spans="6:7" x14ac:dyDescent="0.2">
      <c r="F946"/>
      <c r="G946"/>
    </row>
    <row r="947" spans="6:7" x14ac:dyDescent="0.2">
      <c r="F947"/>
      <c r="G947"/>
    </row>
    <row r="948" spans="6:7" x14ac:dyDescent="0.2">
      <c r="F948"/>
      <c r="G948"/>
    </row>
    <row r="949" spans="6:7" x14ac:dyDescent="0.2">
      <c r="F949"/>
      <c r="G949"/>
    </row>
    <row r="950" spans="6:7" x14ac:dyDescent="0.2">
      <c r="F950"/>
      <c r="G950"/>
    </row>
    <row r="951" spans="6:7" x14ac:dyDescent="0.2">
      <c r="F951"/>
      <c r="G951"/>
    </row>
    <row r="952" spans="6:7" x14ac:dyDescent="0.2">
      <c r="F952"/>
      <c r="G952"/>
    </row>
    <row r="953" spans="6:7" x14ac:dyDescent="0.2">
      <c r="F953"/>
      <c r="G953"/>
    </row>
    <row r="954" spans="6:7" x14ac:dyDescent="0.2">
      <c r="F954"/>
      <c r="G954"/>
    </row>
    <row r="955" spans="6:7" x14ac:dyDescent="0.2">
      <c r="F955"/>
      <c r="G955"/>
    </row>
    <row r="956" spans="6:7" x14ac:dyDescent="0.2">
      <c r="F956"/>
      <c r="G956"/>
    </row>
    <row r="957" spans="6:7" x14ac:dyDescent="0.2">
      <c r="F957"/>
      <c r="G957"/>
    </row>
    <row r="958" spans="6:7" x14ac:dyDescent="0.2">
      <c r="F958"/>
      <c r="G958"/>
    </row>
    <row r="959" spans="6:7" x14ac:dyDescent="0.2">
      <c r="F959"/>
      <c r="G959"/>
    </row>
    <row r="960" spans="6:7" x14ac:dyDescent="0.2">
      <c r="F960"/>
      <c r="G960"/>
    </row>
    <row r="961" spans="6:7" x14ac:dyDescent="0.2">
      <c r="F961"/>
      <c r="G961"/>
    </row>
    <row r="962" spans="6:7" x14ac:dyDescent="0.2">
      <c r="F962"/>
      <c r="G962"/>
    </row>
    <row r="963" spans="6:7" x14ac:dyDescent="0.2">
      <c r="F963"/>
      <c r="G963"/>
    </row>
    <row r="964" spans="6:7" x14ac:dyDescent="0.2">
      <c r="F964"/>
      <c r="G964"/>
    </row>
    <row r="965" spans="6:7" x14ac:dyDescent="0.2">
      <c r="F965"/>
      <c r="G965"/>
    </row>
    <row r="966" spans="6:7" x14ac:dyDescent="0.2">
      <c r="F966"/>
      <c r="G966"/>
    </row>
    <row r="967" spans="6:7" x14ac:dyDescent="0.2">
      <c r="F967"/>
      <c r="G967"/>
    </row>
    <row r="968" spans="6:7" x14ac:dyDescent="0.2">
      <c r="F968"/>
      <c r="G968"/>
    </row>
    <row r="969" spans="6:7" x14ac:dyDescent="0.2">
      <c r="F969"/>
      <c r="G969"/>
    </row>
    <row r="970" spans="6:7" x14ac:dyDescent="0.2">
      <c r="F970"/>
      <c r="G970"/>
    </row>
    <row r="971" spans="6:7" x14ac:dyDescent="0.2">
      <c r="F971"/>
      <c r="G971"/>
    </row>
    <row r="972" spans="6:7" x14ac:dyDescent="0.2">
      <c r="F972"/>
      <c r="G972"/>
    </row>
    <row r="973" spans="6:7" x14ac:dyDescent="0.2">
      <c r="F973"/>
      <c r="G973"/>
    </row>
    <row r="974" spans="6:7" x14ac:dyDescent="0.2">
      <c r="F974"/>
      <c r="G974"/>
    </row>
    <row r="975" spans="6:7" x14ac:dyDescent="0.2">
      <c r="F975"/>
      <c r="G975"/>
    </row>
    <row r="976" spans="6:7" x14ac:dyDescent="0.2">
      <c r="F976"/>
      <c r="G976"/>
    </row>
    <row r="977" spans="6:7" x14ac:dyDescent="0.2">
      <c r="F977"/>
      <c r="G977"/>
    </row>
    <row r="978" spans="6:7" x14ac:dyDescent="0.2">
      <c r="F978"/>
      <c r="G978"/>
    </row>
    <row r="979" spans="6:7" x14ac:dyDescent="0.2">
      <c r="F979"/>
      <c r="G979"/>
    </row>
    <row r="980" spans="6:7" x14ac:dyDescent="0.2">
      <c r="F980"/>
      <c r="G980"/>
    </row>
    <row r="981" spans="6:7" x14ac:dyDescent="0.2">
      <c r="F981"/>
      <c r="G981"/>
    </row>
    <row r="982" spans="6:7" x14ac:dyDescent="0.2">
      <c r="F982"/>
      <c r="G982"/>
    </row>
    <row r="983" spans="6:7" x14ac:dyDescent="0.2">
      <c r="F983"/>
      <c r="G983"/>
    </row>
    <row r="984" spans="6:7" x14ac:dyDescent="0.2">
      <c r="F984"/>
      <c r="G984"/>
    </row>
    <row r="985" spans="6:7" x14ac:dyDescent="0.2">
      <c r="F985"/>
      <c r="G985"/>
    </row>
    <row r="986" spans="6:7" x14ac:dyDescent="0.2">
      <c r="F986"/>
      <c r="G986"/>
    </row>
    <row r="987" spans="6:7" x14ac:dyDescent="0.2">
      <c r="F987"/>
      <c r="G987"/>
    </row>
    <row r="988" spans="6:7" x14ac:dyDescent="0.2">
      <c r="F988"/>
      <c r="G988"/>
    </row>
    <row r="989" spans="6:7" x14ac:dyDescent="0.2">
      <c r="F989"/>
      <c r="G989"/>
    </row>
    <row r="990" spans="6:7" x14ac:dyDescent="0.2">
      <c r="F990"/>
      <c r="G990"/>
    </row>
    <row r="991" spans="6:7" x14ac:dyDescent="0.2">
      <c r="F991"/>
      <c r="G991"/>
    </row>
    <row r="992" spans="6:7" x14ac:dyDescent="0.2">
      <c r="F992"/>
      <c r="G992"/>
    </row>
    <row r="993" spans="6:7" x14ac:dyDescent="0.2">
      <c r="F993"/>
      <c r="G993"/>
    </row>
    <row r="994" spans="6:7" x14ac:dyDescent="0.2">
      <c r="F994"/>
      <c r="G994"/>
    </row>
    <row r="995" spans="6:7" x14ac:dyDescent="0.2">
      <c r="F995"/>
      <c r="G995"/>
    </row>
    <row r="996" spans="6:7" x14ac:dyDescent="0.2">
      <c r="F996"/>
      <c r="G996"/>
    </row>
    <row r="997" spans="6:7" x14ac:dyDescent="0.2">
      <c r="F997"/>
      <c r="G997"/>
    </row>
    <row r="998" spans="6:7" x14ac:dyDescent="0.2">
      <c r="F998"/>
      <c r="G998"/>
    </row>
    <row r="999" spans="6:7" x14ac:dyDescent="0.2">
      <c r="F999"/>
      <c r="G999"/>
    </row>
    <row r="1000" spans="6:7" x14ac:dyDescent="0.2">
      <c r="F1000"/>
      <c r="G1000"/>
    </row>
    <row r="1001" spans="6:7" x14ac:dyDescent="0.2">
      <c r="F1001"/>
      <c r="G1001"/>
    </row>
    <row r="1002" spans="6:7" x14ac:dyDescent="0.2">
      <c r="F1002"/>
      <c r="G1002"/>
    </row>
    <row r="1003" spans="6:7" x14ac:dyDescent="0.2">
      <c r="F1003"/>
      <c r="G1003"/>
    </row>
    <row r="1004" spans="6:7" x14ac:dyDescent="0.2">
      <c r="F1004"/>
      <c r="G1004"/>
    </row>
    <row r="1005" spans="6:7" x14ac:dyDescent="0.2">
      <c r="F1005"/>
      <c r="G1005"/>
    </row>
    <row r="1006" spans="6:7" x14ac:dyDescent="0.2">
      <c r="F1006"/>
      <c r="G1006"/>
    </row>
    <row r="1007" spans="6:7" x14ac:dyDescent="0.2">
      <c r="F1007"/>
      <c r="G1007"/>
    </row>
    <row r="1008" spans="6:7" x14ac:dyDescent="0.2">
      <c r="F1008"/>
      <c r="G1008"/>
    </row>
    <row r="1009" spans="6:7" x14ac:dyDescent="0.2">
      <c r="F1009"/>
      <c r="G1009"/>
    </row>
    <row r="1010" spans="6:7" x14ac:dyDescent="0.2">
      <c r="F1010"/>
      <c r="G1010"/>
    </row>
    <row r="1011" spans="6:7" x14ac:dyDescent="0.2">
      <c r="F1011"/>
      <c r="G1011"/>
    </row>
    <row r="1012" spans="6:7" x14ac:dyDescent="0.2">
      <c r="F1012"/>
      <c r="G1012"/>
    </row>
    <row r="1013" spans="6:7" x14ac:dyDescent="0.2">
      <c r="F1013"/>
      <c r="G1013"/>
    </row>
    <row r="1014" spans="6:7" x14ac:dyDescent="0.2">
      <c r="F1014"/>
      <c r="G1014"/>
    </row>
    <row r="1015" spans="6:7" x14ac:dyDescent="0.2">
      <c r="F1015"/>
      <c r="G1015"/>
    </row>
    <row r="1016" spans="6:7" x14ac:dyDescent="0.2">
      <c r="F1016"/>
      <c r="G1016"/>
    </row>
    <row r="1017" spans="6:7" x14ac:dyDescent="0.2">
      <c r="F1017"/>
      <c r="G1017"/>
    </row>
    <row r="1018" spans="6:7" x14ac:dyDescent="0.2">
      <c r="F1018"/>
      <c r="G1018"/>
    </row>
    <row r="1019" spans="6:7" x14ac:dyDescent="0.2">
      <c r="F1019"/>
      <c r="G1019"/>
    </row>
    <row r="1020" spans="6:7" x14ac:dyDescent="0.2">
      <c r="F1020"/>
      <c r="G1020"/>
    </row>
    <row r="1021" spans="6:7" x14ac:dyDescent="0.2">
      <c r="F1021"/>
      <c r="G1021"/>
    </row>
    <row r="1022" spans="6:7" x14ac:dyDescent="0.2">
      <c r="F1022"/>
      <c r="G1022"/>
    </row>
    <row r="1023" spans="6:7" x14ac:dyDescent="0.2">
      <c r="F1023"/>
      <c r="G1023"/>
    </row>
    <row r="1024" spans="6:7" x14ac:dyDescent="0.2">
      <c r="F1024"/>
      <c r="G1024"/>
    </row>
    <row r="1025" spans="6:7" x14ac:dyDescent="0.2">
      <c r="F1025"/>
      <c r="G1025"/>
    </row>
    <row r="1026" spans="6:7" x14ac:dyDescent="0.2">
      <c r="F1026"/>
      <c r="G1026"/>
    </row>
    <row r="1027" spans="6:7" x14ac:dyDescent="0.2">
      <c r="F1027"/>
      <c r="G1027"/>
    </row>
    <row r="1028" spans="6:7" x14ac:dyDescent="0.2">
      <c r="F1028"/>
      <c r="G1028"/>
    </row>
    <row r="1029" spans="6:7" x14ac:dyDescent="0.2">
      <c r="F1029"/>
      <c r="G1029"/>
    </row>
    <row r="1030" spans="6:7" x14ac:dyDescent="0.2">
      <c r="F1030"/>
      <c r="G1030"/>
    </row>
    <row r="1031" spans="6:7" x14ac:dyDescent="0.2">
      <c r="F1031"/>
      <c r="G1031"/>
    </row>
    <row r="1032" spans="6:7" x14ac:dyDescent="0.2">
      <c r="F1032"/>
      <c r="G1032"/>
    </row>
    <row r="1033" spans="6:7" x14ac:dyDescent="0.2">
      <c r="F1033"/>
      <c r="G1033"/>
    </row>
    <row r="1034" spans="6:7" x14ac:dyDescent="0.2">
      <c r="F1034"/>
      <c r="G1034"/>
    </row>
    <row r="1035" spans="6:7" x14ac:dyDescent="0.2">
      <c r="F1035"/>
      <c r="G1035"/>
    </row>
    <row r="1036" spans="6:7" x14ac:dyDescent="0.2">
      <c r="F1036"/>
      <c r="G1036"/>
    </row>
    <row r="1037" spans="6:7" x14ac:dyDescent="0.2">
      <c r="F1037"/>
      <c r="G1037"/>
    </row>
    <row r="1038" spans="6:7" x14ac:dyDescent="0.2">
      <c r="F1038"/>
      <c r="G1038"/>
    </row>
    <row r="1039" spans="6:7" x14ac:dyDescent="0.2">
      <c r="F1039"/>
      <c r="G1039"/>
    </row>
    <row r="1040" spans="6:7" x14ac:dyDescent="0.2">
      <c r="F1040"/>
      <c r="G1040"/>
    </row>
    <row r="1041" spans="6:7" x14ac:dyDescent="0.2">
      <c r="F1041"/>
      <c r="G1041"/>
    </row>
    <row r="1042" spans="6:7" x14ac:dyDescent="0.2">
      <c r="F1042"/>
      <c r="G1042"/>
    </row>
    <row r="1043" spans="6:7" x14ac:dyDescent="0.2">
      <c r="F1043"/>
      <c r="G1043"/>
    </row>
    <row r="1044" spans="6:7" x14ac:dyDescent="0.2">
      <c r="F1044"/>
      <c r="G1044"/>
    </row>
    <row r="1045" spans="6:7" x14ac:dyDescent="0.2">
      <c r="F1045"/>
      <c r="G1045"/>
    </row>
    <row r="1046" spans="6:7" x14ac:dyDescent="0.2">
      <c r="F1046"/>
      <c r="G1046"/>
    </row>
    <row r="1047" spans="6:7" x14ac:dyDescent="0.2">
      <c r="F1047"/>
      <c r="G1047"/>
    </row>
    <row r="1048" spans="6:7" x14ac:dyDescent="0.2">
      <c r="F1048"/>
      <c r="G1048"/>
    </row>
    <row r="1049" spans="6:7" x14ac:dyDescent="0.2">
      <c r="F1049"/>
      <c r="G1049"/>
    </row>
    <row r="1050" spans="6:7" x14ac:dyDescent="0.2">
      <c r="F1050"/>
      <c r="G1050"/>
    </row>
    <row r="1051" spans="6:7" x14ac:dyDescent="0.2">
      <c r="F1051"/>
      <c r="G1051"/>
    </row>
    <row r="1052" spans="6:7" x14ac:dyDescent="0.2">
      <c r="F1052"/>
      <c r="G1052"/>
    </row>
    <row r="1053" spans="6:7" x14ac:dyDescent="0.2">
      <c r="F1053"/>
      <c r="G1053"/>
    </row>
    <row r="1054" spans="6:7" x14ac:dyDescent="0.2">
      <c r="F1054"/>
      <c r="G1054"/>
    </row>
    <row r="1055" spans="6:7" x14ac:dyDescent="0.2">
      <c r="F1055"/>
      <c r="G1055"/>
    </row>
    <row r="1056" spans="6:7" x14ac:dyDescent="0.2">
      <c r="F1056"/>
      <c r="G1056"/>
    </row>
    <row r="1057" spans="6:7" x14ac:dyDescent="0.2">
      <c r="F1057"/>
      <c r="G1057"/>
    </row>
    <row r="1058" spans="6:7" x14ac:dyDescent="0.2">
      <c r="F1058"/>
      <c r="G1058"/>
    </row>
    <row r="1059" spans="6:7" x14ac:dyDescent="0.2">
      <c r="F1059"/>
      <c r="G1059"/>
    </row>
    <row r="1060" spans="6:7" x14ac:dyDescent="0.2">
      <c r="F1060"/>
      <c r="G1060"/>
    </row>
    <row r="1061" spans="6:7" x14ac:dyDescent="0.2">
      <c r="F1061"/>
      <c r="G1061"/>
    </row>
    <row r="1062" spans="6:7" x14ac:dyDescent="0.2">
      <c r="F1062"/>
      <c r="G1062"/>
    </row>
    <row r="1063" spans="6:7" x14ac:dyDescent="0.2">
      <c r="F1063"/>
      <c r="G1063"/>
    </row>
    <row r="1064" spans="6:7" x14ac:dyDescent="0.2">
      <c r="F1064"/>
      <c r="G1064"/>
    </row>
    <row r="1065" spans="6:7" x14ac:dyDescent="0.2">
      <c r="F1065"/>
      <c r="G1065"/>
    </row>
    <row r="1066" spans="6:7" x14ac:dyDescent="0.2">
      <c r="F1066"/>
      <c r="G1066"/>
    </row>
    <row r="1067" spans="6:7" x14ac:dyDescent="0.2">
      <c r="F1067"/>
      <c r="G1067"/>
    </row>
    <row r="1068" spans="6:7" x14ac:dyDescent="0.2">
      <c r="F1068"/>
      <c r="G1068"/>
    </row>
    <row r="1069" spans="6:7" x14ac:dyDescent="0.2">
      <c r="F1069"/>
      <c r="G1069"/>
    </row>
    <row r="1070" spans="6:7" x14ac:dyDescent="0.2">
      <c r="F1070"/>
      <c r="G1070"/>
    </row>
    <row r="1071" spans="6:7" x14ac:dyDescent="0.2">
      <c r="F1071"/>
      <c r="G1071"/>
    </row>
    <row r="1072" spans="6:7" x14ac:dyDescent="0.2">
      <c r="F1072"/>
      <c r="G1072"/>
    </row>
    <row r="1073" spans="6:7" x14ac:dyDescent="0.2">
      <c r="F1073"/>
      <c r="G1073"/>
    </row>
    <row r="1074" spans="6:7" x14ac:dyDescent="0.2">
      <c r="F1074"/>
      <c r="G1074"/>
    </row>
    <row r="1075" spans="6:7" x14ac:dyDescent="0.2">
      <c r="F1075"/>
      <c r="G1075"/>
    </row>
    <row r="1076" spans="6:7" x14ac:dyDescent="0.2">
      <c r="F1076"/>
      <c r="G1076"/>
    </row>
    <row r="1077" spans="6:7" x14ac:dyDescent="0.2">
      <c r="F1077"/>
      <c r="G1077"/>
    </row>
    <row r="1078" spans="6:7" x14ac:dyDescent="0.2">
      <c r="F1078"/>
      <c r="G1078"/>
    </row>
    <row r="1079" spans="6:7" x14ac:dyDescent="0.2">
      <c r="F1079"/>
      <c r="G1079"/>
    </row>
    <row r="1080" spans="6:7" x14ac:dyDescent="0.2">
      <c r="F1080"/>
      <c r="G1080"/>
    </row>
    <row r="1081" spans="6:7" x14ac:dyDescent="0.2">
      <c r="F1081"/>
      <c r="G1081"/>
    </row>
    <row r="1082" spans="6:7" x14ac:dyDescent="0.2">
      <c r="F1082"/>
      <c r="G1082"/>
    </row>
    <row r="1083" spans="6:7" x14ac:dyDescent="0.2">
      <c r="F1083"/>
      <c r="G1083"/>
    </row>
    <row r="1084" spans="6:7" x14ac:dyDescent="0.2">
      <c r="F1084"/>
      <c r="G1084"/>
    </row>
    <row r="1085" spans="6:7" x14ac:dyDescent="0.2">
      <c r="F1085"/>
      <c r="G1085"/>
    </row>
    <row r="1086" spans="6:7" x14ac:dyDescent="0.2">
      <c r="F1086"/>
      <c r="G1086"/>
    </row>
    <row r="1087" spans="6:7" x14ac:dyDescent="0.2">
      <c r="F1087"/>
      <c r="G1087"/>
    </row>
    <row r="1088" spans="6:7" x14ac:dyDescent="0.2">
      <c r="F1088"/>
      <c r="G1088"/>
    </row>
    <row r="1089" spans="6:7" x14ac:dyDescent="0.2">
      <c r="F1089"/>
      <c r="G1089"/>
    </row>
    <row r="1090" spans="6:7" x14ac:dyDescent="0.2">
      <c r="F1090"/>
      <c r="G1090"/>
    </row>
    <row r="1091" spans="6:7" x14ac:dyDescent="0.2">
      <c r="F1091"/>
      <c r="G1091"/>
    </row>
    <row r="1092" spans="6:7" x14ac:dyDescent="0.2">
      <c r="F1092"/>
      <c r="G1092"/>
    </row>
    <row r="1093" spans="6:7" x14ac:dyDescent="0.2">
      <c r="F1093"/>
      <c r="G1093"/>
    </row>
    <row r="1094" spans="6:7" x14ac:dyDescent="0.2">
      <c r="F1094"/>
      <c r="G1094"/>
    </row>
    <row r="1095" spans="6:7" x14ac:dyDescent="0.2">
      <c r="F1095"/>
      <c r="G1095"/>
    </row>
    <row r="1096" spans="6:7" x14ac:dyDescent="0.2">
      <c r="F1096"/>
      <c r="G1096"/>
    </row>
    <row r="1097" spans="6:7" x14ac:dyDescent="0.2">
      <c r="F1097"/>
      <c r="G1097"/>
    </row>
    <row r="1098" spans="6:7" x14ac:dyDescent="0.2">
      <c r="F1098"/>
      <c r="G1098"/>
    </row>
    <row r="1099" spans="6:7" x14ac:dyDescent="0.2">
      <c r="F1099"/>
      <c r="G1099"/>
    </row>
    <row r="1100" spans="6:7" x14ac:dyDescent="0.2">
      <c r="F1100"/>
      <c r="G1100"/>
    </row>
    <row r="1101" spans="6:7" x14ac:dyDescent="0.2">
      <c r="F1101"/>
      <c r="G1101"/>
    </row>
    <row r="1102" spans="6:7" x14ac:dyDescent="0.2">
      <c r="F1102"/>
      <c r="G1102"/>
    </row>
    <row r="1103" spans="6:7" x14ac:dyDescent="0.2">
      <c r="F1103"/>
      <c r="G1103"/>
    </row>
    <row r="1104" spans="6:7" x14ac:dyDescent="0.2">
      <c r="F1104"/>
      <c r="G1104"/>
    </row>
    <row r="1105" spans="6:7" x14ac:dyDescent="0.2">
      <c r="F1105"/>
      <c r="G1105"/>
    </row>
    <row r="1106" spans="6:7" x14ac:dyDescent="0.2">
      <c r="F1106"/>
      <c r="G1106"/>
    </row>
    <row r="1107" spans="6:7" x14ac:dyDescent="0.2">
      <c r="F1107"/>
      <c r="G1107"/>
    </row>
    <row r="1108" spans="6:7" x14ac:dyDescent="0.2">
      <c r="F1108"/>
      <c r="G1108"/>
    </row>
    <row r="1109" spans="6:7" x14ac:dyDescent="0.2">
      <c r="F1109"/>
      <c r="G1109"/>
    </row>
    <row r="1110" spans="6:7" x14ac:dyDescent="0.2">
      <c r="F1110"/>
      <c r="G1110"/>
    </row>
    <row r="1111" spans="6:7" x14ac:dyDescent="0.2">
      <c r="F1111"/>
      <c r="G1111"/>
    </row>
    <row r="1112" spans="6:7" x14ac:dyDescent="0.2">
      <c r="F1112"/>
      <c r="G1112"/>
    </row>
    <row r="1113" spans="6:7" x14ac:dyDescent="0.2">
      <c r="F1113"/>
      <c r="G1113"/>
    </row>
    <row r="1114" spans="6:7" x14ac:dyDescent="0.2">
      <c r="F1114"/>
      <c r="G1114"/>
    </row>
    <row r="1115" spans="6:7" x14ac:dyDescent="0.2">
      <c r="F1115"/>
      <c r="G1115"/>
    </row>
    <row r="1116" spans="6:7" x14ac:dyDescent="0.2">
      <c r="F1116"/>
      <c r="G1116"/>
    </row>
    <row r="1117" spans="6:7" x14ac:dyDescent="0.2">
      <c r="F1117"/>
      <c r="G1117"/>
    </row>
    <row r="1118" spans="6:7" x14ac:dyDescent="0.2">
      <c r="F1118"/>
      <c r="G1118"/>
    </row>
    <row r="1119" spans="6:7" x14ac:dyDescent="0.2">
      <c r="F1119"/>
      <c r="G1119"/>
    </row>
    <row r="1120" spans="6:7" x14ac:dyDescent="0.2">
      <c r="F1120"/>
      <c r="G1120"/>
    </row>
    <row r="1121" spans="6:7" x14ac:dyDescent="0.2">
      <c r="F1121"/>
      <c r="G1121"/>
    </row>
    <row r="1122" spans="6:7" x14ac:dyDescent="0.2">
      <c r="F1122"/>
      <c r="G1122"/>
    </row>
    <row r="1123" spans="6:7" x14ac:dyDescent="0.2">
      <c r="F1123"/>
      <c r="G1123"/>
    </row>
    <row r="1124" spans="6:7" x14ac:dyDescent="0.2">
      <c r="F1124"/>
      <c r="G1124"/>
    </row>
    <row r="1125" spans="6:7" x14ac:dyDescent="0.2">
      <c r="F1125"/>
      <c r="G1125"/>
    </row>
    <row r="1126" spans="6:7" x14ac:dyDescent="0.2">
      <c r="F1126"/>
      <c r="G1126"/>
    </row>
    <row r="1127" spans="6:7" x14ac:dyDescent="0.2">
      <c r="F1127"/>
      <c r="G1127"/>
    </row>
    <row r="1128" spans="6:7" x14ac:dyDescent="0.2">
      <c r="F1128"/>
      <c r="G1128"/>
    </row>
    <row r="1129" spans="6:7" x14ac:dyDescent="0.2">
      <c r="F1129"/>
      <c r="G1129"/>
    </row>
    <row r="1130" spans="6:7" x14ac:dyDescent="0.2">
      <c r="F1130"/>
      <c r="G1130"/>
    </row>
    <row r="1131" spans="6:7" x14ac:dyDescent="0.2">
      <c r="F1131"/>
      <c r="G1131"/>
    </row>
    <row r="1132" spans="6:7" x14ac:dyDescent="0.2">
      <c r="F1132"/>
      <c r="G1132"/>
    </row>
    <row r="1133" spans="6:7" x14ac:dyDescent="0.2">
      <c r="F1133"/>
      <c r="G1133"/>
    </row>
    <row r="1134" spans="6:7" x14ac:dyDescent="0.2">
      <c r="F1134"/>
      <c r="G1134"/>
    </row>
    <row r="1135" spans="6:7" x14ac:dyDescent="0.2">
      <c r="F1135"/>
      <c r="G1135"/>
    </row>
    <row r="1136" spans="6:7" x14ac:dyDescent="0.2">
      <c r="F1136"/>
      <c r="G1136"/>
    </row>
    <row r="1137" spans="6:7" x14ac:dyDescent="0.2">
      <c r="F1137"/>
      <c r="G1137"/>
    </row>
    <row r="1138" spans="6:7" x14ac:dyDescent="0.2">
      <c r="F1138"/>
      <c r="G1138"/>
    </row>
    <row r="1139" spans="6:7" x14ac:dyDescent="0.2">
      <c r="F1139"/>
      <c r="G1139"/>
    </row>
    <row r="1140" spans="6:7" x14ac:dyDescent="0.2">
      <c r="F1140"/>
      <c r="G1140"/>
    </row>
    <row r="1141" spans="6:7" x14ac:dyDescent="0.2">
      <c r="F1141"/>
      <c r="G1141"/>
    </row>
    <row r="1142" spans="6:7" x14ac:dyDescent="0.2">
      <c r="F1142"/>
      <c r="G1142"/>
    </row>
    <row r="1143" spans="6:7" x14ac:dyDescent="0.2">
      <c r="F1143"/>
      <c r="G1143"/>
    </row>
    <row r="1144" spans="6:7" x14ac:dyDescent="0.2">
      <c r="F1144"/>
      <c r="G1144"/>
    </row>
    <row r="1145" spans="6:7" x14ac:dyDescent="0.2">
      <c r="F1145"/>
      <c r="G1145"/>
    </row>
    <row r="1146" spans="6:7" x14ac:dyDescent="0.2">
      <c r="F1146"/>
      <c r="G1146"/>
    </row>
    <row r="1147" spans="6:7" x14ac:dyDescent="0.2">
      <c r="F1147"/>
      <c r="G1147"/>
    </row>
    <row r="1148" spans="6:7" x14ac:dyDescent="0.2">
      <c r="F1148"/>
      <c r="G1148"/>
    </row>
    <row r="1149" spans="6:7" x14ac:dyDescent="0.2">
      <c r="F1149"/>
      <c r="G1149"/>
    </row>
    <row r="1150" spans="6:7" x14ac:dyDescent="0.2">
      <c r="F1150"/>
      <c r="G1150"/>
    </row>
    <row r="1151" spans="6:7" x14ac:dyDescent="0.2">
      <c r="F1151"/>
      <c r="G1151"/>
    </row>
    <row r="1152" spans="6:7" x14ac:dyDescent="0.2">
      <c r="F1152"/>
      <c r="G1152"/>
    </row>
    <row r="1153" spans="6:7" x14ac:dyDescent="0.2">
      <c r="F1153"/>
      <c r="G1153"/>
    </row>
    <row r="1154" spans="6:7" x14ac:dyDescent="0.2">
      <c r="F1154"/>
      <c r="G1154"/>
    </row>
    <row r="1155" spans="6:7" x14ac:dyDescent="0.2">
      <c r="F1155"/>
      <c r="G1155"/>
    </row>
    <row r="1156" spans="6:7" x14ac:dyDescent="0.2">
      <c r="F1156"/>
      <c r="G1156"/>
    </row>
    <row r="1157" spans="6:7" x14ac:dyDescent="0.2">
      <c r="F1157"/>
      <c r="G1157"/>
    </row>
    <row r="1158" spans="6:7" x14ac:dyDescent="0.2">
      <c r="F1158"/>
      <c r="G1158"/>
    </row>
    <row r="1159" spans="6:7" x14ac:dyDescent="0.2">
      <c r="F1159"/>
      <c r="G1159"/>
    </row>
    <row r="1160" spans="6:7" x14ac:dyDescent="0.2">
      <c r="F1160"/>
      <c r="G1160"/>
    </row>
    <row r="1161" spans="6:7" x14ac:dyDescent="0.2">
      <c r="F1161"/>
      <c r="G1161"/>
    </row>
    <row r="1162" spans="6:7" x14ac:dyDescent="0.2">
      <c r="F1162"/>
      <c r="G1162"/>
    </row>
    <row r="1163" spans="6:7" x14ac:dyDescent="0.2">
      <c r="F1163"/>
      <c r="G1163"/>
    </row>
    <row r="1164" spans="6:7" x14ac:dyDescent="0.2">
      <c r="F1164"/>
      <c r="G1164"/>
    </row>
    <row r="1165" spans="6:7" x14ac:dyDescent="0.2">
      <c r="F1165"/>
      <c r="G1165"/>
    </row>
    <row r="1166" spans="6:7" x14ac:dyDescent="0.2">
      <c r="F1166"/>
      <c r="G1166"/>
    </row>
    <row r="1167" spans="6:7" x14ac:dyDescent="0.2">
      <c r="F1167"/>
      <c r="G1167"/>
    </row>
    <row r="1168" spans="6:7" x14ac:dyDescent="0.2">
      <c r="F1168"/>
      <c r="G1168"/>
    </row>
    <row r="1169" spans="6:7" x14ac:dyDescent="0.2">
      <c r="F1169"/>
      <c r="G1169"/>
    </row>
    <row r="1170" spans="6:7" x14ac:dyDescent="0.2">
      <c r="F1170"/>
      <c r="G1170"/>
    </row>
    <row r="1171" spans="6:7" x14ac:dyDescent="0.2">
      <c r="F1171"/>
      <c r="G1171"/>
    </row>
    <row r="1172" spans="6:7" x14ac:dyDescent="0.2">
      <c r="F1172"/>
      <c r="G1172"/>
    </row>
    <row r="1173" spans="6:7" x14ac:dyDescent="0.2">
      <c r="F1173"/>
      <c r="G1173"/>
    </row>
    <row r="1174" spans="6:7" x14ac:dyDescent="0.2">
      <c r="F1174"/>
      <c r="G1174"/>
    </row>
    <row r="1175" spans="6:7" x14ac:dyDescent="0.2">
      <c r="F1175"/>
      <c r="G1175"/>
    </row>
    <row r="1176" spans="6:7" x14ac:dyDescent="0.2">
      <c r="F1176"/>
      <c r="G1176"/>
    </row>
    <row r="1177" spans="6:7" x14ac:dyDescent="0.2">
      <c r="F1177"/>
      <c r="G1177"/>
    </row>
    <row r="1178" spans="6:7" x14ac:dyDescent="0.2">
      <c r="F1178"/>
      <c r="G1178"/>
    </row>
    <row r="1179" spans="6:7" x14ac:dyDescent="0.2">
      <c r="F1179"/>
      <c r="G1179"/>
    </row>
    <row r="1180" spans="6:7" x14ac:dyDescent="0.2">
      <c r="F1180"/>
      <c r="G1180"/>
    </row>
    <row r="1181" spans="6:7" x14ac:dyDescent="0.2">
      <c r="F1181"/>
      <c r="G1181"/>
    </row>
    <row r="1182" spans="6:7" x14ac:dyDescent="0.2">
      <c r="F1182"/>
      <c r="G1182"/>
    </row>
    <row r="1183" spans="6:7" x14ac:dyDescent="0.2">
      <c r="F1183"/>
      <c r="G1183"/>
    </row>
    <row r="1184" spans="6:7" x14ac:dyDescent="0.2">
      <c r="F1184"/>
      <c r="G1184"/>
    </row>
    <row r="1185" spans="6:7" x14ac:dyDescent="0.2">
      <c r="F1185"/>
      <c r="G1185"/>
    </row>
    <row r="1186" spans="6:7" x14ac:dyDescent="0.2">
      <c r="F1186"/>
      <c r="G1186"/>
    </row>
    <row r="1187" spans="6:7" x14ac:dyDescent="0.2">
      <c r="F1187"/>
      <c r="G1187"/>
    </row>
    <row r="1188" spans="6:7" x14ac:dyDescent="0.2">
      <c r="F1188"/>
      <c r="G1188"/>
    </row>
    <row r="1189" spans="6:7" x14ac:dyDescent="0.2">
      <c r="F1189"/>
      <c r="G1189"/>
    </row>
    <row r="1190" spans="6:7" x14ac:dyDescent="0.2">
      <c r="F1190"/>
      <c r="G1190"/>
    </row>
    <row r="1191" spans="6:7" x14ac:dyDescent="0.2">
      <c r="F1191"/>
      <c r="G1191"/>
    </row>
    <row r="1192" spans="6:7" x14ac:dyDescent="0.2">
      <c r="F1192"/>
      <c r="G1192"/>
    </row>
    <row r="1193" spans="6:7" x14ac:dyDescent="0.2">
      <c r="F1193"/>
      <c r="G1193"/>
    </row>
    <row r="1194" spans="6:7" x14ac:dyDescent="0.2">
      <c r="F1194"/>
      <c r="G1194"/>
    </row>
    <row r="1195" spans="6:7" x14ac:dyDescent="0.2">
      <c r="F1195"/>
      <c r="G1195"/>
    </row>
    <row r="1196" spans="6:7" x14ac:dyDescent="0.2">
      <c r="F1196"/>
      <c r="G1196"/>
    </row>
    <row r="1197" spans="6:7" x14ac:dyDescent="0.2">
      <c r="F1197"/>
      <c r="G1197"/>
    </row>
    <row r="1198" spans="6:7" x14ac:dyDescent="0.2">
      <c r="F1198"/>
      <c r="G1198"/>
    </row>
    <row r="1199" spans="6:7" x14ac:dyDescent="0.2">
      <c r="F1199"/>
      <c r="G1199"/>
    </row>
    <row r="1200" spans="6:7" x14ac:dyDescent="0.2">
      <c r="F1200"/>
      <c r="G1200"/>
    </row>
    <row r="1201" spans="6:7" x14ac:dyDescent="0.2">
      <c r="F1201"/>
      <c r="G1201"/>
    </row>
    <row r="1202" spans="6:7" x14ac:dyDescent="0.2">
      <c r="F1202"/>
      <c r="G1202"/>
    </row>
    <row r="1203" spans="6:7" x14ac:dyDescent="0.2">
      <c r="F1203"/>
      <c r="G1203"/>
    </row>
    <row r="1204" spans="6:7" x14ac:dyDescent="0.2">
      <c r="F1204"/>
      <c r="G1204"/>
    </row>
    <row r="1205" spans="6:7" x14ac:dyDescent="0.2">
      <c r="F1205"/>
      <c r="G1205"/>
    </row>
    <row r="1206" spans="6:7" x14ac:dyDescent="0.2">
      <c r="F1206"/>
      <c r="G1206"/>
    </row>
    <row r="1207" spans="6:7" x14ac:dyDescent="0.2">
      <c r="F1207"/>
      <c r="G1207"/>
    </row>
    <row r="1208" spans="6:7" x14ac:dyDescent="0.2">
      <c r="F1208"/>
      <c r="G1208"/>
    </row>
    <row r="1209" spans="6:7" x14ac:dyDescent="0.2">
      <c r="F1209"/>
      <c r="G1209"/>
    </row>
    <row r="1210" spans="6:7" x14ac:dyDescent="0.2">
      <c r="F1210"/>
      <c r="G1210"/>
    </row>
    <row r="1211" spans="6:7" x14ac:dyDescent="0.2">
      <c r="F1211"/>
      <c r="G1211"/>
    </row>
    <row r="1212" spans="6:7" x14ac:dyDescent="0.2">
      <c r="F1212"/>
      <c r="G1212"/>
    </row>
    <row r="1213" spans="6:7" x14ac:dyDescent="0.2">
      <c r="F1213"/>
      <c r="G1213"/>
    </row>
    <row r="1214" spans="6:7" x14ac:dyDescent="0.2">
      <c r="F1214"/>
      <c r="G1214"/>
    </row>
    <row r="1215" spans="6:7" x14ac:dyDescent="0.2">
      <c r="F1215"/>
      <c r="G1215"/>
    </row>
    <row r="1216" spans="6:7" x14ac:dyDescent="0.2">
      <c r="F1216"/>
      <c r="G1216"/>
    </row>
    <row r="1217" spans="6:7" x14ac:dyDescent="0.2">
      <c r="F1217"/>
      <c r="G1217"/>
    </row>
    <row r="1218" spans="6:7" x14ac:dyDescent="0.2">
      <c r="F1218"/>
      <c r="G1218"/>
    </row>
    <row r="1219" spans="6:7" x14ac:dyDescent="0.2">
      <c r="F1219"/>
      <c r="G1219"/>
    </row>
    <row r="1220" spans="6:7" x14ac:dyDescent="0.2">
      <c r="F1220"/>
      <c r="G1220"/>
    </row>
    <row r="1221" spans="6:7" x14ac:dyDescent="0.2">
      <c r="F1221"/>
      <c r="G1221"/>
    </row>
    <row r="1222" spans="6:7" x14ac:dyDescent="0.2">
      <c r="F1222"/>
      <c r="G1222"/>
    </row>
    <row r="1223" spans="6:7" x14ac:dyDescent="0.2">
      <c r="F1223"/>
      <c r="G1223"/>
    </row>
    <row r="1224" spans="6:7" x14ac:dyDescent="0.2">
      <c r="F1224"/>
      <c r="G1224"/>
    </row>
    <row r="1225" spans="6:7" x14ac:dyDescent="0.2">
      <c r="F1225"/>
      <c r="G1225"/>
    </row>
    <row r="1226" spans="6:7" x14ac:dyDescent="0.2">
      <c r="F1226"/>
      <c r="G1226"/>
    </row>
    <row r="1227" spans="6:7" x14ac:dyDescent="0.2">
      <c r="F1227"/>
      <c r="G1227"/>
    </row>
    <row r="1228" spans="6:7" x14ac:dyDescent="0.2">
      <c r="F1228"/>
      <c r="G1228"/>
    </row>
    <row r="1229" spans="6:7" x14ac:dyDescent="0.2">
      <c r="F1229"/>
      <c r="G1229"/>
    </row>
    <row r="1230" spans="6:7" x14ac:dyDescent="0.2">
      <c r="F1230"/>
      <c r="G1230"/>
    </row>
    <row r="1231" spans="6:7" x14ac:dyDescent="0.2">
      <c r="F1231"/>
      <c r="G1231"/>
    </row>
    <row r="1232" spans="6:7" x14ac:dyDescent="0.2">
      <c r="F1232"/>
      <c r="G1232"/>
    </row>
    <row r="1233" spans="6:7" x14ac:dyDescent="0.2">
      <c r="F1233"/>
      <c r="G1233"/>
    </row>
    <row r="1234" spans="6:7" x14ac:dyDescent="0.2">
      <c r="F1234"/>
      <c r="G1234"/>
    </row>
    <row r="1235" spans="6:7" x14ac:dyDescent="0.2">
      <c r="F1235"/>
      <c r="G1235"/>
    </row>
    <row r="1236" spans="6:7" x14ac:dyDescent="0.2">
      <c r="F1236"/>
      <c r="G1236"/>
    </row>
    <row r="1237" spans="6:7" x14ac:dyDescent="0.2">
      <c r="F1237"/>
      <c r="G1237"/>
    </row>
    <row r="1238" spans="6:7" x14ac:dyDescent="0.2">
      <c r="F1238"/>
      <c r="G1238"/>
    </row>
    <row r="1239" spans="6:7" x14ac:dyDescent="0.2">
      <c r="F1239"/>
      <c r="G1239"/>
    </row>
    <row r="1240" spans="6:7" x14ac:dyDescent="0.2">
      <c r="F1240"/>
      <c r="G1240"/>
    </row>
    <row r="1241" spans="6:7" x14ac:dyDescent="0.2">
      <c r="F1241"/>
      <c r="G1241"/>
    </row>
    <row r="1242" spans="6:7" x14ac:dyDescent="0.2">
      <c r="F1242"/>
      <c r="G1242"/>
    </row>
    <row r="1243" spans="6:7" x14ac:dyDescent="0.2">
      <c r="F1243"/>
      <c r="G1243"/>
    </row>
    <row r="1244" spans="6:7" x14ac:dyDescent="0.2">
      <c r="F1244"/>
      <c r="G1244"/>
    </row>
    <row r="1245" spans="6:7" x14ac:dyDescent="0.2">
      <c r="F1245"/>
      <c r="G1245"/>
    </row>
    <row r="1246" spans="6:7" x14ac:dyDescent="0.2">
      <c r="F1246"/>
      <c r="G1246"/>
    </row>
    <row r="1247" spans="6:7" x14ac:dyDescent="0.2">
      <c r="F1247"/>
      <c r="G1247"/>
    </row>
    <row r="1248" spans="6:7" x14ac:dyDescent="0.2">
      <c r="F1248"/>
      <c r="G1248"/>
    </row>
    <row r="1249" spans="6:7" x14ac:dyDescent="0.2">
      <c r="F1249"/>
      <c r="G1249"/>
    </row>
    <row r="1250" spans="6:7" x14ac:dyDescent="0.2">
      <c r="F1250"/>
      <c r="G1250"/>
    </row>
    <row r="1251" spans="6:7" x14ac:dyDescent="0.2">
      <c r="F1251"/>
      <c r="G1251"/>
    </row>
    <row r="1252" spans="6:7" x14ac:dyDescent="0.2">
      <c r="F1252"/>
      <c r="G1252"/>
    </row>
    <row r="1253" spans="6:7" x14ac:dyDescent="0.2">
      <c r="F1253"/>
      <c r="G1253"/>
    </row>
    <row r="1254" spans="6:7" x14ac:dyDescent="0.2">
      <c r="F1254"/>
      <c r="G1254"/>
    </row>
    <row r="1255" spans="6:7" x14ac:dyDescent="0.2">
      <c r="F1255"/>
      <c r="G1255"/>
    </row>
    <row r="1256" spans="6:7" x14ac:dyDescent="0.2">
      <c r="F1256"/>
      <c r="G1256"/>
    </row>
    <row r="1257" spans="6:7" x14ac:dyDescent="0.2">
      <c r="F1257"/>
      <c r="G1257"/>
    </row>
    <row r="1258" spans="6:7" x14ac:dyDescent="0.2">
      <c r="F1258"/>
      <c r="G1258"/>
    </row>
    <row r="1259" spans="6:7" x14ac:dyDescent="0.2">
      <c r="F1259"/>
      <c r="G1259"/>
    </row>
    <row r="1260" spans="6:7" x14ac:dyDescent="0.2">
      <c r="F1260"/>
      <c r="G1260"/>
    </row>
    <row r="1261" spans="6:7" x14ac:dyDescent="0.2">
      <c r="F1261"/>
      <c r="G1261"/>
    </row>
    <row r="1262" spans="6:7" x14ac:dyDescent="0.2">
      <c r="F1262"/>
      <c r="G1262"/>
    </row>
    <row r="1263" spans="6:7" x14ac:dyDescent="0.2">
      <c r="F1263"/>
      <c r="G1263"/>
    </row>
    <row r="1264" spans="6:7" x14ac:dyDescent="0.2">
      <c r="F1264"/>
      <c r="G1264"/>
    </row>
    <row r="1265" spans="6:7" x14ac:dyDescent="0.2">
      <c r="F1265"/>
      <c r="G1265"/>
    </row>
    <row r="1266" spans="6:7" x14ac:dyDescent="0.2">
      <c r="F1266"/>
      <c r="G1266"/>
    </row>
    <row r="1267" spans="6:7" x14ac:dyDescent="0.2">
      <c r="F1267"/>
      <c r="G1267"/>
    </row>
    <row r="1268" spans="6:7" x14ac:dyDescent="0.2">
      <c r="F1268"/>
      <c r="G1268"/>
    </row>
    <row r="1269" spans="6:7" x14ac:dyDescent="0.2">
      <c r="F1269"/>
      <c r="G1269"/>
    </row>
    <row r="1270" spans="6:7" x14ac:dyDescent="0.2">
      <c r="F1270"/>
      <c r="G1270"/>
    </row>
    <row r="1271" spans="6:7" x14ac:dyDescent="0.2">
      <c r="F1271"/>
      <c r="G1271"/>
    </row>
    <row r="1272" spans="6:7" x14ac:dyDescent="0.2">
      <c r="F1272"/>
      <c r="G1272"/>
    </row>
    <row r="1273" spans="6:7" x14ac:dyDescent="0.2">
      <c r="F1273"/>
      <c r="G1273"/>
    </row>
    <row r="1274" spans="6:7" x14ac:dyDescent="0.2">
      <c r="F1274"/>
      <c r="G1274"/>
    </row>
    <row r="1275" spans="6:7" x14ac:dyDescent="0.2">
      <c r="F1275"/>
      <c r="G1275"/>
    </row>
    <row r="1276" spans="6:7" x14ac:dyDescent="0.2">
      <c r="F1276"/>
      <c r="G1276"/>
    </row>
    <row r="1277" spans="6:7" x14ac:dyDescent="0.2">
      <c r="F1277"/>
      <c r="G1277"/>
    </row>
    <row r="1278" spans="6:7" x14ac:dyDescent="0.2">
      <c r="F1278"/>
      <c r="G1278"/>
    </row>
    <row r="1279" spans="6:7" x14ac:dyDescent="0.2">
      <c r="F1279"/>
      <c r="G1279"/>
    </row>
    <row r="1280" spans="6:7" x14ac:dyDescent="0.2">
      <c r="F1280"/>
      <c r="G1280"/>
    </row>
    <row r="1281" spans="6:7" x14ac:dyDescent="0.2">
      <c r="F1281"/>
      <c r="G1281"/>
    </row>
    <row r="1282" spans="6:7" x14ac:dyDescent="0.2">
      <c r="F1282"/>
      <c r="G1282"/>
    </row>
    <row r="1283" spans="6:7" x14ac:dyDescent="0.2">
      <c r="F1283"/>
      <c r="G1283"/>
    </row>
    <row r="1284" spans="6:7" x14ac:dyDescent="0.2">
      <c r="F1284"/>
      <c r="G1284"/>
    </row>
    <row r="1285" spans="6:7" x14ac:dyDescent="0.2">
      <c r="F1285"/>
      <c r="G1285"/>
    </row>
    <row r="1286" spans="6:7" x14ac:dyDescent="0.2">
      <c r="F1286"/>
      <c r="G1286"/>
    </row>
    <row r="1287" spans="6:7" x14ac:dyDescent="0.2">
      <c r="F1287"/>
      <c r="G1287"/>
    </row>
    <row r="1288" spans="6:7" x14ac:dyDescent="0.2">
      <c r="F1288"/>
      <c r="G1288"/>
    </row>
    <row r="1289" spans="6:7" x14ac:dyDescent="0.2">
      <c r="F1289"/>
      <c r="G1289"/>
    </row>
    <row r="1290" spans="6:7" x14ac:dyDescent="0.2">
      <c r="F1290"/>
      <c r="G1290"/>
    </row>
    <row r="1291" spans="6:7" x14ac:dyDescent="0.2">
      <c r="F1291"/>
      <c r="G1291"/>
    </row>
    <row r="1292" spans="6:7" x14ac:dyDescent="0.2">
      <c r="F1292"/>
      <c r="G1292"/>
    </row>
    <row r="1293" spans="6:7" x14ac:dyDescent="0.2">
      <c r="F1293"/>
      <c r="G1293"/>
    </row>
    <row r="1294" spans="6:7" x14ac:dyDescent="0.2">
      <c r="F1294"/>
      <c r="G1294"/>
    </row>
    <row r="1295" spans="6:7" x14ac:dyDescent="0.2">
      <c r="F1295"/>
      <c r="G1295"/>
    </row>
    <row r="1296" spans="6:7" x14ac:dyDescent="0.2">
      <c r="F1296"/>
      <c r="G1296"/>
    </row>
    <row r="1297" spans="6:7" x14ac:dyDescent="0.2">
      <c r="F1297"/>
      <c r="G1297"/>
    </row>
    <row r="1298" spans="6:7" x14ac:dyDescent="0.2">
      <c r="F1298"/>
      <c r="G1298"/>
    </row>
    <row r="1299" spans="6:7" x14ac:dyDescent="0.2">
      <c r="F1299"/>
      <c r="G1299"/>
    </row>
    <row r="1300" spans="6:7" x14ac:dyDescent="0.2">
      <c r="F1300"/>
      <c r="G1300"/>
    </row>
    <row r="1301" spans="6:7" x14ac:dyDescent="0.2">
      <c r="F1301"/>
      <c r="G1301"/>
    </row>
    <row r="1302" spans="6:7" x14ac:dyDescent="0.2">
      <c r="F1302"/>
      <c r="G1302"/>
    </row>
    <row r="1303" spans="6:7" x14ac:dyDescent="0.2">
      <c r="F1303"/>
      <c r="G1303"/>
    </row>
    <row r="1304" spans="6:7" x14ac:dyDescent="0.2">
      <c r="F1304"/>
      <c r="G1304"/>
    </row>
    <row r="1305" spans="6:7" x14ac:dyDescent="0.2">
      <c r="F1305"/>
      <c r="G1305"/>
    </row>
    <row r="1306" spans="6:7" x14ac:dyDescent="0.2">
      <c r="F1306"/>
      <c r="G1306"/>
    </row>
    <row r="1307" spans="6:7" x14ac:dyDescent="0.2">
      <c r="F1307"/>
      <c r="G1307"/>
    </row>
    <row r="1308" spans="6:7" x14ac:dyDescent="0.2">
      <c r="F1308"/>
      <c r="G1308"/>
    </row>
    <row r="1309" spans="6:7" x14ac:dyDescent="0.2">
      <c r="F1309"/>
      <c r="G1309"/>
    </row>
    <row r="1310" spans="6:7" x14ac:dyDescent="0.2">
      <c r="F1310"/>
      <c r="G1310"/>
    </row>
    <row r="1311" spans="6:7" x14ac:dyDescent="0.2">
      <c r="F1311"/>
      <c r="G1311"/>
    </row>
    <row r="1312" spans="6:7" x14ac:dyDescent="0.2">
      <c r="F1312"/>
      <c r="G1312"/>
    </row>
    <row r="1313" spans="6:7" x14ac:dyDescent="0.2">
      <c r="F1313"/>
      <c r="G1313"/>
    </row>
    <row r="1314" spans="6:7" x14ac:dyDescent="0.2">
      <c r="F1314"/>
      <c r="G1314"/>
    </row>
    <row r="1315" spans="6:7" x14ac:dyDescent="0.2">
      <c r="F1315"/>
      <c r="G1315"/>
    </row>
    <row r="1316" spans="6:7" x14ac:dyDescent="0.2">
      <c r="F1316"/>
      <c r="G1316"/>
    </row>
    <row r="1317" spans="6:7" x14ac:dyDescent="0.2">
      <c r="F1317"/>
      <c r="G1317"/>
    </row>
    <row r="1318" spans="6:7" x14ac:dyDescent="0.2">
      <c r="F1318"/>
      <c r="G1318"/>
    </row>
    <row r="1319" spans="6:7" x14ac:dyDescent="0.2">
      <c r="F1319"/>
      <c r="G1319"/>
    </row>
    <row r="1320" spans="6:7" x14ac:dyDescent="0.2">
      <c r="F1320"/>
      <c r="G1320"/>
    </row>
    <row r="1321" spans="6:7" x14ac:dyDescent="0.2">
      <c r="F1321"/>
      <c r="G1321"/>
    </row>
    <row r="1322" spans="6:7" x14ac:dyDescent="0.2">
      <c r="F1322"/>
      <c r="G1322"/>
    </row>
    <row r="1323" spans="6:7" x14ac:dyDescent="0.2">
      <c r="F1323"/>
      <c r="G1323"/>
    </row>
    <row r="1324" spans="6:7" x14ac:dyDescent="0.2">
      <c r="F1324"/>
      <c r="G1324"/>
    </row>
    <row r="1325" spans="6:7" x14ac:dyDescent="0.2">
      <c r="F1325"/>
      <c r="G1325"/>
    </row>
    <row r="1326" spans="6:7" x14ac:dyDescent="0.2">
      <c r="F1326"/>
      <c r="G1326"/>
    </row>
    <row r="1327" spans="6:7" x14ac:dyDescent="0.2">
      <c r="F1327"/>
      <c r="G1327"/>
    </row>
    <row r="1328" spans="6:7" x14ac:dyDescent="0.2">
      <c r="F1328"/>
      <c r="G1328"/>
    </row>
    <row r="1329" spans="6:7" x14ac:dyDescent="0.2">
      <c r="F1329"/>
      <c r="G1329"/>
    </row>
    <row r="1330" spans="6:7" x14ac:dyDescent="0.2">
      <c r="F1330"/>
      <c r="G1330"/>
    </row>
    <row r="1331" spans="6:7" x14ac:dyDescent="0.2">
      <c r="F1331"/>
      <c r="G1331"/>
    </row>
    <row r="1332" spans="6:7" x14ac:dyDescent="0.2">
      <c r="F1332"/>
      <c r="G1332"/>
    </row>
    <row r="1333" spans="6:7" x14ac:dyDescent="0.2">
      <c r="F1333"/>
      <c r="G1333"/>
    </row>
    <row r="1334" spans="6:7" x14ac:dyDescent="0.2">
      <c r="F1334"/>
      <c r="G1334"/>
    </row>
    <row r="1335" spans="6:7" x14ac:dyDescent="0.2">
      <c r="F1335"/>
      <c r="G1335"/>
    </row>
    <row r="1336" spans="6:7" x14ac:dyDescent="0.2">
      <c r="F1336"/>
      <c r="G1336"/>
    </row>
    <row r="1337" spans="6:7" x14ac:dyDescent="0.2">
      <c r="F1337"/>
      <c r="G1337"/>
    </row>
    <row r="1338" spans="6:7" x14ac:dyDescent="0.2">
      <c r="F1338"/>
      <c r="G1338"/>
    </row>
    <row r="1339" spans="6:7" x14ac:dyDescent="0.2">
      <c r="F1339"/>
      <c r="G1339"/>
    </row>
    <row r="1340" spans="6:7" x14ac:dyDescent="0.2">
      <c r="F1340"/>
      <c r="G1340"/>
    </row>
    <row r="1341" spans="6:7" x14ac:dyDescent="0.2">
      <c r="F1341"/>
      <c r="G1341"/>
    </row>
    <row r="1342" spans="6:7" x14ac:dyDescent="0.2">
      <c r="F1342"/>
      <c r="G1342"/>
    </row>
    <row r="1343" spans="6:7" x14ac:dyDescent="0.2">
      <c r="F1343"/>
      <c r="G1343"/>
    </row>
    <row r="1344" spans="6:7" x14ac:dyDescent="0.2">
      <c r="F1344"/>
      <c r="G1344"/>
    </row>
    <row r="1345" spans="6:7" x14ac:dyDescent="0.2">
      <c r="F1345"/>
      <c r="G1345"/>
    </row>
    <row r="1346" spans="6:7" x14ac:dyDescent="0.2">
      <c r="F1346"/>
      <c r="G1346"/>
    </row>
    <row r="1347" spans="6:7" x14ac:dyDescent="0.2">
      <c r="F1347"/>
      <c r="G1347"/>
    </row>
    <row r="1348" spans="6:7" x14ac:dyDescent="0.2">
      <c r="F1348"/>
      <c r="G1348"/>
    </row>
    <row r="1349" spans="6:7" x14ac:dyDescent="0.2">
      <c r="F1349"/>
      <c r="G1349"/>
    </row>
    <row r="1350" spans="6:7" x14ac:dyDescent="0.2">
      <c r="F1350"/>
      <c r="G1350"/>
    </row>
    <row r="1351" spans="6:7" x14ac:dyDescent="0.2">
      <c r="F1351"/>
      <c r="G1351"/>
    </row>
    <row r="1352" spans="6:7" x14ac:dyDescent="0.2">
      <c r="F1352"/>
      <c r="G1352"/>
    </row>
    <row r="1353" spans="6:7" x14ac:dyDescent="0.2">
      <c r="F1353"/>
      <c r="G1353"/>
    </row>
    <row r="1354" spans="6:7" x14ac:dyDescent="0.2">
      <c r="F1354"/>
      <c r="G1354"/>
    </row>
    <row r="1355" spans="6:7" x14ac:dyDescent="0.2">
      <c r="F1355"/>
      <c r="G1355"/>
    </row>
    <row r="1356" spans="6:7" x14ac:dyDescent="0.2">
      <c r="F1356"/>
      <c r="G1356"/>
    </row>
    <row r="1357" spans="6:7" x14ac:dyDescent="0.2">
      <c r="F1357"/>
      <c r="G1357"/>
    </row>
    <row r="1358" spans="6:7" x14ac:dyDescent="0.2">
      <c r="F1358"/>
      <c r="G1358"/>
    </row>
    <row r="1359" spans="6:7" x14ac:dyDescent="0.2">
      <c r="F1359"/>
      <c r="G1359"/>
    </row>
    <row r="1360" spans="6:7" x14ac:dyDescent="0.2">
      <c r="F1360"/>
      <c r="G1360"/>
    </row>
    <row r="1361" spans="6:7" x14ac:dyDescent="0.2">
      <c r="F1361"/>
      <c r="G1361"/>
    </row>
    <row r="1362" spans="6:7" x14ac:dyDescent="0.2">
      <c r="F1362"/>
      <c r="G1362"/>
    </row>
    <row r="1363" spans="6:7" x14ac:dyDescent="0.2">
      <c r="F1363"/>
      <c r="G1363"/>
    </row>
    <row r="1364" spans="6:7" x14ac:dyDescent="0.2">
      <c r="F1364"/>
      <c r="G1364"/>
    </row>
    <row r="1365" spans="6:7" x14ac:dyDescent="0.2">
      <c r="F1365"/>
      <c r="G1365"/>
    </row>
    <row r="1366" spans="6:7" x14ac:dyDescent="0.2">
      <c r="F1366"/>
      <c r="G1366"/>
    </row>
    <row r="1367" spans="6:7" x14ac:dyDescent="0.2">
      <c r="F1367"/>
      <c r="G1367"/>
    </row>
    <row r="1368" spans="6:7" x14ac:dyDescent="0.2">
      <c r="F1368"/>
      <c r="G1368"/>
    </row>
    <row r="1369" spans="6:7" x14ac:dyDescent="0.2">
      <c r="F1369"/>
      <c r="G1369"/>
    </row>
    <row r="1370" spans="6:7" x14ac:dyDescent="0.2">
      <c r="F1370"/>
      <c r="G1370"/>
    </row>
    <row r="1371" spans="6:7" x14ac:dyDescent="0.2">
      <c r="F1371"/>
      <c r="G1371"/>
    </row>
    <row r="1372" spans="6:7" x14ac:dyDescent="0.2">
      <c r="F1372"/>
      <c r="G1372"/>
    </row>
    <row r="1373" spans="6:7" x14ac:dyDescent="0.2">
      <c r="F1373"/>
      <c r="G1373"/>
    </row>
    <row r="1374" spans="6:7" x14ac:dyDescent="0.2">
      <c r="F1374"/>
      <c r="G1374"/>
    </row>
    <row r="1375" spans="6:7" x14ac:dyDescent="0.2">
      <c r="F1375"/>
      <c r="G1375"/>
    </row>
    <row r="1376" spans="6:7" x14ac:dyDescent="0.2">
      <c r="F1376"/>
      <c r="G1376"/>
    </row>
    <row r="1377" spans="6:7" x14ac:dyDescent="0.2">
      <c r="F1377"/>
      <c r="G1377"/>
    </row>
    <row r="1378" spans="6:7" x14ac:dyDescent="0.2">
      <c r="F1378"/>
      <c r="G1378"/>
    </row>
    <row r="1379" spans="6:7" x14ac:dyDescent="0.2">
      <c r="F1379"/>
      <c r="G1379"/>
    </row>
    <row r="1380" spans="6:7" x14ac:dyDescent="0.2">
      <c r="F1380"/>
      <c r="G1380"/>
    </row>
    <row r="1381" spans="6:7" x14ac:dyDescent="0.2">
      <c r="F1381"/>
      <c r="G1381"/>
    </row>
    <row r="1382" spans="6:7" x14ac:dyDescent="0.2">
      <c r="F1382"/>
      <c r="G1382"/>
    </row>
    <row r="1383" spans="6:7" x14ac:dyDescent="0.2">
      <c r="F1383"/>
      <c r="G1383"/>
    </row>
    <row r="1384" spans="6:7" x14ac:dyDescent="0.2">
      <c r="F1384"/>
      <c r="G1384"/>
    </row>
    <row r="1385" spans="6:7" x14ac:dyDescent="0.2">
      <c r="F1385"/>
      <c r="G1385"/>
    </row>
    <row r="1386" spans="6:7" x14ac:dyDescent="0.2">
      <c r="F1386"/>
      <c r="G1386"/>
    </row>
    <row r="1387" spans="6:7" x14ac:dyDescent="0.2">
      <c r="F1387"/>
      <c r="G1387"/>
    </row>
    <row r="1388" spans="6:7" x14ac:dyDescent="0.2">
      <c r="F1388"/>
      <c r="G1388"/>
    </row>
    <row r="1389" spans="6:7" x14ac:dyDescent="0.2">
      <c r="F1389"/>
      <c r="G1389"/>
    </row>
    <row r="1390" spans="6:7" x14ac:dyDescent="0.2">
      <c r="F1390"/>
      <c r="G1390"/>
    </row>
    <row r="1391" spans="6:7" x14ac:dyDescent="0.2">
      <c r="F1391"/>
      <c r="G1391"/>
    </row>
    <row r="1392" spans="6:7" x14ac:dyDescent="0.2">
      <c r="F1392"/>
      <c r="G1392"/>
    </row>
    <row r="1393" spans="6:7" x14ac:dyDescent="0.2">
      <c r="F1393"/>
      <c r="G1393"/>
    </row>
    <row r="1394" spans="6:7" x14ac:dyDescent="0.2">
      <c r="F1394"/>
      <c r="G1394"/>
    </row>
    <row r="1395" spans="6:7" x14ac:dyDescent="0.2">
      <c r="F1395"/>
      <c r="G1395"/>
    </row>
    <row r="1396" spans="6:7" x14ac:dyDescent="0.2">
      <c r="F1396"/>
      <c r="G1396"/>
    </row>
    <row r="1397" spans="6:7" x14ac:dyDescent="0.2">
      <c r="F1397"/>
      <c r="G1397"/>
    </row>
    <row r="1398" spans="6:7" x14ac:dyDescent="0.2">
      <c r="F1398"/>
      <c r="G1398"/>
    </row>
    <row r="1399" spans="6:7" x14ac:dyDescent="0.2">
      <c r="F1399"/>
      <c r="G1399"/>
    </row>
    <row r="1400" spans="6:7" x14ac:dyDescent="0.2">
      <c r="F1400"/>
      <c r="G1400"/>
    </row>
    <row r="1401" spans="6:7" x14ac:dyDescent="0.2">
      <c r="F1401"/>
      <c r="G1401"/>
    </row>
    <row r="1402" spans="6:7" x14ac:dyDescent="0.2">
      <c r="F1402"/>
      <c r="G1402"/>
    </row>
    <row r="1403" spans="6:7" x14ac:dyDescent="0.2">
      <c r="F1403"/>
      <c r="G1403"/>
    </row>
    <row r="1404" spans="6:7" x14ac:dyDescent="0.2">
      <c r="F1404"/>
      <c r="G1404"/>
    </row>
    <row r="1405" spans="6:7" x14ac:dyDescent="0.2">
      <c r="F1405"/>
      <c r="G1405"/>
    </row>
    <row r="1406" spans="6:7" x14ac:dyDescent="0.2">
      <c r="F1406"/>
      <c r="G1406"/>
    </row>
    <row r="1407" spans="6:7" x14ac:dyDescent="0.2">
      <c r="F1407"/>
      <c r="G1407"/>
    </row>
    <row r="1408" spans="6:7" x14ac:dyDescent="0.2">
      <c r="F1408"/>
      <c r="G1408"/>
    </row>
    <row r="1409" spans="6:7" x14ac:dyDescent="0.2">
      <c r="F1409"/>
      <c r="G1409"/>
    </row>
    <row r="1410" spans="6:7" x14ac:dyDescent="0.2">
      <c r="F1410"/>
      <c r="G1410"/>
    </row>
    <row r="1411" spans="6:7" x14ac:dyDescent="0.2">
      <c r="F1411"/>
      <c r="G1411"/>
    </row>
    <row r="1412" spans="6:7" x14ac:dyDescent="0.2">
      <c r="F1412"/>
      <c r="G1412"/>
    </row>
    <row r="1413" spans="6:7" x14ac:dyDescent="0.2">
      <c r="F1413"/>
      <c r="G1413"/>
    </row>
    <row r="1414" spans="6:7" x14ac:dyDescent="0.2">
      <c r="F1414"/>
      <c r="G1414"/>
    </row>
    <row r="1415" spans="6:7" x14ac:dyDescent="0.2">
      <c r="F1415"/>
      <c r="G1415"/>
    </row>
    <row r="1416" spans="6:7" x14ac:dyDescent="0.2">
      <c r="F1416"/>
      <c r="G1416"/>
    </row>
    <row r="1417" spans="6:7" x14ac:dyDescent="0.2">
      <c r="F1417"/>
      <c r="G1417"/>
    </row>
    <row r="1418" spans="6:7" x14ac:dyDescent="0.2">
      <c r="F1418"/>
      <c r="G1418"/>
    </row>
    <row r="1419" spans="6:7" x14ac:dyDescent="0.2">
      <c r="F1419"/>
      <c r="G1419"/>
    </row>
    <row r="1420" spans="6:7" x14ac:dyDescent="0.2">
      <c r="F1420"/>
      <c r="G1420"/>
    </row>
    <row r="1421" spans="6:7" x14ac:dyDescent="0.2">
      <c r="F1421"/>
      <c r="G1421"/>
    </row>
    <row r="1422" spans="6:7" x14ac:dyDescent="0.2">
      <c r="F1422"/>
      <c r="G1422"/>
    </row>
    <row r="1423" spans="6:7" x14ac:dyDescent="0.2">
      <c r="F1423"/>
      <c r="G1423"/>
    </row>
    <row r="1424" spans="6:7" x14ac:dyDescent="0.2">
      <c r="F1424"/>
      <c r="G1424"/>
    </row>
    <row r="1425" spans="6:7" x14ac:dyDescent="0.2">
      <c r="F1425"/>
      <c r="G1425"/>
    </row>
    <row r="1426" spans="6:7" x14ac:dyDescent="0.2">
      <c r="F1426"/>
      <c r="G1426"/>
    </row>
    <row r="1427" spans="6:7" x14ac:dyDescent="0.2">
      <c r="F1427"/>
      <c r="G1427"/>
    </row>
    <row r="1428" spans="6:7" x14ac:dyDescent="0.2">
      <c r="F1428"/>
      <c r="G1428"/>
    </row>
    <row r="1429" spans="6:7" x14ac:dyDescent="0.2">
      <c r="F1429"/>
      <c r="G1429"/>
    </row>
    <row r="1430" spans="6:7" x14ac:dyDescent="0.2">
      <c r="F1430"/>
      <c r="G1430"/>
    </row>
    <row r="1431" spans="6:7" x14ac:dyDescent="0.2">
      <c r="F1431"/>
      <c r="G1431"/>
    </row>
    <row r="1432" spans="6:7" x14ac:dyDescent="0.2">
      <c r="F1432"/>
      <c r="G1432"/>
    </row>
    <row r="1433" spans="6:7" x14ac:dyDescent="0.2">
      <c r="F1433"/>
      <c r="G1433"/>
    </row>
    <row r="1434" spans="6:7" x14ac:dyDescent="0.2">
      <c r="F1434"/>
      <c r="G1434"/>
    </row>
    <row r="1435" spans="6:7" x14ac:dyDescent="0.2">
      <c r="F1435"/>
      <c r="G1435"/>
    </row>
    <row r="1436" spans="6:7" x14ac:dyDescent="0.2">
      <c r="F1436"/>
      <c r="G1436"/>
    </row>
    <row r="1437" spans="6:7" x14ac:dyDescent="0.2">
      <c r="F1437"/>
      <c r="G1437"/>
    </row>
    <row r="1438" spans="6:7" x14ac:dyDescent="0.2">
      <c r="F1438"/>
      <c r="G1438"/>
    </row>
    <row r="1439" spans="6:7" x14ac:dyDescent="0.2">
      <c r="F1439"/>
      <c r="G1439"/>
    </row>
    <row r="1440" spans="6:7" x14ac:dyDescent="0.2">
      <c r="F1440"/>
      <c r="G1440"/>
    </row>
    <row r="1441" spans="6:7" x14ac:dyDescent="0.2">
      <c r="F1441"/>
      <c r="G1441"/>
    </row>
    <row r="1442" spans="6:7" x14ac:dyDescent="0.2">
      <c r="F1442"/>
      <c r="G1442"/>
    </row>
    <row r="1443" spans="6:7" x14ac:dyDescent="0.2">
      <c r="F1443"/>
      <c r="G1443"/>
    </row>
    <row r="1444" spans="6:7" x14ac:dyDescent="0.2">
      <c r="F1444"/>
      <c r="G1444"/>
    </row>
    <row r="1445" spans="6:7" x14ac:dyDescent="0.2">
      <c r="F1445"/>
      <c r="G1445"/>
    </row>
    <row r="1446" spans="6:7" x14ac:dyDescent="0.2">
      <c r="F1446"/>
      <c r="G1446"/>
    </row>
    <row r="1447" spans="6:7" x14ac:dyDescent="0.2">
      <c r="F1447"/>
      <c r="G1447"/>
    </row>
    <row r="1448" spans="6:7" x14ac:dyDescent="0.2">
      <c r="F1448"/>
      <c r="G1448"/>
    </row>
    <row r="1449" spans="6:7" x14ac:dyDescent="0.2">
      <c r="F1449"/>
      <c r="G1449"/>
    </row>
    <row r="1450" spans="6:7" x14ac:dyDescent="0.2">
      <c r="F1450"/>
      <c r="G1450"/>
    </row>
    <row r="1451" spans="6:7" x14ac:dyDescent="0.2">
      <c r="F1451"/>
      <c r="G1451"/>
    </row>
    <row r="1452" spans="6:7" x14ac:dyDescent="0.2">
      <c r="F1452"/>
      <c r="G1452"/>
    </row>
    <row r="1453" spans="6:7" x14ac:dyDescent="0.2">
      <c r="F1453"/>
      <c r="G1453"/>
    </row>
    <row r="1454" spans="6:7" x14ac:dyDescent="0.2">
      <c r="F1454"/>
      <c r="G1454"/>
    </row>
    <row r="1455" spans="6:7" x14ac:dyDescent="0.2">
      <c r="F1455"/>
      <c r="G1455"/>
    </row>
    <row r="1456" spans="6:7" x14ac:dyDescent="0.2">
      <c r="F1456"/>
      <c r="G1456"/>
    </row>
    <row r="1457" spans="6:7" x14ac:dyDescent="0.2">
      <c r="F1457"/>
      <c r="G1457"/>
    </row>
    <row r="1458" spans="6:7" x14ac:dyDescent="0.2">
      <c r="F1458"/>
      <c r="G1458"/>
    </row>
    <row r="1459" spans="6:7" x14ac:dyDescent="0.2">
      <c r="F1459"/>
      <c r="G1459"/>
    </row>
    <row r="1460" spans="6:7" x14ac:dyDescent="0.2">
      <c r="F1460"/>
      <c r="G1460"/>
    </row>
    <row r="1461" spans="6:7" x14ac:dyDescent="0.2">
      <c r="F1461"/>
      <c r="G1461"/>
    </row>
    <row r="1462" spans="6:7" x14ac:dyDescent="0.2">
      <c r="F1462"/>
      <c r="G1462"/>
    </row>
    <row r="1463" spans="6:7" x14ac:dyDescent="0.2">
      <c r="F1463"/>
      <c r="G1463"/>
    </row>
    <row r="1464" spans="6:7" x14ac:dyDescent="0.2">
      <c r="F1464"/>
      <c r="G1464"/>
    </row>
    <row r="1465" spans="6:7" x14ac:dyDescent="0.2">
      <c r="F1465"/>
      <c r="G1465"/>
    </row>
    <row r="1466" spans="6:7" x14ac:dyDescent="0.2">
      <c r="F1466"/>
      <c r="G1466"/>
    </row>
    <row r="1467" spans="6:7" x14ac:dyDescent="0.2">
      <c r="F1467"/>
      <c r="G1467"/>
    </row>
    <row r="1468" spans="6:7" x14ac:dyDescent="0.2">
      <c r="F1468"/>
      <c r="G1468"/>
    </row>
    <row r="1469" spans="6:7" x14ac:dyDescent="0.2">
      <c r="F1469"/>
      <c r="G1469"/>
    </row>
    <row r="1470" spans="6:7" x14ac:dyDescent="0.2">
      <c r="F1470"/>
      <c r="G1470"/>
    </row>
    <row r="1471" spans="6:7" x14ac:dyDescent="0.2">
      <c r="F1471"/>
      <c r="G1471"/>
    </row>
    <row r="1472" spans="6:7" x14ac:dyDescent="0.2">
      <c r="F1472"/>
      <c r="G1472"/>
    </row>
    <row r="1473" spans="6:7" x14ac:dyDescent="0.2">
      <c r="F1473"/>
      <c r="G1473"/>
    </row>
    <row r="1474" spans="6:7" x14ac:dyDescent="0.2">
      <c r="F1474"/>
      <c r="G1474"/>
    </row>
    <row r="1475" spans="6:7" x14ac:dyDescent="0.2">
      <c r="F1475"/>
      <c r="G1475"/>
    </row>
    <row r="1476" spans="6:7" x14ac:dyDescent="0.2">
      <c r="F1476"/>
      <c r="G1476"/>
    </row>
    <row r="1477" spans="6:7" x14ac:dyDescent="0.2">
      <c r="F1477"/>
      <c r="G1477"/>
    </row>
    <row r="1478" spans="6:7" x14ac:dyDescent="0.2">
      <c r="F1478"/>
      <c r="G1478"/>
    </row>
    <row r="1479" spans="6:7" x14ac:dyDescent="0.2">
      <c r="F1479"/>
      <c r="G1479"/>
    </row>
    <row r="1480" spans="6:7" x14ac:dyDescent="0.2">
      <c r="F1480"/>
      <c r="G1480"/>
    </row>
    <row r="1481" spans="6:7" x14ac:dyDescent="0.2">
      <c r="F1481"/>
      <c r="G1481"/>
    </row>
    <row r="1482" spans="6:7" x14ac:dyDescent="0.2">
      <c r="F1482"/>
      <c r="G1482"/>
    </row>
    <row r="1483" spans="6:7" x14ac:dyDescent="0.2">
      <c r="F1483"/>
      <c r="G1483"/>
    </row>
    <row r="1484" spans="6:7" x14ac:dyDescent="0.2">
      <c r="F1484"/>
      <c r="G1484"/>
    </row>
    <row r="1485" spans="6:7" x14ac:dyDescent="0.2">
      <c r="F1485"/>
      <c r="G1485"/>
    </row>
    <row r="1486" spans="6:7" x14ac:dyDescent="0.2">
      <c r="F1486"/>
      <c r="G1486"/>
    </row>
    <row r="1487" spans="6:7" x14ac:dyDescent="0.2">
      <c r="F1487"/>
      <c r="G1487"/>
    </row>
    <row r="1488" spans="6:7" x14ac:dyDescent="0.2">
      <c r="F1488"/>
      <c r="G1488"/>
    </row>
    <row r="1489" spans="6:7" x14ac:dyDescent="0.2">
      <c r="F1489"/>
      <c r="G1489"/>
    </row>
    <row r="1490" spans="6:7" x14ac:dyDescent="0.2">
      <c r="F1490"/>
      <c r="G1490"/>
    </row>
    <row r="1491" spans="6:7" x14ac:dyDescent="0.2">
      <c r="F1491"/>
      <c r="G1491"/>
    </row>
    <row r="1492" spans="6:7" x14ac:dyDescent="0.2">
      <c r="F1492"/>
      <c r="G1492"/>
    </row>
    <row r="1493" spans="6:7" x14ac:dyDescent="0.2">
      <c r="F1493"/>
      <c r="G1493"/>
    </row>
    <row r="1494" spans="6:7" x14ac:dyDescent="0.2">
      <c r="F1494"/>
      <c r="G1494"/>
    </row>
    <row r="1495" spans="6:7" x14ac:dyDescent="0.2">
      <c r="F1495"/>
      <c r="G1495"/>
    </row>
    <row r="1496" spans="6:7" x14ac:dyDescent="0.2">
      <c r="F1496"/>
      <c r="G1496"/>
    </row>
    <row r="1497" spans="6:7" x14ac:dyDescent="0.2">
      <c r="F1497"/>
      <c r="G1497"/>
    </row>
    <row r="1498" spans="6:7" x14ac:dyDescent="0.2">
      <c r="F1498"/>
      <c r="G1498"/>
    </row>
    <row r="1499" spans="6:7" x14ac:dyDescent="0.2">
      <c r="F1499"/>
      <c r="G1499"/>
    </row>
    <row r="1500" spans="6:7" x14ac:dyDescent="0.2">
      <c r="F1500"/>
      <c r="G1500"/>
    </row>
    <row r="1501" spans="6:7" x14ac:dyDescent="0.2">
      <c r="F1501"/>
      <c r="G1501"/>
    </row>
    <row r="1502" spans="6:7" x14ac:dyDescent="0.2">
      <c r="F1502"/>
      <c r="G1502"/>
    </row>
    <row r="1503" spans="6:7" x14ac:dyDescent="0.2">
      <c r="F1503"/>
      <c r="G1503"/>
    </row>
    <row r="1504" spans="6:7" x14ac:dyDescent="0.2">
      <c r="F1504"/>
      <c r="G1504"/>
    </row>
    <row r="1505" spans="6:7" x14ac:dyDescent="0.2">
      <c r="F1505"/>
      <c r="G1505"/>
    </row>
    <row r="1506" spans="6:7" x14ac:dyDescent="0.2">
      <c r="F1506"/>
      <c r="G1506"/>
    </row>
    <row r="1507" spans="6:7" x14ac:dyDescent="0.2">
      <c r="F1507"/>
      <c r="G1507"/>
    </row>
    <row r="1508" spans="6:7" x14ac:dyDescent="0.2">
      <c r="F1508"/>
      <c r="G1508"/>
    </row>
    <row r="1509" spans="6:7" x14ac:dyDescent="0.2">
      <c r="F1509"/>
      <c r="G1509"/>
    </row>
    <row r="1510" spans="6:7" x14ac:dyDescent="0.2">
      <c r="F1510"/>
      <c r="G1510"/>
    </row>
    <row r="1511" spans="6:7" x14ac:dyDescent="0.2">
      <c r="F1511"/>
      <c r="G1511"/>
    </row>
    <row r="1512" spans="6:7" x14ac:dyDescent="0.2">
      <c r="F1512"/>
      <c r="G1512"/>
    </row>
    <row r="1513" spans="6:7" x14ac:dyDescent="0.2">
      <c r="F1513"/>
      <c r="G1513"/>
    </row>
    <row r="1514" spans="6:7" x14ac:dyDescent="0.2">
      <c r="F1514"/>
      <c r="G1514"/>
    </row>
    <row r="1515" spans="6:7" x14ac:dyDescent="0.2">
      <c r="F1515"/>
      <c r="G1515"/>
    </row>
    <row r="1516" spans="6:7" x14ac:dyDescent="0.2">
      <c r="F1516"/>
      <c r="G1516"/>
    </row>
    <row r="1517" spans="6:7" x14ac:dyDescent="0.2">
      <c r="F1517"/>
      <c r="G1517"/>
    </row>
    <row r="1518" spans="6:7" x14ac:dyDescent="0.2">
      <c r="F1518"/>
      <c r="G1518"/>
    </row>
    <row r="1519" spans="6:7" x14ac:dyDescent="0.2">
      <c r="F1519"/>
      <c r="G1519"/>
    </row>
    <row r="1520" spans="6:7" x14ac:dyDescent="0.2">
      <c r="F1520"/>
      <c r="G1520"/>
    </row>
    <row r="1521" spans="6:7" x14ac:dyDescent="0.2">
      <c r="F1521"/>
      <c r="G1521"/>
    </row>
    <row r="1522" spans="6:7" x14ac:dyDescent="0.2">
      <c r="F1522"/>
      <c r="G1522"/>
    </row>
    <row r="1523" spans="6:7" x14ac:dyDescent="0.2">
      <c r="F1523"/>
      <c r="G1523"/>
    </row>
    <row r="1524" spans="6:7" x14ac:dyDescent="0.2">
      <c r="F1524"/>
      <c r="G1524"/>
    </row>
    <row r="1525" spans="6:7" x14ac:dyDescent="0.2">
      <c r="F1525"/>
      <c r="G1525"/>
    </row>
    <row r="1526" spans="6:7" x14ac:dyDescent="0.2">
      <c r="F1526"/>
      <c r="G1526"/>
    </row>
    <row r="1527" spans="6:7" x14ac:dyDescent="0.2">
      <c r="F1527"/>
      <c r="G1527"/>
    </row>
    <row r="1528" spans="6:7" x14ac:dyDescent="0.2">
      <c r="F1528"/>
      <c r="G1528"/>
    </row>
    <row r="1529" spans="6:7" x14ac:dyDescent="0.2">
      <c r="F1529"/>
      <c r="G1529"/>
    </row>
    <row r="1530" spans="6:7" x14ac:dyDescent="0.2">
      <c r="F1530"/>
      <c r="G1530"/>
    </row>
    <row r="1531" spans="6:7" x14ac:dyDescent="0.2">
      <c r="F1531"/>
      <c r="G1531"/>
    </row>
    <row r="1532" spans="6:7" x14ac:dyDescent="0.2">
      <c r="F1532"/>
      <c r="G1532"/>
    </row>
    <row r="1533" spans="6:7" x14ac:dyDescent="0.2">
      <c r="F1533"/>
      <c r="G1533"/>
    </row>
    <row r="1534" spans="6:7" x14ac:dyDescent="0.2">
      <c r="F1534"/>
      <c r="G1534"/>
    </row>
    <row r="1535" spans="6:7" x14ac:dyDescent="0.2">
      <c r="F1535"/>
      <c r="G1535"/>
    </row>
    <row r="1536" spans="6:7" x14ac:dyDescent="0.2">
      <c r="F1536"/>
      <c r="G1536"/>
    </row>
    <row r="1537" spans="6:7" x14ac:dyDescent="0.2">
      <c r="F1537"/>
      <c r="G1537"/>
    </row>
    <row r="1538" spans="6:7" x14ac:dyDescent="0.2">
      <c r="F1538"/>
      <c r="G1538"/>
    </row>
    <row r="1539" spans="6:7" x14ac:dyDescent="0.2">
      <c r="F1539"/>
      <c r="G1539"/>
    </row>
    <row r="1540" spans="6:7" x14ac:dyDescent="0.2">
      <c r="F1540"/>
      <c r="G1540"/>
    </row>
    <row r="1541" spans="6:7" x14ac:dyDescent="0.2">
      <c r="F1541"/>
      <c r="G1541"/>
    </row>
    <row r="1542" spans="6:7" x14ac:dyDescent="0.2">
      <c r="F1542"/>
      <c r="G1542"/>
    </row>
    <row r="1543" spans="6:7" x14ac:dyDescent="0.2">
      <c r="F1543"/>
      <c r="G1543"/>
    </row>
    <row r="1544" spans="6:7" x14ac:dyDescent="0.2">
      <c r="F1544"/>
      <c r="G1544"/>
    </row>
    <row r="1545" spans="6:7" x14ac:dyDescent="0.2">
      <c r="F1545"/>
      <c r="G1545"/>
    </row>
    <row r="1546" spans="6:7" x14ac:dyDescent="0.2">
      <c r="F1546"/>
      <c r="G1546"/>
    </row>
    <row r="1547" spans="6:7" x14ac:dyDescent="0.2">
      <c r="F1547"/>
      <c r="G1547"/>
    </row>
    <row r="1548" spans="6:7" x14ac:dyDescent="0.2">
      <c r="F1548"/>
      <c r="G1548"/>
    </row>
    <row r="1549" spans="6:7" x14ac:dyDescent="0.2">
      <c r="F1549"/>
      <c r="G1549"/>
    </row>
    <row r="1550" spans="6:7" x14ac:dyDescent="0.2">
      <c r="F1550"/>
      <c r="G1550"/>
    </row>
    <row r="1551" spans="6:7" x14ac:dyDescent="0.2">
      <c r="F1551"/>
      <c r="G1551"/>
    </row>
    <row r="1552" spans="6:7" x14ac:dyDescent="0.2">
      <c r="F1552"/>
      <c r="G1552"/>
    </row>
    <row r="1553" spans="6:7" x14ac:dyDescent="0.2">
      <c r="F1553"/>
      <c r="G1553"/>
    </row>
    <row r="1554" spans="6:7" x14ac:dyDescent="0.2">
      <c r="F1554"/>
      <c r="G1554"/>
    </row>
    <row r="1555" spans="6:7" x14ac:dyDescent="0.2">
      <c r="F1555"/>
      <c r="G1555"/>
    </row>
    <row r="1556" spans="6:7" x14ac:dyDescent="0.2">
      <c r="F1556"/>
      <c r="G1556"/>
    </row>
    <row r="1557" spans="6:7" x14ac:dyDescent="0.2">
      <c r="F1557"/>
      <c r="G1557"/>
    </row>
    <row r="1558" spans="6:7" x14ac:dyDescent="0.2">
      <c r="F1558"/>
      <c r="G1558"/>
    </row>
    <row r="1559" spans="6:7" x14ac:dyDescent="0.2">
      <c r="F1559"/>
      <c r="G1559"/>
    </row>
    <row r="1560" spans="6:7" x14ac:dyDescent="0.2">
      <c r="F1560"/>
      <c r="G1560"/>
    </row>
    <row r="1561" spans="6:7" x14ac:dyDescent="0.2">
      <c r="F1561"/>
      <c r="G1561"/>
    </row>
    <row r="1562" spans="6:7" x14ac:dyDescent="0.2">
      <c r="F1562"/>
      <c r="G1562"/>
    </row>
    <row r="1563" spans="6:7" x14ac:dyDescent="0.2">
      <c r="F1563"/>
      <c r="G1563"/>
    </row>
    <row r="1564" spans="6:7" x14ac:dyDescent="0.2">
      <c r="F1564"/>
      <c r="G1564"/>
    </row>
    <row r="1565" spans="6:7" x14ac:dyDescent="0.2">
      <c r="F1565"/>
      <c r="G1565"/>
    </row>
    <row r="1566" spans="6:7" x14ac:dyDescent="0.2">
      <c r="F1566"/>
      <c r="G1566"/>
    </row>
    <row r="1567" spans="6:7" x14ac:dyDescent="0.2">
      <c r="F1567"/>
      <c r="G1567"/>
    </row>
    <row r="1568" spans="6:7" x14ac:dyDescent="0.2">
      <c r="F1568"/>
      <c r="G1568"/>
    </row>
    <row r="1569" spans="6:7" x14ac:dyDescent="0.2">
      <c r="F1569"/>
      <c r="G1569"/>
    </row>
    <row r="1570" spans="6:7" x14ac:dyDescent="0.2">
      <c r="F1570"/>
      <c r="G1570"/>
    </row>
    <row r="1571" spans="6:7" x14ac:dyDescent="0.2">
      <c r="F1571"/>
      <c r="G1571"/>
    </row>
    <row r="1572" spans="6:7" x14ac:dyDescent="0.2">
      <c r="F1572"/>
      <c r="G1572"/>
    </row>
    <row r="1573" spans="6:7" x14ac:dyDescent="0.2">
      <c r="F1573"/>
      <c r="G1573"/>
    </row>
    <row r="1574" spans="6:7" x14ac:dyDescent="0.2">
      <c r="F1574"/>
      <c r="G1574"/>
    </row>
    <row r="1575" spans="6:7" x14ac:dyDescent="0.2">
      <c r="F1575"/>
      <c r="G1575"/>
    </row>
    <row r="1576" spans="6:7" x14ac:dyDescent="0.2">
      <c r="F1576"/>
      <c r="G1576"/>
    </row>
    <row r="1577" spans="6:7" x14ac:dyDescent="0.2">
      <c r="F1577"/>
      <c r="G1577"/>
    </row>
    <row r="1578" spans="6:7" x14ac:dyDescent="0.2">
      <c r="F1578"/>
      <c r="G1578"/>
    </row>
    <row r="1579" spans="6:7" x14ac:dyDescent="0.2">
      <c r="F1579"/>
      <c r="G1579"/>
    </row>
    <row r="1580" spans="6:7" x14ac:dyDescent="0.2">
      <c r="F1580"/>
      <c r="G1580"/>
    </row>
    <row r="1581" spans="6:7" x14ac:dyDescent="0.2">
      <c r="F1581"/>
      <c r="G1581"/>
    </row>
    <row r="1582" spans="6:7" x14ac:dyDescent="0.2">
      <c r="F1582"/>
      <c r="G1582"/>
    </row>
    <row r="1583" spans="6:7" x14ac:dyDescent="0.2">
      <c r="F1583"/>
      <c r="G1583"/>
    </row>
    <row r="1584" spans="6:7" x14ac:dyDescent="0.2">
      <c r="F1584"/>
      <c r="G1584"/>
    </row>
    <row r="1585" spans="6:7" x14ac:dyDescent="0.2">
      <c r="F1585"/>
      <c r="G1585"/>
    </row>
    <row r="1586" spans="6:7" x14ac:dyDescent="0.2">
      <c r="F1586"/>
      <c r="G1586"/>
    </row>
    <row r="1587" spans="6:7" x14ac:dyDescent="0.2">
      <c r="F1587"/>
      <c r="G1587"/>
    </row>
    <row r="1588" spans="6:7" x14ac:dyDescent="0.2">
      <c r="F1588"/>
      <c r="G1588"/>
    </row>
    <row r="1589" spans="6:7" x14ac:dyDescent="0.2">
      <c r="F1589"/>
      <c r="G1589"/>
    </row>
    <row r="1590" spans="6:7" x14ac:dyDescent="0.2">
      <c r="F1590"/>
      <c r="G1590"/>
    </row>
    <row r="1591" spans="6:7" x14ac:dyDescent="0.2">
      <c r="F1591"/>
      <c r="G1591"/>
    </row>
    <row r="1592" spans="6:7" x14ac:dyDescent="0.2">
      <c r="F1592"/>
      <c r="G1592"/>
    </row>
    <row r="1593" spans="6:7" x14ac:dyDescent="0.2">
      <c r="F1593"/>
      <c r="G1593"/>
    </row>
    <row r="1594" spans="6:7" x14ac:dyDescent="0.2">
      <c r="F1594"/>
      <c r="G1594"/>
    </row>
    <row r="1595" spans="6:7" x14ac:dyDescent="0.2">
      <c r="F1595"/>
      <c r="G1595"/>
    </row>
    <row r="1596" spans="6:7" x14ac:dyDescent="0.2">
      <c r="F1596"/>
      <c r="G1596"/>
    </row>
    <row r="1597" spans="6:7" x14ac:dyDescent="0.2">
      <c r="F1597"/>
      <c r="G1597"/>
    </row>
    <row r="1598" spans="6:7" x14ac:dyDescent="0.2">
      <c r="F1598"/>
      <c r="G1598"/>
    </row>
    <row r="1599" spans="6:7" x14ac:dyDescent="0.2">
      <c r="F1599"/>
      <c r="G1599"/>
    </row>
    <row r="1600" spans="6:7" x14ac:dyDescent="0.2">
      <c r="F1600"/>
      <c r="G1600"/>
    </row>
    <row r="1601" spans="6:7" x14ac:dyDescent="0.2">
      <c r="F1601"/>
      <c r="G1601"/>
    </row>
    <row r="1602" spans="6:7" x14ac:dyDescent="0.2">
      <c r="F1602"/>
      <c r="G1602"/>
    </row>
    <row r="1603" spans="6:7" x14ac:dyDescent="0.2">
      <c r="F1603"/>
      <c r="G1603"/>
    </row>
    <row r="1604" spans="6:7" x14ac:dyDescent="0.2">
      <c r="F1604"/>
      <c r="G1604"/>
    </row>
    <row r="1605" spans="6:7" x14ac:dyDescent="0.2">
      <c r="F1605"/>
      <c r="G1605"/>
    </row>
    <row r="1606" spans="6:7" x14ac:dyDescent="0.2">
      <c r="F1606"/>
      <c r="G1606"/>
    </row>
    <row r="1607" spans="6:7" x14ac:dyDescent="0.2">
      <c r="F1607"/>
      <c r="G1607"/>
    </row>
    <row r="1608" spans="6:7" x14ac:dyDescent="0.2">
      <c r="F1608"/>
      <c r="G1608"/>
    </row>
    <row r="1609" spans="6:7" x14ac:dyDescent="0.2">
      <c r="F1609"/>
      <c r="G1609"/>
    </row>
    <row r="1610" spans="6:7" x14ac:dyDescent="0.2">
      <c r="F1610"/>
      <c r="G1610"/>
    </row>
    <row r="1611" spans="6:7" x14ac:dyDescent="0.2">
      <c r="F1611"/>
      <c r="G1611"/>
    </row>
    <row r="1612" spans="6:7" x14ac:dyDescent="0.2">
      <c r="F1612"/>
      <c r="G1612"/>
    </row>
    <row r="1613" spans="6:7" x14ac:dyDescent="0.2">
      <c r="F1613"/>
      <c r="G1613"/>
    </row>
    <row r="1614" spans="6:7" x14ac:dyDescent="0.2">
      <c r="F1614"/>
      <c r="G1614"/>
    </row>
    <row r="1615" spans="6:7" x14ac:dyDescent="0.2">
      <c r="F1615"/>
      <c r="G1615"/>
    </row>
    <row r="1616" spans="6:7" x14ac:dyDescent="0.2">
      <c r="F1616"/>
      <c r="G1616"/>
    </row>
    <row r="1617" spans="6:7" x14ac:dyDescent="0.2">
      <c r="F1617"/>
      <c r="G1617"/>
    </row>
    <row r="1618" spans="6:7" x14ac:dyDescent="0.2">
      <c r="F1618"/>
      <c r="G1618"/>
    </row>
    <row r="1619" spans="6:7" x14ac:dyDescent="0.2">
      <c r="F1619"/>
      <c r="G1619"/>
    </row>
    <row r="1620" spans="6:7" x14ac:dyDescent="0.2">
      <c r="F1620"/>
      <c r="G1620"/>
    </row>
    <row r="1621" spans="6:7" x14ac:dyDescent="0.2">
      <c r="F1621"/>
      <c r="G1621"/>
    </row>
    <row r="1622" spans="6:7" x14ac:dyDescent="0.2">
      <c r="F1622"/>
      <c r="G1622"/>
    </row>
    <row r="1623" spans="6:7" x14ac:dyDescent="0.2">
      <c r="F1623"/>
      <c r="G1623"/>
    </row>
    <row r="1624" spans="6:7" x14ac:dyDescent="0.2">
      <c r="F1624"/>
      <c r="G1624"/>
    </row>
    <row r="1625" spans="6:7" x14ac:dyDescent="0.2">
      <c r="F1625"/>
      <c r="G1625"/>
    </row>
    <row r="1626" spans="6:7" x14ac:dyDescent="0.2">
      <c r="F1626"/>
      <c r="G1626"/>
    </row>
    <row r="1627" spans="6:7" x14ac:dyDescent="0.2">
      <c r="F1627"/>
      <c r="G1627"/>
    </row>
    <row r="1628" spans="6:7" x14ac:dyDescent="0.2">
      <c r="F1628"/>
      <c r="G1628"/>
    </row>
    <row r="1629" spans="6:7" x14ac:dyDescent="0.2">
      <c r="F1629"/>
      <c r="G1629"/>
    </row>
    <row r="1630" spans="6:7" x14ac:dyDescent="0.2">
      <c r="F1630"/>
      <c r="G1630"/>
    </row>
    <row r="1631" spans="6:7" x14ac:dyDescent="0.2">
      <c r="F1631"/>
      <c r="G1631"/>
    </row>
    <row r="1632" spans="6:7" x14ac:dyDescent="0.2">
      <c r="F1632"/>
      <c r="G1632"/>
    </row>
    <row r="1633" spans="6:7" x14ac:dyDescent="0.2">
      <c r="F1633"/>
      <c r="G1633"/>
    </row>
    <row r="1634" spans="6:7" x14ac:dyDescent="0.2">
      <c r="F1634"/>
      <c r="G1634"/>
    </row>
    <row r="1635" spans="6:7" x14ac:dyDescent="0.2">
      <c r="F1635"/>
      <c r="G1635"/>
    </row>
    <row r="1636" spans="6:7" x14ac:dyDescent="0.2">
      <c r="F1636"/>
      <c r="G1636"/>
    </row>
    <row r="1637" spans="6:7" x14ac:dyDescent="0.2">
      <c r="F1637"/>
      <c r="G1637"/>
    </row>
    <row r="1638" spans="6:7" x14ac:dyDescent="0.2">
      <c r="F1638"/>
      <c r="G1638"/>
    </row>
    <row r="1639" spans="6:7" x14ac:dyDescent="0.2">
      <c r="F1639"/>
      <c r="G1639"/>
    </row>
    <row r="1640" spans="6:7" x14ac:dyDescent="0.2">
      <c r="F1640"/>
      <c r="G1640"/>
    </row>
    <row r="1641" spans="6:7" x14ac:dyDescent="0.2">
      <c r="F1641"/>
      <c r="G1641"/>
    </row>
    <row r="1642" spans="6:7" x14ac:dyDescent="0.2">
      <c r="F1642"/>
      <c r="G1642"/>
    </row>
    <row r="1643" spans="6:7" x14ac:dyDescent="0.2">
      <c r="F1643"/>
      <c r="G1643"/>
    </row>
    <row r="1644" spans="6:7" x14ac:dyDescent="0.2">
      <c r="F1644"/>
      <c r="G1644"/>
    </row>
    <row r="1645" spans="6:7" x14ac:dyDescent="0.2">
      <c r="F1645"/>
      <c r="G1645"/>
    </row>
    <row r="1646" spans="6:7" x14ac:dyDescent="0.2">
      <c r="F1646"/>
      <c r="G1646"/>
    </row>
    <row r="1647" spans="6:7" x14ac:dyDescent="0.2">
      <c r="F1647"/>
      <c r="G1647"/>
    </row>
    <row r="1648" spans="6:7" x14ac:dyDescent="0.2">
      <c r="F1648"/>
      <c r="G1648"/>
    </row>
    <row r="1649" spans="6:7" x14ac:dyDescent="0.2">
      <c r="F1649"/>
      <c r="G1649"/>
    </row>
    <row r="1650" spans="6:7" x14ac:dyDescent="0.2">
      <c r="F1650"/>
      <c r="G1650"/>
    </row>
    <row r="1651" spans="6:7" x14ac:dyDescent="0.2">
      <c r="F1651"/>
      <c r="G1651"/>
    </row>
    <row r="1652" spans="6:7" x14ac:dyDescent="0.2">
      <c r="F1652"/>
      <c r="G1652"/>
    </row>
    <row r="1653" spans="6:7" x14ac:dyDescent="0.2">
      <c r="F1653"/>
      <c r="G1653"/>
    </row>
    <row r="1654" spans="6:7" x14ac:dyDescent="0.2">
      <c r="F1654"/>
      <c r="G1654"/>
    </row>
    <row r="1655" spans="6:7" x14ac:dyDescent="0.2">
      <c r="F1655"/>
      <c r="G1655"/>
    </row>
    <row r="1656" spans="6:7" x14ac:dyDescent="0.2">
      <c r="F1656"/>
      <c r="G1656"/>
    </row>
    <row r="1657" spans="6:7" x14ac:dyDescent="0.2">
      <c r="F1657"/>
      <c r="G1657"/>
    </row>
    <row r="1658" spans="6:7" x14ac:dyDescent="0.2">
      <c r="F1658"/>
      <c r="G1658"/>
    </row>
    <row r="1659" spans="6:7" x14ac:dyDescent="0.2">
      <c r="F1659"/>
      <c r="G1659"/>
    </row>
    <row r="1660" spans="6:7" x14ac:dyDescent="0.2">
      <c r="F1660"/>
      <c r="G1660"/>
    </row>
    <row r="1661" spans="6:7" x14ac:dyDescent="0.2">
      <c r="F1661"/>
      <c r="G1661"/>
    </row>
    <row r="1662" spans="6:7" x14ac:dyDescent="0.2">
      <c r="F1662"/>
      <c r="G1662"/>
    </row>
    <row r="1663" spans="6:7" x14ac:dyDescent="0.2">
      <c r="F1663"/>
      <c r="G1663"/>
    </row>
    <row r="1664" spans="6:7" x14ac:dyDescent="0.2">
      <c r="F1664"/>
      <c r="G1664"/>
    </row>
    <row r="1665" spans="6:7" x14ac:dyDescent="0.2">
      <c r="F1665"/>
      <c r="G1665"/>
    </row>
    <row r="1666" spans="6:7" x14ac:dyDescent="0.2">
      <c r="F1666"/>
      <c r="G1666"/>
    </row>
    <row r="1667" spans="6:7" x14ac:dyDescent="0.2">
      <c r="F1667"/>
      <c r="G1667"/>
    </row>
    <row r="1668" spans="6:7" x14ac:dyDescent="0.2">
      <c r="F1668"/>
      <c r="G1668"/>
    </row>
    <row r="1669" spans="6:7" x14ac:dyDescent="0.2">
      <c r="F1669"/>
      <c r="G1669"/>
    </row>
    <row r="1670" spans="6:7" x14ac:dyDescent="0.2">
      <c r="F1670"/>
      <c r="G1670"/>
    </row>
    <row r="1671" spans="6:7" x14ac:dyDescent="0.2">
      <c r="F1671"/>
      <c r="G1671"/>
    </row>
    <row r="1672" spans="6:7" x14ac:dyDescent="0.2">
      <c r="F1672"/>
      <c r="G1672"/>
    </row>
    <row r="1673" spans="6:7" x14ac:dyDescent="0.2">
      <c r="F1673"/>
      <c r="G1673"/>
    </row>
    <row r="1674" spans="6:7" x14ac:dyDescent="0.2">
      <c r="F1674"/>
      <c r="G1674"/>
    </row>
    <row r="1675" spans="6:7" x14ac:dyDescent="0.2">
      <c r="F1675"/>
      <c r="G1675"/>
    </row>
    <row r="1676" spans="6:7" x14ac:dyDescent="0.2">
      <c r="F1676"/>
      <c r="G1676"/>
    </row>
    <row r="1677" spans="6:7" x14ac:dyDescent="0.2">
      <c r="F1677"/>
      <c r="G1677"/>
    </row>
    <row r="1678" spans="6:7" x14ac:dyDescent="0.2">
      <c r="F1678"/>
      <c r="G1678"/>
    </row>
    <row r="1679" spans="6:7" x14ac:dyDescent="0.2">
      <c r="F1679"/>
      <c r="G1679"/>
    </row>
    <row r="1680" spans="6:7" x14ac:dyDescent="0.2">
      <c r="F1680"/>
      <c r="G1680"/>
    </row>
    <row r="1681" spans="6:7" x14ac:dyDescent="0.2">
      <c r="F1681"/>
      <c r="G1681"/>
    </row>
    <row r="1682" spans="6:7" x14ac:dyDescent="0.2">
      <c r="F1682"/>
      <c r="G1682"/>
    </row>
    <row r="1683" spans="6:7" x14ac:dyDescent="0.2">
      <c r="F1683"/>
      <c r="G1683"/>
    </row>
    <row r="1684" spans="6:7" x14ac:dyDescent="0.2">
      <c r="F1684"/>
      <c r="G1684"/>
    </row>
    <row r="1685" spans="6:7" x14ac:dyDescent="0.2">
      <c r="F1685"/>
      <c r="G1685"/>
    </row>
    <row r="1686" spans="6:7" x14ac:dyDescent="0.2">
      <c r="F1686"/>
      <c r="G1686"/>
    </row>
    <row r="1687" spans="6:7" x14ac:dyDescent="0.2">
      <c r="F1687"/>
      <c r="G1687"/>
    </row>
    <row r="1688" spans="6:7" x14ac:dyDescent="0.2">
      <c r="F1688"/>
      <c r="G1688"/>
    </row>
    <row r="1689" spans="6:7" x14ac:dyDescent="0.2">
      <c r="F1689"/>
      <c r="G1689"/>
    </row>
    <row r="1690" spans="6:7" x14ac:dyDescent="0.2">
      <c r="F1690"/>
      <c r="G1690"/>
    </row>
    <row r="1691" spans="6:7" x14ac:dyDescent="0.2">
      <c r="F1691"/>
      <c r="G1691"/>
    </row>
    <row r="1692" spans="6:7" x14ac:dyDescent="0.2">
      <c r="F1692"/>
      <c r="G1692"/>
    </row>
    <row r="1693" spans="6:7" x14ac:dyDescent="0.2">
      <c r="F1693"/>
      <c r="G1693"/>
    </row>
    <row r="1694" spans="6:7" x14ac:dyDescent="0.2">
      <c r="F1694"/>
      <c r="G1694"/>
    </row>
    <row r="1695" spans="6:7" x14ac:dyDescent="0.2">
      <c r="F1695"/>
      <c r="G1695"/>
    </row>
    <row r="1696" spans="6:7" x14ac:dyDescent="0.2">
      <c r="F1696"/>
      <c r="G1696"/>
    </row>
    <row r="1697" spans="6:7" x14ac:dyDescent="0.2">
      <c r="F1697"/>
      <c r="G1697"/>
    </row>
    <row r="1698" spans="6:7" x14ac:dyDescent="0.2">
      <c r="F1698"/>
      <c r="G1698"/>
    </row>
    <row r="1699" spans="6:7" x14ac:dyDescent="0.2">
      <c r="F1699"/>
      <c r="G1699"/>
    </row>
    <row r="1700" spans="6:7" x14ac:dyDescent="0.2">
      <c r="F1700"/>
      <c r="G1700"/>
    </row>
    <row r="1701" spans="6:7" x14ac:dyDescent="0.2">
      <c r="F1701"/>
      <c r="G1701"/>
    </row>
    <row r="1702" spans="6:7" x14ac:dyDescent="0.2">
      <c r="F1702"/>
      <c r="G1702"/>
    </row>
    <row r="1703" spans="6:7" x14ac:dyDescent="0.2">
      <c r="F1703"/>
      <c r="G1703"/>
    </row>
    <row r="1704" spans="6:7" x14ac:dyDescent="0.2">
      <c r="F1704"/>
      <c r="G1704"/>
    </row>
    <row r="1705" spans="6:7" x14ac:dyDescent="0.2">
      <c r="F1705"/>
      <c r="G1705"/>
    </row>
    <row r="1706" spans="6:7" x14ac:dyDescent="0.2">
      <c r="F1706"/>
      <c r="G1706"/>
    </row>
    <row r="1707" spans="6:7" x14ac:dyDescent="0.2">
      <c r="F1707"/>
      <c r="G1707"/>
    </row>
    <row r="1708" spans="6:7" x14ac:dyDescent="0.2">
      <c r="F1708"/>
      <c r="G1708"/>
    </row>
    <row r="1709" spans="6:7" x14ac:dyDescent="0.2">
      <c r="F1709"/>
      <c r="G1709"/>
    </row>
    <row r="1710" spans="6:7" x14ac:dyDescent="0.2">
      <c r="F1710"/>
      <c r="G1710"/>
    </row>
    <row r="1711" spans="6:7" x14ac:dyDescent="0.2">
      <c r="F1711"/>
      <c r="G1711"/>
    </row>
    <row r="1712" spans="6:7" x14ac:dyDescent="0.2">
      <c r="F1712"/>
      <c r="G1712"/>
    </row>
    <row r="1713" spans="6:7" x14ac:dyDescent="0.2">
      <c r="F1713"/>
      <c r="G1713"/>
    </row>
    <row r="1714" spans="6:7" x14ac:dyDescent="0.2">
      <c r="F1714"/>
      <c r="G1714"/>
    </row>
    <row r="1715" spans="6:7" x14ac:dyDescent="0.2">
      <c r="F1715"/>
      <c r="G1715"/>
    </row>
    <row r="1716" spans="6:7" x14ac:dyDescent="0.2">
      <c r="F1716"/>
      <c r="G1716"/>
    </row>
    <row r="1717" spans="6:7" x14ac:dyDescent="0.2">
      <c r="F1717"/>
      <c r="G1717"/>
    </row>
    <row r="1718" spans="6:7" x14ac:dyDescent="0.2">
      <c r="F1718"/>
      <c r="G1718"/>
    </row>
    <row r="1719" spans="6:7" x14ac:dyDescent="0.2">
      <c r="F1719"/>
      <c r="G1719"/>
    </row>
    <row r="1720" spans="6:7" x14ac:dyDescent="0.2">
      <c r="F1720"/>
      <c r="G1720"/>
    </row>
    <row r="1721" spans="6:7" x14ac:dyDescent="0.2">
      <c r="F1721"/>
      <c r="G1721"/>
    </row>
    <row r="1722" spans="6:7" x14ac:dyDescent="0.2">
      <c r="F1722"/>
      <c r="G1722"/>
    </row>
    <row r="1723" spans="6:7" x14ac:dyDescent="0.2">
      <c r="F1723"/>
      <c r="G1723"/>
    </row>
    <row r="1724" spans="6:7" x14ac:dyDescent="0.2">
      <c r="F1724"/>
      <c r="G1724"/>
    </row>
    <row r="1725" spans="6:7" x14ac:dyDescent="0.2">
      <c r="F1725"/>
      <c r="G1725"/>
    </row>
    <row r="1726" spans="6:7" x14ac:dyDescent="0.2">
      <c r="F1726"/>
      <c r="G1726"/>
    </row>
    <row r="1727" spans="6:7" x14ac:dyDescent="0.2">
      <c r="F1727"/>
      <c r="G1727"/>
    </row>
    <row r="1728" spans="6:7" x14ac:dyDescent="0.2">
      <c r="F1728"/>
      <c r="G1728"/>
    </row>
    <row r="1729" spans="6:7" x14ac:dyDescent="0.2">
      <c r="F1729"/>
      <c r="G1729"/>
    </row>
    <row r="1730" spans="6:7" x14ac:dyDescent="0.2">
      <c r="F1730"/>
      <c r="G1730"/>
    </row>
    <row r="1731" spans="6:7" x14ac:dyDescent="0.2">
      <c r="F1731"/>
      <c r="G1731"/>
    </row>
  </sheetData>
  <sheetProtection algorithmName="SHA-512" hashValue="2cSseqmHydKek36X/oP7GZFFW493vmsEsckTWmQRuKiybA+cJkQSu0sWintBRvVMGawmer4a5uHPx7dSoslPwA==" saltValue="Wwbh0ab1pWG2eSUviRPkRQ==" spinCount="100000" sheet="1" objects="1" scenarios="1" autoFilter="0" pivotTables="0"/>
  <pageMargins left="0.511811024" right="0.511811024" top="0.78740157499999996" bottom="0.78740157499999996" header="0.31496062000000002" footer="0.31496062000000002"/>
  <pageSetup scale="48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6"/>
  <dimension ref="A1:CS1733"/>
  <sheetViews>
    <sheetView showRowColHeaders="0" topLeftCell="K1" workbookViewId="0">
      <selection activeCell="N2" sqref="N2:W1733"/>
    </sheetView>
  </sheetViews>
  <sheetFormatPr baseColWidth="10" defaultColWidth="8.83203125" defaultRowHeight="15" x14ac:dyDescent="0.2"/>
  <cols>
    <col min="1" max="1" width="10.5" bestFit="1" customWidth="1"/>
    <col min="2" max="2" width="14.5" customWidth="1"/>
    <col min="3" max="3" width="17.5" customWidth="1"/>
    <col min="4" max="4" width="20" customWidth="1"/>
    <col min="5" max="5" width="16.5" customWidth="1"/>
    <col min="6" max="6" width="14.5" customWidth="1"/>
    <col min="7" max="7" width="13" customWidth="1"/>
    <col min="8" max="8" width="14" bestFit="1" customWidth="1"/>
    <col min="9" max="9" width="6" customWidth="1"/>
    <col min="10" max="11" width="8.5" customWidth="1"/>
    <col min="12" max="12" width="15.5" customWidth="1"/>
    <col min="13" max="13" width="3.5" customWidth="1"/>
    <col min="14" max="14" width="17" style="63" bestFit="1" customWidth="1"/>
    <col min="15" max="15" width="20" style="63" bestFit="1" customWidth="1"/>
    <col min="16" max="16" width="22.5" style="63" bestFit="1" customWidth="1"/>
    <col min="17" max="17" width="21.5" bestFit="1" customWidth="1"/>
    <col min="18" max="18" width="30" bestFit="1" customWidth="1"/>
    <col min="19" max="19" width="28" bestFit="1" customWidth="1"/>
    <col min="20" max="20" width="15.5" bestFit="1" customWidth="1"/>
    <col min="21" max="21" width="14" bestFit="1" customWidth="1"/>
    <col min="22" max="22" width="10" bestFit="1" customWidth="1"/>
    <col min="25" max="25" width="9.5" customWidth="1"/>
    <col min="26" max="26" width="4" customWidth="1"/>
    <col min="27" max="27" width="12.1640625" bestFit="1" customWidth="1"/>
    <col min="28" max="28" width="14.83203125" bestFit="1" customWidth="1"/>
    <col min="29" max="29" width="13.33203125" bestFit="1" customWidth="1"/>
    <col min="30" max="30" width="4" customWidth="1"/>
    <col min="31" max="31" width="12.83203125" bestFit="1" customWidth="1"/>
    <col min="32" max="32" width="14.83203125" bestFit="1" customWidth="1"/>
    <col min="33" max="33" width="13.33203125" bestFit="1" customWidth="1"/>
    <col min="34" max="34" width="4" customWidth="1"/>
    <col min="35" max="35" width="34" bestFit="1" customWidth="1"/>
    <col min="36" max="36" width="13.6640625" style="88" bestFit="1" customWidth="1"/>
    <col min="37" max="37" width="4" customWidth="1"/>
    <col min="38" max="38" width="13" bestFit="1" customWidth="1"/>
    <col min="39" max="39" width="13.33203125" bestFit="1" customWidth="1"/>
    <col min="40" max="40" width="4" customWidth="1"/>
    <col min="41" max="41" width="12.6640625" bestFit="1" customWidth="1"/>
    <col min="42" max="42" width="13.33203125" bestFit="1" customWidth="1"/>
    <col min="43" max="43" width="4" customWidth="1"/>
    <col min="44" max="44" width="13" bestFit="1" customWidth="1"/>
    <col min="45" max="45" width="13.1640625" bestFit="1" customWidth="1"/>
    <col min="46" max="46" width="9" bestFit="1" customWidth="1"/>
    <col min="47" max="48" width="10" bestFit="1" customWidth="1"/>
    <col min="49" max="54" width="11" bestFit="1" customWidth="1"/>
    <col min="55" max="55" width="10" bestFit="1" customWidth="1"/>
    <col min="56" max="56" width="8" bestFit="1" customWidth="1"/>
    <col min="57" max="60" width="5" bestFit="1" customWidth="1"/>
    <col min="61" max="61" width="7" bestFit="1" customWidth="1"/>
    <col min="62" max="62" width="5" bestFit="1" customWidth="1"/>
    <col min="63" max="63" width="8" bestFit="1" customWidth="1"/>
    <col min="64" max="73" width="5" bestFit="1" customWidth="1"/>
    <col min="74" max="74" width="8" bestFit="1" customWidth="1"/>
    <col min="75" max="77" width="5" bestFit="1" customWidth="1"/>
    <col min="78" max="78" width="6" bestFit="1" customWidth="1"/>
    <col min="79" max="81" width="4" bestFit="1" customWidth="1"/>
    <col min="82" max="82" width="7" bestFit="1" customWidth="1"/>
    <col min="83" max="83" width="5" bestFit="1" customWidth="1"/>
    <col min="84" max="90" width="4" bestFit="1" customWidth="1"/>
    <col min="91" max="91" width="7" bestFit="1" customWidth="1"/>
    <col min="92" max="92" width="6" bestFit="1" customWidth="1"/>
    <col min="93" max="95" width="4" bestFit="1" customWidth="1"/>
    <col min="96" max="96" width="2" bestFit="1" customWidth="1"/>
    <col min="97" max="97" width="13.5" bestFit="1" customWidth="1"/>
  </cols>
  <sheetData>
    <row r="1" spans="1:97" x14ac:dyDescent="0.2">
      <c r="AA1" s="26" t="s">
        <v>191</v>
      </c>
      <c r="AB1" t="s">
        <v>134</v>
      </c>
      <c r="AI1" t="s">
        <v>202</v>
      </c>
      <c r="AJ1" s="91">
        <f>GETPIVOTDATA("Valor2",$AI$5)</f>
        <v>67382.069999999992</v>
      </c>
      <c r="AL1" s="26" t="s">
        <v>201</v>
      </c>
      <c r="AM1" t="s">
        <v>203</v>
      </c>
      <c r="AO1" s="26" t="s">
        <v>201</v>
      </c>
      <c r="AP1" t="s">
        <v>204</v>
      </c>
      <c r="AR1" s="211" t="s">
        <v>205</v>
      </c>
      <c r="AS1" s="363">
        <f>GETPIVOTDATA("Valor2",$AR$5)</f>
        <v>61600.950000000033</v>
      </c>
    </row>
    <row r="2" spans="1:97" s="2" customFormat="1" x14ac:dyDescent="0.2">
      <c r="A2" s="286" t="s">
        <v>188</v>
      </c>
      <c r="B2" s="286" t="s">
        <v>189</v>
      </c>
      <c r="C2" s="286" t="s">
        <v>126</v>
      </c>
      <c r="D2" s="5" t="s">
        <v>81</v>
      </c>
      <c r="E2" s="5" t="s">
        <v>77</v>
      </c>
      <c r="F2" s="5" t="s">
        <v>30</v>
      </c>
      <c r="G2" s="5" t="s">
        <v>31</v>
      </c>
      <c r="H2" s="5" t="s">
        <v>79</v>
      </c>
      <c r="I2" s="5" t="s">
        <v>190</v>
      </c>
      <c r="J2" s="5" t="s">
        <v>191</v>
      </c>
      <c r="K2" s="5" t="s">
        <v>206</v>
      </c>
      <c r="L2" s="5" t="s">
        <v>201</v>
      </c>
      <c r="N2" s="286" t="s">
        <v>188</v>
      </c>
      <c r="O2" s="286" t="s">
        <v>189</v>
      </c>
      <c r="P2" s="286" t="s">
        <v>126</v>
      </c>
      <c r="Q2" s="5" t="s">
        <v>81</v>
      </c>
      <c r="R2" s="5" t="s">
        <v>77</v>
      </c>
      <c r="S2" s="5" t="s">
        <v>30</v>
      </c>
      <c r="T2" s="5" t="s">
        <v>31</v>
      </c>
      <c r="U2" s="5" t="s">
        <v>79</v>
      </c>
      <c r="V2" s="5" t="s">
        <v>190</v>
      </c>
      <c r="W2" s="5" t="s">
        <v>191</v>
      </c>
      <c r="X2" s="5" t="s">
        <v>206</v>
      </c>
      <c r="Y2" s="5" t="s">
        <v>201</v>
      </c>
      <c r="AA2"/>
      <c r="AB2"/>
      <c r="AC2"/>
      <c r="AD2"/>
      <c r="AG2"/>
      <c r="AH2"/>
      <c r="AJ2" s="371"/>
      <c r="AK2"/>
      <c r="AL2" s="26" t="s">
        <v>191</v>
      </c>
      <c r="AM2" t="s">
        <v>134</v>
      </c>
      <c r="AN2"/>
      <c r="AO2" s="26" t="s">
        <v>191</v>
      </c>
      <c r="AP2" t="s">
        <v>134</v>
      </c>
      <c r="AQ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</row>
    <row r="3" spans="1:97" x14ac:dyDescent="0.2">
      <c r="A3" s="63">
        <f t="shared" ref="A3:C4" ca="1" si="0">TODAY()</f>
        <v>46009</v>
      </c>
      <c r="B3" s="63">
        <f t="shared" ca="1" si="0"/>
        <v>46009</v>
      </c>
      <c r="C3" s="63">
        <f t="shared" ca="1" si="0"/>
        <v>46009</v>
      </c>
      <c r="D3" t="s">
        <v>207</v>
      </c>
      <c r="E3" t="s">
        <v>207</v>
      </c>
      <c r="F3" t="s">
        <v>207</v>
      </c>
      <c r="G3" t="s">
        <v>207</v>
      </c>
      <c r="I3">
        <v>0</v>
      </c>
      <c r="J3" t="s">
        <v>208</v>
      </c>
      <c r="K3">
        <v>0</v>
      </c>
      <c r="L3" t="s">
        <v>204</v>
      </c>
      <c r="N3" s="63">
        <v>45566</v>
      </c>
      <c r="O3" s="63">
        <v>45566</v>
      </c>
      <c r="P3" s="63">
        <v>45566</v>
      </c>
      <c r="Q3" t="s">
        <v>725</v>
      </c>
      <c r="R3" t="s">
        <v>128</v>
      </c>
      <c r="S3" t="s">
        <v>41</v>
      </c>
      <c r="T3" t="s">
        <v>798</v>
      </c>
      <c r="U3" t="s">
        <v>735</v>
      </c>
      <c r="V3">
        <v>0.39</v>
      </c>
      <c r="W3" t="s">
        <v>134</v>
      </c>
      <c r="X3">
        <v>0.39</v>
      </c>
      <c r="Y3" t="s">
        <v>203</v>
      </c>
      <c r="AA3" s="26" t="s">
        <v>200</v>
      </c>
      <c r="AB3" s="26" t="s">
        <v>721</v>
      </c>
      <c r="AE3" s="26" t="s">
        <v>209</v>
      </c>
      <c r="AF3" s="26" t="s">
        <v>721</v>
      </c>
      <c r="AI3" s="26" t="s">
        <v>191</v>
      </c>
      <c r="AJ3" t="s">
        <v>134</v>
      </c>
      <c r="AR3" s="26" t="s">
        <v>191</v>
      </c>
      <c r="AS3" t="s">
        <v>134</v>
      </c>
    </row>
    <row r="4" spans="1:97" x14ac:dyDescent="0.2">
      <c r="A4" s="63">
        <f t="shared" ca="1" si="0"/>
        <v>46009</v>
      </c>
      <c r="B4" s="63">
        <f t="shared" ca="1" si="0"/>
        <v>46009</v>
      </c>
      <c r="C4" s="63">
        <f t="shared" ca="1" si="0"/>
        <v>46009</v>
      </c>
      <c r="D4" t="s">
        <v>207</v>
      </c>
      <c r="E4" t="s">
        <v>207</v>
      </c>
      <c r="F4" t="s">
        <v>207</v>
      </c>
      <c r="G4" t="s">
        <v>207</v>
      </c>
      <c r="I4">
        <v>0</v>
      </c>
      <c r="J4" t="s">
        <v>134</v>
      </c>
      <c r="K4">
        <v>0</v>
      </c>
      <c r="L4" t="s">
        <v>203</v>
      </c>
      <c r="N4" s="63">
        <v>45566</v>
      </c>
      <c r="O4" s="63">
        <v>45404</v>
      </c>
      <c r="P4" s="63">
        <v>45566</v>
      </c>
      <c r="Q4" t="s">
        <v>725</v>
      </c>
      <c r="R4" t="s">
        <v>128</v>
      </c>
      <c r="S4" t="s">
        <v>58</v>
      </c>
      <c r="T4" t="s">
        <v>906</v>
      </c>
      <c r="U4" t="s">
        <v>1464</v>
      </c>
      <c r="V4">
        <v>8.6999999999999993</v>
      </c>
      <c r="W4" t="s">
        <v>134</v>
      </c>
      <c r="X4">
        <v>-8.6999999999999993</v>
      </c>
      <c r="Y4" t="s">
        <v>204</v>
      </c>
      <c r="AA4" s="26" t="s">
        <v>720</v>
      </c>
      <c r="AB4" t="s">
        <v>203</v>
      </c>
      <c r="AC4" t="s">
        <v>204</v>
      </c>
      <c r="AE4" s="26" t="s">
        <v>720</v>
      </c>
      <c r="AF4" t="s">
        <v>203</v>
      </c>
      <c r="AG4" t="s">
        <v>204</v>
      </c>
      <c r="AJ4" s="372"/>
      <c r="AL4" s="26" t="s">
        <v>720</v>
      </c>
      <c r="AM4" t="s">
        <v>200</v>
      </c>
      <c r="AO4" s="26" t="s">
        <v>720</v>
      </c>
      <c r="AP4" t="s">
        <v>200</v>
      </c>
    </row>
    <row r="5" spans="1:97" x14ac:dyDescent="0.2">
      <c r="A5" s="63">
        <f t="shared" ref="A5:C6" ca="1" si="1">TODAY()</f>
        <v>46009</v>
      </c>
      <c r="B5" s="63">
        <f t="shared" ca="1" si="1"/>
        <v>46009</v>
      </c>
      <c r="C5" s="63">
        <f t="shared" ca="1" si="1"/>
        <v>46009</v>
      </c>
      <c r="D5" t="s">
        <v>207</v>
      </c>
      <c r="E5" t="s">
        <v>128</v>
      </c>
      <c r="F5" t="s">
        <v>210</v>
      </c>
      <c r="G5" t="s">
        <v>211</v>
      </c>
      <c r="H5" t="s">
        <v>211</v>
      </c>
      <c r="I5">
        <v>0</v>
      </c>
      <c r="J5" t="s">
        <v>208</v>
      </c>
      <c r="K5">
        <v>0</v>
      </c>
      <c r="L5" t="s">
        <v>204</v>
      </c>
      <c r="N5" s="63">
        <v>45566</v>
      </c>
      <c r="O5" s="63">
        <v>45562</v>
      </c>
      <c r="P5" s="63">
        <v>45566</v>
      </c>
      <c r="Q5" t="s">
        <v>725</v>
      </c>
      <c r="R5" t="s">
        <v>128</v>
      </c>
      <c r="S5" t="s">
        <v>49</v>
      </c>
      <c r="T5" t="s">
        <v>905</v>
      </c>
      <c r="U5" t="s">
        <v>1465</v>
      </c>
      <c r="V5">
        <v>64.75</v>
      </c>
      <c r="W5" t="s">
        <v>134</v>
      </c>
      <c r="X5">
        <v>-64.75</v>
      </c>
      <c r="Y5" t="s">
        <v>204</v>
      </c>
      <c r="AA5" s="31" t="s">
        <v>1950</v>
      </c>
      <c r="AB5" s="88">
        <v>71950.539999999979</v>
      </c>
      <c r="AC5" s="88">
        <v>73408.960000000006</v>
      </c>
      <c r="AE5" s="31" t="s">
        <v>1950</v>
      </c>
      <c r="AF5" s="88">
        <v>71950.539999999994</v>
      </c>
      <c r="AG5" s="88">
        <v>73408.959999999992</v>
      </c>
      <c r="AI5" s="26" t="s">
        <v>720</v>
      </c>
      <c r="AJ5" s="372" t="s">
        <v>212</v>
      </c>
      <c r="AL5" s="31" t="s">
        <v>40</v>
      </c>
      <c r="AM5" s="88">
        <v>280478.40000000002</v>
      </c>
      <c r="AO5" s="31" t="s">
        <v>58</v>
      </c>
      <c r="AP5" s="88">
        <v>55506.929999999971</v>
      </c>
      <c r="AR5" s="26" t="s">
        <v>720</v>
      </c>
      <c r="AS5" t="s">
        <v>212</v>
      </c>
    </row>
    <row r="6" spans="1:97" x14ac:dyDescent="0.2">
      <c r="A6" s="63">
        <f t="shared" ca="1" si="1"/>
        <v>46009</v>
      </c>
      <c r="B6" s="63">
        <f t="shared" ca="1" si="1"/>
        <v>46009</v>
      </c>
      <c r="C6" s="63">
        <f t="shared" ca="1" si="1"/>
        <v>46009</v>
      </c>
      <c r="D6" t="s">
        <v>207</v>
      </c>
      <c r="E6" t="s">
        <v>128</v>
      </c>
      <c r="F6" t="s">
        <v>210</v>
      </c>
      <c r="G6" t="s">
        <v>213</v>
      </c>
      <c r="H6" t="s">
        <v>213</v>
      </c>
      <c r="I6">
        <v>0</v>
      </c>
      <c r="J6" t="s">
        <v>208</v>
      </c>
      <c r="K6">
        <v>0</v>
      </c>
      <c r="L6" t="s">
        <v>203</v>
      </c>
      <c r="N6" s="63">
        <v>45566</v>
      </c>
      <c r="O6" s="63">
        <v>45559</v>
      </c>
      <c r="P6" s="63">
        <v>45572</v>
      </c>
      <c r="Q6" t="s">
        <v>725</v>
      </c>
      <c r="R6" t="s">
        <v>806</v>
      </c>
      <c r="S6" t="s">
        <v>55</v>
      </c>
      <c r="T6" t="s">
        <v>810</v>
      </c>
      <c r="U6" t="s">
        <v>844</v>
      </c>
      <c r="V6">
        <v>3.98</v>
      </c>
      <c r="W6" t="s">
        <v>134</v>
      </c>
      <c r="X6">
        <v>-3.98</v>
      </c>
      <c r="Y6" t="s">
        <v>204</v>
      </c>
      <c r="AA6" s="31" t="s">
        <v>1305</v>
      </c>
      <c r="AB6" s="88">
        <v>243919.40000000011</v>
      </c>
      <c r="AC6" s="88">
        <v>180860.02999999991</v>
      </c>
      <c r="AE6" s="306" t="s">
        <v>826</v>
      </c>
      <c r="AF6" s="88">
        <v>28953.34</v>
      </c>
      <c r="AG6" s="88">
        <v>28383.639999999992</v>
      </c>
      <c r="AI6" s="31" t="s">
        <v>725</v>
      </c>
      <c r="AJ6" s="88">
        <v>67382.069999999992</v>
      </c>
      <c r="AL6" s="31" t="s">
        <v>41</v>
      </c>
      <c r="AM6" s="88">
        <v>18927.160000000007</v>
      </c>
      <c r="AO6" s="31" t="s">
        <v>52</v>
      </c>
      <c r="AP6" s="88">
        <v>53335.799999999981</v>
      </c>
      <c r="AR6" s="31" t="s">
        <v>40</v>
      </c>
      <c r="AS6">
        <v>280478.39999999997</v>
      </c>
    </row>
    <row r="7" spans="1:97" x14ac:dyDescent="0.2">
      <c r="N7" s="63">
        <v>45566</v>
      </c>
      <c r="O7" s="63">
        <v>45548</v>
      </c>
      <c r="P7" s="63">
        <v>45572</v>
      </c>
      <c r="Q7" t="s">
        <v>725</v>
      </c>
      <c r="R7" t="s">
        <v>806</v>
      </c>
      <c r="S7" t="s">
        <v>43</v>
      </c>
      <c r="T7" t="s">
        <v>47</v>
      </c>
      <c r="U7" t="s">
        <v>836</v>
      </c>
      <c r="V7">
        <v>4.9000000000000004</v>
      </c>
      <c r="W7" t="s">
        <v>134</v>
      </c>
      <c r="X7">
        <v>-4.9000000000000004</v>
      </c>
      <c r="Y7" t="s">
        <v>204</v>
      </c>
      <c r="AE7" s="306" t="s">
        <v>944</v>
      </c>
      <c r="AF7" s="88">
        <v>19622.95</v>
      </c>
      <c r="AG7" s="88">
        <v>19960.339999999997</v>
      </c>
      <c r="AI7" s="31" t="s">
        <v>718</v>
      </c>
      <c r="AJ7" s="88">
        <v>67382.069999999992</v>
      </c>
      <c r="AL7" s="31" t="s">
        <v>825</v>
      </c>
      <c r="AM7" s="88">
        <v>16464.38</v>
      </c>
      <c r="AO7" s="31" t="s">
        <v>49</v>
      </c>
      <c r="AP7" s="88">
        <v>30042.790000000005</v>
      </c>
      <c r="AR7" s="31" t="s">
        <v>41</v>
      </c>
      <c r="AS7">
        <v>18927.159999999996</v>
      </c>
    </row>
    <row r="8" spans="1:97" x14ac:dyDescent="0.2">
      <c r="N8" s="63">
        <v>45566</v>
      </c>
      <c r="O8" s="63">
        <v>45545</v>
      </c>
      <c r="P8" s="63">
        <v>45572</v>
      </c>
      <c r="Q8" t="s">
        <v>725</v>
      </c>
      <c r="R8" t="s">
        <v>806</v>
      </c>
      <c r="S8" t="s">
        <v>49</v>
      </c>
      <c r="T8" t="s">
        <v>50</v>
      </c>
      <c r="U8" t="s">
        <v>873</v>
      </c>
      <c r="V8">
        <v>8</v>
      </c>
      <c r="W8" t="s">
        <v>134</v>
      </c>
      <c r="X8">
        <v>-8</v>
      </c>
      <c r="Y8" t="s">
        <v>204</v>
      </c>
      <c r="AE8" s="306" t="s">
        <v>946</v>
      </c>
      <c r="AF8" s="88">
        <v>23374.249999999993</v>
      </c>
      <c r="AG8" s="88">
        <v>25064.980000000003</v>
      </c>
      <c r="AJ8"/>
      <c r="AL8" s="31" t="s">
        <v>718</v>
      </c>
      <c r="AM8" s="88">
        <v>315869.94000000006</v>
      </c>
      <c r="AO8" s="31" t="s">
        <v>803</v>
      </c>
      <c r="AP8" s="88">
        <v>23929.079999999984</v>
      </c>
      <c r="AR8" s="31" t="s">
        <v>43</v>
      </c>
      <c r="AS8">
        <v>-19181.8</v>
      </c>
    </row>
    <row r="9" spans="1:97" x14ac:dyDescent="0.2">
      <c r="N9" s="63">
        <v>45566</v>
      </c>
      <c r="O9" s="63">
        <v>45550</v>
      </c>
      <c r="P9" s="63">
        <v>45572</v>
      </c>
      <c r="Q9" t="s">
        <v>725</v>
      </c>
      <c r="R9" t="s">
        <v>806</v>
      </c>
      <c r="S9" t="s">
        <v>55</v>
      </c>
      <c r="T9" t="s">
        <v>57</v>
      </c>
      <c r="U9" t="s">
        <v>842</v>
      </c>
      <c r="V9">
        <v>9</v>
      </c>
      <c r="W9" t="s">
        <v>134</v>
      </c>
      <c r="X9">
        <v>-9</v>
      </c>
      <c r="Y9" t="s">
        <v>204</v>
      </c>
      <c r="AE9" s="31" t="s">
        <v>1305</v>
      </c>
      <c r="AF9" s="88">
        <v>243919.39999999997</v>
      </c>
      <c r="AG9" s="88">
        <v>180860.03000000003</v>
      </c>
      <c r="AJ9"/>
      <c r="AO9" s="31" t="s">
        <v>43</v>
      </c>
      <c r="AP9" s="88">
        <v>19181.800000000003</v>
      </c>
      <c r="AR9" s="31" t="s">
        <v>808</v>
      </c>
      <c r="AS9">
        <v>-12621.409999999994</v>
      </c>
    </row>
    <row r="10" spans="1:97" x14ac:dyDescent="0.2">
      <c r="N10" s="63">
        <v>45566</v>
      </c>
      <c r="O10" s="63">
        <v>45556</v>
      </c>
      <c r="P10" s="63">
        <v>45572</v>
      </c>
      <c r="Q10" t="s">
        <v>725</v>
      </c>
      <c r="R10" t="s">
        <v>806</v>
      </c>
      <c r="S10" t="s">
        <v>55</v>
      </c>
      <c r="T10" t="s">
        <v>913</v>
      </c>
      <c r="U10" t="s">
        <v>837</v>
      </c>
      <c r="V10">
        <v>9.98</v>
      </c>
      <c r="W10" t="s">
        <v>134</v>
      </c>
      <c r="X10">
        <v>-9.98</v>
      </c>
      <c r="Y10" t="s">
        <v>204</v>
      </c>
      <c r="AE10" s="306" t="s">
        <v>1306</v>
      </c>
      <c r="AF10" s="88">
        <v>24427.260000000002</v>
      </c>
      <c r="AG10" s="88">
        <v>23022</v>
      </c>
      <c r="AJ10"/>
      <c r="AO10" s="31" t="s">
        <v>55</v>
      </c>
      <c r="AP10" s="88">
        <v>12897.789999999992</v>
      </c>
      <c r="AR10" s="31" t="s">
        <v>803</v>
      </c>
      <c r="AS10">
        <v>-23929.079999999984</v>
      </c>
    </row>
    <row r="11" spans="1:97" x14ac:dyDescent="0.2">
      <c r="N11" s="63">
        <v>45566</v>
      </c>
      <c r="O11" s="63">
        <v>45549</v>
      </c>
      <c r="P11" s="63">
        <v>45572</v>
      </c>
      <c r="Q11" t="s">
        <v>725</v>
      </c>
      <c r="R11" t="s">
        <v>806</v>
      </c>
      <c r="S11" t="s">
        <v>55</v>
      </c>
      <c r="T11" t="s">
        <v>810</v>
      </c>
      <c r="U11" t="s">
        <v>833</v>
      </c>
      <c r="V11">
        <v>10</v>
      </c>
      <c r="W11" t="s">
        <v>134</v>
      </c>
      <c r="X11">
        <v>-10</v>
      </c>
      <c r="Y11" t="s">
        <v>204</v>
      </c>
      <c r="AE11" s="306" t="s">
        <v>1380</v>
      </c>
      <c r="AF11" s="88">
        <v>24709.379999999997</v>
      </c>
      <c r="AG11" s="88">
        <v>24391.510000000002</v>
      </c>
      <c r="AO11" s="31" t="s">
        <v>809</v>
      </c>
      <c r="AP11" s="88">
        <v>12782</v>
      </c>
      <c r="AR11" s="31" t="s">
        <v>58</v>
      </c>
      <c r="AS11">
        <v>-55506.929999999993</v>
      </c>
    </row>
    <row r="12" spans="1:97" x14ac:dyDescent="0.2">
      <c r="N12" s="63">
        <v>45566</v>
      </c>
      <c r="O12" s="63">
        <v>45531</v>
      </c>
      <c r="P12" s="63">
        <v>45572</v>
      </c>
      <c r="Q12" t="s">
        <v>725</v>
      </c>
      <c r="R12" t="s">
        <v>806</v>
      </c>
      <c r="S12" t="s">
        <v>49</v>
      </c>
      <c r="T12" t="s">
        <v>50</v>
      </c>
      <c r="U12" t="s">
        <v>878</v>
      </c>
      <c r="V12">
        <v>10.5</v>
      </c>
      <c r="W12" t="s">
        <v>134</v>
      </c>
      <c r="X12">
        <v>-10.5</v>
      </c>
      <c r="Y12" t="s">
        <v>204</v>
      </c>
      <c r="AE12" s="306" t="s">
        <v>1392</v>
      </c>
      <c r="AF12" s="88">
        <v>20851.509999999984</v>
      </c>
      <c r="AG12" s="88">
        <v>21367.18</v>
      </c>
      <c r="AO12" s="31" t="s">
        <v>808</v>
      </c>
      <c r="AP12" s="88">
        <v>12621.409999999996</v>
      </c>
      <c r="AR12" s="31" t="s">
        <v>55</v>
      </c>
      <c r="AS12">
        <v>-12897.78999999999</v>
      </c>
    </row>
    <row r="13" spans="1:97" x14ac:dyDescent="0.2">
      <c r="A13" s="286" t="s">
        <v>188</v>
      </c>
      <c r="B13" s="286" t="s">
        <v>189</v>
      </c>
      <c r="C13" s="286" t="s">
        <v>126</v>
      </c>
      <c r="D13" s="5" t="s">
        <v>81</v>
      </c>
      <c r="E13" s="5" t="s">
        <v>77</v>
      </c>
      <c r="F13" s="5" t="s">
        <v>30</v>
      </c>
      <c r="G13" s="5" t="s">
        <v>31</v>
      </c>
      <c r="H13" s="5" t="s">
        <v>79</v>
      </c>
      <c r="I13" s="5" t="s">
        <v>190</v>
      </c>
      <c r="J13" s="5" t="s">
        <v>191</v>
      </c>
      <c r="K13" s="5" t="s">
        <v>206</v>
      </c>
      <c r="L13" s="5" t="s">
        <v>201</v>
      </c>
      <c r="N13" s="63">
        <v>45566</v>
      </c>
      <c r="O13" s="63">
        <v>45555</v>
      </c>
      <c r="P13" s="63">
        <v>45572</v>
      </c>
      <c r="Q13" t="s">
        <v>725</v>
      </c>
      <c r="R13" t="s">
        <v>806</v>
      </c>
      <c r="S13" t="s">
        <v>43</v>
      </c>
      <c r="T13" t="s">
        <v>818</v>
      </c>
      <c r="U13" t="s">
        <v>850</v>
      </c>
      <c r="V13">
        <v>10.54</v>
      </c>
      <c r="W13" t="s">
        <v>134</v>
      </c>
      <c r="X13">
        <v>-10.54</v>
      </c>
      <c r="Y13" t="s">
        <v>204</v>
      </c>
      <c r="AE13" s="306" t="s">
        <v>1393</v>
      </c>
      <c r="AF13" s="88">
        <v>22623.73</v>
      </c>
      <c r="AG13" s="88">
        <v>23899.270000000011</v>
      </c>
      <c r="AO13" s="31" t="s">
        <v>816</v>
      </c>
      <c r="AP13" s="88">
        <v>11406.699999999999</v>
      </c>
      <c r="AR13" s="31" t="s">
        <v>52</v>
      </c>
      <c r="AS13">
        <v>-53335.799999999988</v>
      </c>
    </row>
    <row r="14" spans="1:97" x14ac:dyDescent="0.2">
      <c r="A14" s="63">
        <f t="shared" ref="A14:C14" ca="1" si="2">TODAY()</f>
        <v>46009</v>
      </c>
      <c r="B14" s="63">
        <f t="shared" ca="1" si="2"/>
        <v>46009</v>
      </c>
      <c r="C14" s="63">
        <f t="shared" ca="1" si="2"/>
        <v>46009</v>
      </c>
      <c r="D14" t="s">
        <v>207</v>
      </c>
      <c r="E14" t="s">
        <v>128</v>
      </c>
      <c r="F14" t="s">
        <v>210</v>
      </c>
      <c r="G14" t="s">
        <v>211</v>
      </c>
      <c r="H14" t="s">
        <v>211</v>
      </c>
      <c r="I14">
        <v>1</v>
      </c>
      <c r="J14" t="s">
        <v>208</v>
      </c>
      <c r="K14">
        <v>1</v>
      </c>
      <c r="L14" t="s">
        <v>204</v>
      </c>
      <c r="N14" s="63">
        <v>45566</v>
      </c>
      <c r="O14" s="63">
        <v>45556</v>
      </c>
      <c r="P14" s="63">
        <v>45572</v>
      </c>
      <c r="Q14" t="s">
        <v>725</v>
      </c>
      <c r="R14" t="s">
        <v>806</v>
      </c>
      <c r="S14" t="s">
        <v>55</v>
      </c>
      <c r="T14" t="s">
        <v>56</v>
      </c>
      <c r="U14" t="s">
        <v>875</v>
      </c>
      <c r="V14">
        <v>10.9</v>
      </c>
      <c r="W14" t="s">
        <v>134</v>
      </c>
      <c r="X14">
        <v>-10.9</v>
      </c>
      <c r="Y14" t="s">
        <v>204</v>
      </c>
      <c r="AE14" s="306" t="s">
        <v>1403</v>
      </c>
      <c r="AF14" s="88">
        <v>24059.449999999997</v>
      </c>
      <c r="AG14" s="88">
        <v>25821.890000000003</v>
      </c>
      <c r="AO14" s="31" t="s">
        <v>899</v>
      </c>
      <c r="AP14" s="88">
        <v>10624.469999999994</v>
      </c>
      <c r="AR14" s="31" t="s">
        <v>814</v>
      </c>
      <c r="AS14">
        <v>-5832.5499999999993</v>
      </c>
    </row>
    <row r="15" spans="1:97" x14ac:dyDescent="0.2">
      <c r="N15" s="63">
        <v>45566</v>
      </c>
      <c r="O15" s="63">
        <v>45533</v>
      </c>
      <c r="P15" s="63">
        <v>45572</v>
      </c>
      <c r="Q15" t="s">
        <v>725</v>
      </c>
      <c r="R15" t="s">
        <v>806</v>
      </c>
      <c r="S15" t="s">
        <v>899</v>
      </c>
      <c r="T15" t="s">
        <v>902</v>
      </c>
      <c r="U15" t="s">
        <v>868</v>
      </c>
      <c r="V15">
        <v>11.9</v>
      </c>
      <c r="W15" t="s">
        <v>134</v>
      </c>
      <c r="X15">
        <v>-11.9</v>
      </c>
      <c r="Y15" t="s">
        <v>204</v>
      </c>
      <c r="AE15" s="306" t="s">
        <v>1404</v>
      </c>
      <c r="AF15" s="88">
        <v>29789.589999999993</v>
      </c>
      <c r="AG15" s="88">
        <v>23768.400000000009</v>
      </c>
      <c r="AO15" s="31" t="s">
        <v>814</v>
      </c>
      <c r="AP15" s="88">
        <v>5832.5499999999993</v>
      </c>
      <c r="AR15" s="31" t="s">
        <v>49</v>
      </c>
      <c r="AS15">
        <v>-30042.790000000005</v>
      </c>
    </row>
    <row r="16" spans="1:97" x14ac:dyDescent="0.2">
      <c r="N16" s="63">
        <v>45566</v>
      </c>
      <c r="O16" s="63">
        <v>45532</v>
      </c>
      <c r="P16" s="63">
        <v>45572</v>
      </c>
      <c r="Q16" t="s">
        <v>725</v>
      </c>
      <c r="R16" t="s">
        <v>806</v>
      </c>
      <c r="S16" t="s">
        <v>803</v>
      </c>
      <c r="T16" t="s">
        <v>799</v>
      </c>
      <c r="U16" t="s">
        <v>832</v>
      </c>
      <c r="V16">
        <v>11.98</v>
      </c>
      <c r="W16" t="s">
        <v>134</v>
      </c>
      <c r="X16">
        <v>-11.98</v>
      </c>
      <c r="Y16" t="s">
        <v>204</v>
      </c>
      <c r="AE16" s="306" t="s">
        <v>1405</v>
      </c>
      <c r="AF16" s="88">
        <v>40458.479999999996</v>
      </c>
      <c r="AG16" s="88">
        <v>20895.8</v>
      </c>
      <c r="AO16" s="31" t="s">
        <v>679</v>
      </c>
      <c r="AP16" s="88">
        <v>4485.71</v>
      </c>
      <c r="AR16" s="31" t="s">
        <v>816</v>
      </c>
      <c r="AS16">
        <v>-11406.699999999999</v>
      </c>
    </row>
    <row r="17" spans="14:45" x14ac:dyDescent="0.2">
      <c r="N17" s="63">
        <v>45566</v>
      </c>
      <c r="O17" s="63">
        <v>45496</v>
      </c>
      <c r="P17" s="63">
        <v>45572</v>
      </c>
      <c r="Q17" t="s">
        <v>725</v>
      </c>
      <c r="R17" t="s">
        <v>806</v>
      </c>
      <c r="S17" t="s">
        <v>55</v>
      </c>
      <c r="T17" t="s">
        <v>56</v>
      </c>
      <c r="U17" t="s">
        <v>863</v>
      </c>
      <c r="V17">
        <v>14.66</v>
      </c>
      <c r="W17" t="s">
        <v>134</v>
      </c>
      <c r="X17">
        <v>-14.66</v>
      </c>
      <c r="Y17" t="s">
        <v>204</v>
      </c>
      <c r="AE17" s="306" t="s">
        <v>1406</v>
      </c>
      <c r="AF17" s="88">
        <v>19000</v>
      </c>
      <c r="AG17" s="88">
        <v>5705.47</v>
      </c>
      <c r="AO17" s="31" t="s">
        <v>1029</v>
      </c>
      <c r="AP17" s="88">
        <v>1524.2600000000004</v>
      </c>
      <c r="AR17" s="31" t="s">
        <v>809</v>
      </c>
      <c r="AS17">
        <v>-12782</v>
      </c>
    </row>
    <row r="18" spans="14:45" x14ac:dyDescent="0.2">
      <c r="N18" s="63">
        <v>45566</v>
      </c>
      <c r="O18" s="63">
        <v>45535</v>
      </c>
      <c r="P18" s="63">
        <v>45572</v>
      </c>
      <c r="Q18" t="s">
        <v>725</v>
      </c>
      <c r="R18" t="s">
        <v>806</v>
      </c>
      <c r="S18" t="s">
        <v>43</v>
      </c>
      <c r="T18" t="s">
        <v>818</v>
      </c>
      <c r="U18" t="s">
        <v>870</v>
      </c>
      <c r="V18">
        <v>17.899999999999999</v>
      </c>
      <c r="W18" t="s">
        <v>134</v>
      </c>
      <c r="X18">
        <v>-17.899999999999999</v>
      </c>
      <c r="Y18" t="s">
        <v>204</v>
      </c>
      <c r="AE18" s="306" t="s">
        <v>1407</v>
      </c>
      <c r="AF18" s="88">
        <v>19000</v>
      </c>
      <c r="AG18" s="88">
        <v>3505.4700000000003</v>
      </c>
      <c r="AO18" s="31" t="s">
        <v>907</v>
      </c>
      <c r="AP18" s="88">
        <v>97.700000000000017</v>
      </c>
      <c r="AR18" s="31" t="s">
        <v>825</v>
      </c>
      <c r="AS18">
        <v>16464.379999999997</v>
      </c>
    </row>
    <row r="19" spans="14:45" x14ac:dyDescent="0.2">
      <c r="N19" s="63">
        <v>45566</v>
      </c>
      <c r="O19" s="63">
        <v>45572</v>
      </c>
      <c r="P19" s="63">
        <v>45572</v>
      </c>
      <c r="Q19" t="s">
        <v>725</v>
      </c>
      <c r="R19" t="s">
        <v>128</v>
      </c>
      <c r="S19" t="s">
        <v>41</v>
      </c>
      <c r="T19" t="s">
        <v>798</v>
      </c>
      <c r="U19" t="s">
        <v>743</v>
      </c>
      <c r="V19">
        <v>18</v>
      </c>
      <c r="W19" t="s">
        <v>134</v>
      </c>
      <c r="X19">
        <v>18</v>
      </c>
      <c r="Y19" t="s">
        <v>203</v>
      </c>
      <c r="AE19" s="306" t="s">
        <v>826</v>
      </c>
      <c r="AF19" s="88"/>
      <c r="AG19" s="88">
        <v>2748.6600000000003</v>
      </c>
      <c r="AO19" s="31" t="s">
        <v>718</v>
      </c>
      <c r="AP19" s="88">
        <v>254268.98999999993</v>
      </c>
      <c r="AR19" s="31" t="s">
        <v>899</v>
      </c>
      <c r="AS19">
        <v>-10624.469999999996</v>
      </c>
    </row>
    <row r="20" spans="14:45" x14ac:dyDescent="0.2">
      <c r="N20" s="63">
        <v>45566</v>
      </c>
      <c r="O20" s="63">
        <v>45553</v>
      </c>
      <c r="P20" s="63">
        <v>45572</v>
      </c>
      <c r="Q20" t="s">
        <v>725</v>
      </c>
      <c r="R20" t="s">
        <v>806</v>
      </c>
      <c r="S20" t="s">
        <v>803</v>
      </c>
      <c r="T20" t="s">
        <v>799</v>
      </c>
      <c r="U20" t="s">
        <v>848</v>
      </c>
      <c r="V20">
        <v>18.75</v>
      </c>
      <c r="W20" t="s">
        <v>134</v>
      </c>
      <c r="X20">
        <v>-18.75</v>
      </c>
      <c r="Y20" t="s">
        <v>204</v>
      </c>
      <c r="AE20" s="306" t="s">
        <v>944</v>
      </c>
      <c r="AF20" s="88">
        <v>19000</v>
      </c>
      <c r="AG20" s="88">
        <v>5559.38</v>
      </c>
      <c r="AR20" s="31" t="s">
        <v>1029</v>
      </c>
      <c r="AS20">
        <v>-1524.2600000000004</v>
      </c>
    </row>
    <row r="21" spans="14:45" x14ac:dyDescent="0.2">
      <c r="N21" s="63">
        <v>45566</v>
      </c>
      <c r="O21" s="63">
        <v>45551</v>
      </c>
      <c r="P21" s="63">
        <v>45572</v>
      </c>
      <c r="Q21" t="s">
        <v>725</v>
      </c>
      <c r="R21" t="s">
        <v>806</v>
      </c>
      <c r="S21" t="s">
        <v>803</v>
      </c>
      <c r="T21" t="s">
        <v>48</v>
      </c>
      <c r="U21" t="s">
        <v>831</v>
      </c>
      <c r="V21">
        <v>18.96</v>
      </c>
      <c r="W21" t="s">
        <v>134</v>
      </c>
      <c r="X21">
        <v>-18.96</v>
      </c>
      <c r="Y21" t="s">
        <v>204</v>
      </c>
      <c r="AE21" s="306" t="s">
        <v>946</v>
      </c>
      <c r="AF21" s="88"/>
      <c r="AG21" s="88">
        <v>175</v>
      </c>
      <c r="AR21" s="31" t="s">
        <v>679</v>
      </c>
      <c r="AS21">
        <v>-4485.71</v>
      </c>
    </row>
    <row r="22" spans="14:45" x14ac:dyDescent="0.2">
      <c r="N22" s="63">
        <v>45566</v>
      </c>
      <c r="O22" s="63">
        <v>45563</v>
      </c>
      <c r="P22" s="63">
        <v>45572</v>
      </c>
      <c r="Q22" t="s">
        <v>725</v>
      </c>
      <c r="R22" t="s">
        <v>806</v>
      </c>
      <c r="S22" t="s">
        <v>52</v>
      </c>
      <c r="T22" t="s">
        <v>800</v>
      </c>
      <c r="U22" t="s">
        <v>828</v>
      </c>
      <c r="V22">
        <v>20.27</v>
      </c>
      <c r="W22" t="s">
        <v>134</v>
      </c>
      <c r="X22">
        <v>-20.27</v>
      </c>
      <c r="Y22" t="s">
        <v>204</v>
      </c>
      <c r="AR22" s="31" t="s">
        <v>907</v>
      </c>
      <c r="AS22">
        <v>-97.700000000000017</v>
      </c>
    </row>
    <row r="23" spans="14:45" x14ac:dyDescent="0.2">
      <c r="N23" s="63">
        <v>45566</v>
      </c>
      <c r="O23" s="63">
        <v>45548</v>
      </c>
      <c r="P23" s="63">
        <v>45572</v>
      </c>
      <c r="Q23" t="s">
        <v>725</v>
      </c>
      <c r="R23" t="s">
        <v>806</v>
      </c>
      <c r="S23" t="s">
        <v>803</v>
      </c>
      <c r="T23" t="s">
        <v>799</v>
      </c>
      <c r="U23" t="s">
        <v>871</v>
      </c>
      <c r="V23">
        <v>20.48</v>
      </c>
      <c r="W23" t="s">
        <v>134</v>
      </c>
      <c r="X23">
        <v>-20.48</v>
      </c>
      <c r="Y23" t="s">
        <v>204</v>
      </c>
      <c r="AR23" s="31" t="s">
        <v>718</v>
      </c>
      <c r="AS23">
        <v>61600.950000000033</v>
      </c>
    </row>
    <row r="24" spans="14:45" x14ac:dyDescent="0.2">
      <c r="N24" s="63">
        <v>45566</v>
      </c>
      <c r="O24" s="63">
        <v>45545</v>
      </c>
      <c r="P24" s="63">
        <v>45572</v>
      </c>
      <c r="Q24" t="s">
        <v>725</v>
      </c>
      <c r="R24" t="s">
        <v>806</v>
      </c>
      <c r="S24" t="s">
        <v>55</v>
      </c>
      <c r="T24" t="s">
        <v>56</v>
      </c>
      <c r="U24" t="s">
        <v>872</v>
      </c>
      <c r="V24">
        <v>23.77</v>
      </c>
      <c r="W24" t="s">
        <v>134</v>
      </c>
      <c r="X24">
        <v>-23.77</v>
      </c>
      <c r="Y24" t="s">
        <v>204</v>
      </c>
    </row>
    <row r="25" spans="14:45" x14ac:dyDescent="0.2">
      <c r="N25" s="63">
        <v>45566</v>
      </c>
      <c r="O25" s="63">
        <v>45556</v>
      </c>
      <c r="P25" s="63">
        <v>45572</v>
      </c>
      <c r="Q25" t="s">
        <v>725</v>
      </c>
      <c r="R25" t="s">
        <v>806</v>
      </c>
      <c r="S25" t="s">
        <v>803</v>
      </c>
      <c r="T25" t="s">
        <v>1272</v>
      </c>
      <c r="U25" t="s">
        <v>876</v>
      </c>
      <c r="V25">
        <v>24.5</v>
      </c>
      <c r="W25" t="s">
        <v>134</v>
      </c>
      <c r="X25">
        <v>-24.5</v>
      </c>
      <c r="Y25" t="s">
        <v>204</v>
      </c>
    </row>
    <row r="26" spans="14:45" x14ac:dyDescent="0.2">
      <c r="N26" s="63">
        <v>45566</v>
      </c>
      <c r="O26" s="63">
        <v>45559</v>
      </c>
      <c r="P26" s="63">
        <v>45572</v>
      </c>
      <c r="Q26" t="s">
        <v>725</v>
      </c>
      <c r="R26" t="s">
        <v>806</v>
      </c>
      <c r="S26" t="s">
        <v>58</v>
      </c>
      <c r="T26" t="s">
        <v>819</v>
      </c>
      <c r="U26" t="s">
        <v>877</v>
      </c>
      <c r="V26">
        <v>25</v>
      </c>
      <c r="W26" t="s">
        <v>134</v>
      </c>
      <c r="X26">
        <v>-25</v>
      </c>
      <c r="Y26" t="s">
        <v>204</v>
      </c>
    </row>
    <row r="27" spans="14:45" x14ac:dyDescent="0.2">
      <c r="N27" s="63">
        <v>45566</v>
      </c>
      <c r="O27" s="63">
        <v>45563</v>
      </c>
      <c r="P27" s="63">
        <v>45572</v>
      </c>
      <c r="Q27" t="s">
        <v>725</v>
      </c>
      <c r="R27" t="s">
        <v>806</v>
      </c>
      <c r="S27" t="s">
        <v>55</v>
      </c>
      <c r="T27" t="s">
        <v>810</v>
      </c>
      <c r="U27" t="s">
        <v>997</v>
      </c>
      <c r="V27">
        <v>25.45</v>
      </c>
      <c r="W27" t="s">
        <v>134</v>
      </c>
      <c r="X27">
        <v>-25.45</v>
      </c>
      <c r="Y27" t="s">
        <v>204</v>
      </c>
    </row>
    <row r="28" spans="14:45" x14ac:dyDescent="0.2">
      <c r="N28" s="63">
        <v>45566</v>
      </c>
      <c r="O28" s="63">
        <v>45555</v>
      </c>
      <c r="P28" s="63">
        <v>45572</v>
      </c>
      <c r="Q28" t="s">
        <v>725</v>
      </c>
      <c r="R28" t="s">
        <v>806</v>
      </c>
      <c r="S28" t="s">
        <v>55</v>
      </c>
      <c r="T28" t="s">
        <v>57</v>
      </c>
      <c r="U28" t="s">
        <v>843</v>
      </c>
      <c r="V28">
        <v>26.3</v>
      </c>
      <c r="W28" t="s">
        <v>134</v>
      </c>
      <c r="X28">
        <v>-26.3</v>
      </c>
      <c r="Y28" t="s">
        <v>204</v>
      </c>
    </row>
    <row r="29" spans="14:45" x14ac:dyDescent="0.2">
      <c r="N29" s="63">
        <v>45566</v>
      </c>
      <c r="O29" s="63">
        <v>45559</v>
      </c>
      <c r="P29" s="63">
        <v>45572</v>
      </c>
      <c r="Q29" t="s">
        <v>725</v>
      </c>
      <c r="R29" t="s">
        <v>806</v>
      </c>
      <c r="S29" t="s">
        <v>803</v>
      </c>
      <c r="T29" t="s">
        <v>799</v>
      </c>
      <c r="U29" t="s">
        <v>851</v>
      </c>
      <c r="V29">
        <v>27.89</v>
      </c>
      <c r="W29" t="s">
        <v>134</v>
      </c>
      <c r="X29">
        <v>-27.89</v>
      </c>
      <c r="Y29" t="s">
        <v>204</v>
      </c>
    </row>
    <row r="30" spans="14:45" x14ac:dyDescent="0.2">
      <c r="N30" s="63">
        <v>45566</v>
      </c>
      <c r="O30" s="63">
        <v>45561</v>
      </c>
      <c r="P30" s="63">
        <v>45572</v>
      </c>
      <c r="Q30" t="s">
        <v>725</v>
      </c>
      <c r="R30" t="s">
        <v>806</v>
      </c>
      <c r="S30" t="s">
        <v>55</v>
      </c>
      <c r="T30" t="s">
        <v>810</v>
      </c>
      <c r="U30" t="s">
        <v>994</v>
      </c>
      <c r="V30">
        <v>27.98</v>
      </c>
      <c r="W30" t="s">
        <v>134</v>
      </c>
      <c r="X30">
        <v>-27.98</v>
      </c>
      <c r="Y30" t="s">
        <v>204</v>
      </c>
    </row>
    <row r="31" spans="14:45" x14ac:dyDescent="0.2">
      <c r="N31" s="63">
        <v>45566</v>
      </c>
      <c r="O31" s="63">
        <v>45563</v>
      </c>
      <c r="P31" s="63">
        <v>45572</v>
      </c>
      <c r="Q31" t="s">
        <v>725</v>
      </c>
      <c r="R31" t="s">
        <v>806</v>
      </c>
      <c r="S31" t="s">
        <v>803</v>
      </c>
      <c r="T31" t="s">
        <v>799</v>
      </c>
      <c r="U31" t="s">
        <v>999</v>
      </c>
      <c r="V31">
        <v>28.5</v>
      </c>
      <c r="W31" t="s">
        <v>134</v>
      </c>
      <c r="X31">
        <v>-28.5</v>
      </c>
      <c r="Y31" t="s">
        <v>204</v>
      </c>
    </row>
    <row r="32" spans="14:45" x14ac:dyDescent="0.2">
      <c r="N32" s="63">
        <v>45566</v>
      </c>
      <c r="O32" s="63">
        <v>45546</v>
      </c>
      <c r="P32" s="63">
        <v>45572</v>
      </c>
      <c r="Q32" t="s">
        <v>725</v>
      </c>
      <c r="R32" t="s">
        <v>806</v>
      </c>
      <c r="S32" t="s">
        <v>803</v>
      </c>
      <c r="T32" t="s">
        <v>799</v>
      </c>
      <c r="U32" t="s">
        <v>832</v>
      </c>
      <c r="V32">
        <v>29.43</v>
      </c>
      <c r="W32" t="s">
        <v>134</v>
      </c>
      <c r="X32">
        <v>-29.43</v>
      </c>
      <c r="Y32" t="s">
        <v>204</v>
      </c>
    </row>
    <row r="33" spans="14:25" x14ac:dyDescent="0.2">
      <c r="N33" s="63">
        <v>45566</v>
      </c>
      <c r="O33" s="63">
        <v>45525</v>
      </c>
      <c r="P33" s="63">
        <v>45572</v>
      </c>
      <c r="Q33" t="s">
        <v>725</v>
      </c>
      <c r="R33" t="s">
        <v>806</v>
      </c>
      <c r="S33" t="s">
        <v>55</v>
      </c>
      <c r="T33" t="s">
        <v>913</v>
      </c>
      <c r="U33" t="s">
        <v>895</v>
      </c>
      <c r="V33">
        <v>29.49</v>
      </c>
      <c r="W33" t="s">
        <v>134</v>
      </c>
      <c r="X33">
        <v>-29.49</v>
      </c>
      <c r="Y33" t="s">
        <v>204</v>
      </c>
    </row>
    <row r="34" spans="14:25" x14ac:dyDescent="0.2">
      <c r="N34" s="63">
        <v>45566</v>
      </c>
      <c r="O34" s="63">
        <v>45535</v>
      </c>
      <c r="P34" s="63">
        <v>45572</v>
      </c>
      <c r="Q34" t="s">
        <v>725</v>
      </c>
      <c r="R34" t="s">
        <v>806</v>
      </c>
      <c r="S34" t="s">
        <v>55</v>
      </c>
      <c r="T34" t="s">
        <v>56</v>
      </c>
      <c r="U34" t="s">
        <v>872</v>
      </c>
      <c r="V34">
        <v>30.93</v>
      </c>
      <c r="W34" t="s">
        <v>134</v>
      </c>
      <c r="X34">
        <v>-30.93</v>
      </c>
      <c r="Y34" t="s">
        <v>204</v>
      </c>
    </row>
    <row r="35" spans="14:25" x14ac:dyDescent="0.2">
      <c r="N35" s="63">
        <v>45566</v>
      </c>
      <c r="O35" s="63">
        <v>45563</v>
      </c>
      <c r="P35" s="63">
        <v>45572</v>
      </c>
      <c r="Q35" t="s">
        <v>725</v>
      </c>
      <c r="R35" t="s">
        <v>806</v>
      </c>
      <c r="S35" t="s">
        <v>55</v>
      </c>
      <c r="T35" t="s">
        <v>56</v>
      </c>
      <c r="U35" t="s">
        <v>833</v>
      </c>
      <c r="V35">
        <v>31</v>
      </c>
      <c r="W35" t="s">
        <v>134</v>
      </c>
      <c r="X35">
        <v>-31</v>
      </c>
      <c r="Y35" t="s">
        <v>204</v>
      </c>
    </row>
    <row r="36" spans="14:25" x14ac:dyDescent="0.2">
      <c r="N36" s="63">
        <v>45566</v>
      </c>
      <c r="O36" s="63">
        <v>45563</v>
      </c>
      <c r="P36" s="63">
        <v>45572</v>
      </c>
      <c r="Q36" t="s">
        <v>725</v>
      </c>
      <c r="R36" t="s">
        <v>806</v>
      </c>
      <c r="S36" t="s">
        <v>49</v>
      </c>
      <c r="T36" t="s">
        <v>50</v>
      </c>
      <c r="U36" t="s">
        <v>1004</v>
      </c>
      <c r="V36">
        <v>32.950000000000003</v>
      </c>
      <c r="W36" t="s">
        <v>134</v>
      </c>
      <c r="X36">
        <v>-32.950000000000003</v>
      </c>
      <c r="Y36" t="s">
        <v>204</v>
      </c>
    </row>
    <row r="37" spans="14:25" x14ac:dyDescent="0.2">
      <c r="N37" s="63">
        <v>45566</v>
      </c>
      <c r="O37" s="63">
        <v>45549</v>
      </c>
      <c r="P37" s="63">
        <v>45572</v>
      </c>
      <c r="Q37" t="s">
        <v>725</v>
      </c>
      <c r="R37" t="s">
        <v>806</v>
      </c>
      <c r="S37" t="s">
        <v>803</v>
      </c>
      <c r="T37" t="s">
        <v>48</v>
      </c>
      <c r="U37" t="s">
        <v>830</v>
      </c>
      <c r="V37">
        <v>33</v>
      </c>
      <c r="W37" t="s">
        <v>134</v>
      </c>
      <c r="X37">
        <v>-33</v>
      </c>
      <c r="Y37" t="s">
        <v>204</v>
      </c>
    </row>
    <row r="38" spans="14:25" x14ac:dyDescent="0.2">
      <c r="N38" s="63">
        <v>45566</v>
      </c>
      <c r="O38" s="63">
        <v>45534</v>
      </c>
      <c r="P38" s="63">
        <v>45572</v>
      </c>
      <c r="Q38" t="s">
        <v>725</v>
      </c>
      <c r="R38" t="s">
        <v>806</v>
      </c>
      <c r="S38" t="s">
        <v>803</v>
      </c>
      <c r="T38" t="s">
        <v>799</v>
      </c>
      <c r="U38" t="s">
        <v>871</v>
      </c>
      <c r="V38">
        <v>34.130000000000003</v>
      </c>
      <c r="W38" t="s">
        <v>134</v>
      </c>
      <c r="X38">
        <v>-34.130000000000003</v>
      </c>
      <c r="Y38" t="s">
        <v>204</v>
      </c>
    </row>
    <row r="39" spans="14:25" x14ac:dyDescent="0.2">
      <c r="N39" s="63">
        <v>45566</v>
      </c>
      <c r="O39" s="63">
        <v>45560</v>
      </c>
      <c r="P39" s="63">
        <v>45572</v>
      </c>
      <c r="Q39" t="s">
        <v>725</v>
      </c>
      <c r="R39" t="s">
        <v>806</v>
      </c>
      <c r="S39" t="s">
        <v>803</v>
      </c>
      <c r="T39" t="s">
        <v>898</v>
      </c>
      <c r="U39" t="s">
        <v>827</v>
      </c>
      <c r="V39">
        <v>36.270000000000003</v>
      </c>
      <c r="W39" t="s">
        <v>134</v>
      </c>
      <c r="X39">
        <v>-36.270000000000003</v>
      </c>
      <c r="Y39" t="s">
        <v>204</v>
      </c>
    </row>
    <row r="40" spans="14:25" x14ac:dyDescent="0.2">
      <c r="N40" s="63">
        <v>45566</v>
      </c>
      <c r="O40" s="63">
        <v>45531</v>
      </c>
      <c r="P40" s="63">
        <v>45572</v>
      </c>
      <c r="Q40" t="s">
        <v>725</v>
      </c>
      <c r="R40" t="s">
        <v>806</v>
      </c>
      <c r="S40" t="s">
        <v>43</v>
      </c>
      <c r="T40" t="s">
        <v>818</v>
      </c>
      <c r="U40" t="s">
        <v>870</v>
      </c>
      <c r="V40">
        <v>36.9</v>
      </c>
      <c r="W40" t="s">
        <v>134</v>
      </c>
      <c r="X40">
        <v>-36.9</v>
      </c>
      <c r="Y40" t="s">
        <v>204</v>
      </c>
    </row>
    <row r="41" spans="14:25" x14ac:dyDescent="0.2">
      <c r="N41" s="63">
        <v>45566</v>
      </c>
      <c r="O41" s="63">
        <v>45563</v>
      </c>
      <c r="P41" s="63">
        <v>45572</v>
      </c>
      <c r="Q41" t="s">
        <v>725</v>
      </c>
      <c r="R41" t="s">
        <v>806</v>
      </c>
      <c r="S41" t="s">
        <v>55</v>
      </c>
      <c r="T41" t="s">
        <v>810</v>
      </c>
      <c r="U41" t="s">
        <v>996</v>
      </c>
      <c r="V41">
        <v>37</v>
      </c>
      <c r="W41" t="s">
        <v>134</v>
      </c>
      <c r="X41">
        <v>-37</v>
      </c>
      <c r="Y41" t="s">
        <v>204</v>
      </c>
    </row>
    <row r="42" spans="14:25" x14ac:dyDescent="0.2">
      <c r="N42" s="63">
        <v>45566</v>
      </c>
      <c r="O42" s="63">
        <v>45549</v>
      </c>
      <c r="P42" s="63">
        <v>45572</v>
      </c>
      <c r="Q42" t="s">
        <v>725</v>
      </c>
      <c r="R42" t="s">
        <v>806</v>
      </c>
      <c r="S42" t="s">
        <v>55</v>
      </c>
      <c r="T42" t="s">
        <v>810</v>
      </c>
      <c r="U42" t="s">
        <v>833</v>
      </c>
      <c r="V42">
        <v>38</v>
      </c>
      <c r="W42" t="s">
        <v>134</v>
      </c>
      <c r="X42">
        <v>-38</v>
      </c>
      <c r="Y42" t="s">
        <v>204</v>
      </c>
    </row>
    <row r="43" spans="14:25" x14ac:dyDescent="0.2">
      <c r="N43" s="63">
        <v>45566</v>
      </c>
      <c r="O43" s="63">
        <v>45548</v>
      </c>
      <c r="P43" s="63">
        <v>45572</v>
      </c>
      <c r="Q43" t="s">
        <v>725</v>
      </c>
      <c r="R43" t="s">
        <v>806</v>
      </c>
      <c r="S43" t="s">
        <v>55</v>
      </c>
      <c r="T43" t="s">
        <v>810</v>
      </c>
      <c r="U43" t="s">
        <v>865</v>
      </c>
      <c r="V43">
        <v>38.75</v>
      </c>
      <c r="W43" t="s">
        <v>134</v>
      </c>
      <c r="X43">
        <v>-38.75</v>
      </c>
      <c r="Y43" t="s">
        <v>204</v>
      </c>
    </row>
    <row r="44" spans="14:25" x14ac:dyDescent="0.2">
      <c r="N44" s="63">
        <v>45566</v>
      </c>
      <c r="O44" s="63">
        <v>45563</v>
      </c>
      <c r="P44" s="63">
        <v>45572</v>
      </c>
      <c r="Q44" t="s">
        <v>725</v>
      </c>
      <c r="R44" t="s">
        <v>806</v>
      </c>
      <c r="S44" t="s">
        <v>803</v>
      </c>
      <c r="T44" t="s">
        <v>799</v>
      </c>
      <c r="U44" t="s">
        <v>999</v>
      </c>
      <c r="V44">
        <v>38.880000000000003</v>
      </c>
      <c r="W44" t="s">
        <v>134</v>
      </c>
      <c r="X44">
        <v>-38.880000000000003</v>
      </c>
      <c r="Y44" t="s">
        <v>204</v>
      </c>
    </row>
    <row r="45" spans="14:25" x14ac:dyDescent="0.2">
      <c r="N45" s="63">
        <v>45566</v>
      </c>
      <c r="O45" s="63">
        <v>45543</v>
      </c>
      <c r="P45" s="63">
        <v>45572</v>
      </c>
      <c r="Q45" t="s">
        <v>725</v>
      </c>
      <c r="R45" t="s">
        <v>806</v>
      </c>
      <c r="S45" t="s">
        <v>43</v>
      </c>
      <c r="T45" t="s">
        <v>47</v>
      </c>
      <c r="U45" t="s">
        <v>879</v>
      </c>
      <c r="V45">
        <v>38.99</v>
      </c>
      <c r="W45" t="s">
        <v>134</v>
      </c>
      <c r="X45">
        <v>-38.99</v>
      </c>
      <c r="Y45" t="s">
        <v>204</v>
      </c>
    </row>
    <row r="46" spans="14:25" x14ac:dyDescent="0.2">
      <c r="N46" s="63">
        <v>45566</v>
      </c>
      <c r="O46" s="63">
        <v>45550</v>
      </c>
      <c r="P46" s="63">
        <v>45572</v>
      </c>
      <c r="Q46" t="s">
        <v>725</v>
      </c>
      <c r="R46" t="s">
        <v>806</v>
      </c>
      <c r="S46" t="s">
        <v>55</v>
      </c>
      <c r="T46" t="s">
        <v>56</v>
      </c>
      <c r="U46" t="s">
        <v>866</v>
      </c>
      <c r="V46">
        <v>39.5</v>
      </c>
      <c r="W46" t="s">
        <v>134</v>
      </c>
      <c r="X46">
        <v>-39.5</v>
      </c>
      <c r="Y46" t="s">
        <v>204</v>
      </c>
    </row>
    <row r="47" spans="14:25" x14ac:dyDescent="0.2">
      <c r="N47" s="63">
        <v>45566</v>
      </c>
      <c r="O47" s="63">
        <v>45548</v>
      </c>
      <c r="P47" s="63">
        <v>45572</v>
      </c>
      <c r="Q47" t="s">
        <v>725</v>
      </c>
      <c r="R47" t="s">
        <v>806</v>
      </c>
      <c r="S47" t="s">
        <v>55</v>
      </c>
      <c r="T47" t="s">
        <v>57</v>
      </c>
      <c r="U47" t="s">
        <v>841</v>
      </c>
      <c r="V47">
        <v>39.700000000000003</v>
      </c>
      <c r="W47" t="s">
        <v>134</v>
      </c>
      <c r="X47">
        <v>-39.700000000000003</v>
      </c>
      <c r="Y47" t="s">
        <v>204</v>
      </c>
    </row>
    <row r="48" spans="14:25" x14ac:dyDescent="0.2">
      <c r="N48" s="63">
        <v>45566</v>
      </c>
      <c r="O48" s="63">
        <v>45562</v>
      </c>
      <c r="P48" s="63">
        <v>45572</v>
      </c>
      <c r="Q48" t="s">
        <v>725</v>
      </c>
      <c r="R48" t="s">
        <v>806</v>
      </c>
      <c r="S48" t="s">
        <v>803</v>
      </c>
      <c r="T48" t="s">
        <v>48</v>
      </c>
      <c r="U48" t="s">
        <v>830</v>
      </c>
      <c r="V48">
        <v>42</v>
      </c>
      <c r="W48" t="s">
        <v>134</v>
      </c>
      <c r="X48">
        <v>-42</v>
      </c>
      <c r="Y48" t="s">
        <v>204</v>
      </c>
    </row>
    <row r="49" spans="14:25" x14ac:dyDescent="0.2">
      <c r="N49" s="63">
        <v>45566</v>
      </c>
      <c r="O49" s="63">
        <v>45564</v>
      </c>
      <c r="P49" s="63">
        <v>45572</v>
      </c>
      <c r="Q49" t="s">
        <v>725</v>
      </c>
      <c r="R49" t="s">
        <v>806</v>
      </c>
      <c r="S49" t="s">
        <v>52</v>
      </c>
      <c r="T49" t="s">
        <v>800</v>
      </c>
      <c r="U49" t="s">
        <v>828</v>
      </c>
      <c r="V49">
        <v>42.15</v>
      </c>
      <c r="W49" t="s">
        <v>134</v>
      </c>
      <c r="X49">
        <v>-42.15</v>
      </c>
      <c r="Y49" t="s">
        <v>204</v>
      </c>
    </row>
    <row r="50" spans="14:25" x14ac:dyDescent="0.2">
      <c r="N50" s="63">
        <v>45566</v>
      </c>
      <c r="O50" s="63">
        <v>45547</v>
      </c>
      <c r="P50" s="63">
        <v>45572</v>
      </c>
      <c r="Q50" t="s">
        <v>725</v>
      </c>
      <c r="R50" t="s">
        <v>806</v>
      </c>
      <c r="S50" t="s">
        <v>899</v>
      </c>
      <c r="T50" t="s">
        <v>902</v>
      </c>
      <c r="U50" t="s">
        <v>985</v>
      </c>
      <c r="V50">
        <v>42.76</v>
      </c>
      <c r="W50" t="s">
        <v>134</v>
      </c>
      <c r="X50">
        <v>-42.76</v>
      </c>
      <c r="Y50" t="s">
        <v>204</v>
      </c>
    </row>
    <row r="51" spans="14:25" x14ac:dyDescent="0.2">
      <c r="N51" s="63">
        <v>45566</v>
      </c>
      <c r="O51" s="63">
        <v>45547</v>
      </c>
      <c r="P51" s="63">
        <v>45572</v>
      </c>
      <c r="Q51" t="s">
        <v>725</v>
      </c>
      <c r="R51" t="s">
        <v>806</v>
      </c>
      <c r="S51" t="s">
        <v>899</v>
      </c>
      <c r="T51" t="s">
        <v>902</v>
      </c>
      <c r="U51" t="s">
        <v>857</v>
      </c>
      <c r="V51">
        <v>42.78</v>
      </c>
      <c r="W51" t="s">
        <v>134</v>
      </c>
      <c r="X51">
        <v>-42.78</v>
      </c>
      <c r="Y51" t="s">
        <v>204</v>
      </c>
    </row>
    <row r="52" spans="14:25" x14ac:dyDescent="0.2">
      <c r="N52" s="63">
        <v>45566</v>
      </c>
      <c r="O52" s="63">
        <v>45523</v>
      </c>
      <c r="P52" s="63">
        <v>45572</v>
      </c>
      <c r="Q52" t="s">
        <v>725</v>
      </c>
      <c r="R52" t="s">
        <v>806</v>
      </c>
      <c r="S52" t="s">
        <v>49</v>
      </c>
      <c r="T52" t="s">
        <v>904</v>
      </c>
      <c r="U52" t="s">
        <v>894</v>
      </c>
      <c r="V52">
        <v>44.88</v>
      </c>
      <c r="W52" t="s">
        <v>134</v>
      </c>
      <c r="X52">
        <v>-44.88</v>
      </c>
      <c r="Y52" t="s">
        <v>204</v>
      </c>
    </row>
    <row r="53" spans="14:25" x14ac:dyDescent="0.2">
      <c r="N53" s="63">
        <v>45566</v>
      </c>
      <c r="O53" s="63">
        <v>45545</v>
      </c>
      <c r="P53" s="63">
        <v>45572</v>
      </c>
      <c r="Q53" t="s">
        <v>725</v>
      </c>
      <c r="R53" t="s">
        <v>806</v>
      </c>
      <c r="S53" t="s">
        <v>899</v>
      </c>
      <c r="T53" t="s">
        <v>900</v>
      </c>
      <c r="U53" t="s">
        <v>845</v>
      </c>
      <c r="V53">
        <v>45</v>
      </c>
      <c r="W53" t="s">
        <v>134</v>
      </c>
      <c r="X53">
        <v>-45</v>
      </c>
      <c r="Y53" t="s">
        <v>204</v>
      </c>
    </row>
    <row r="54" spans="14:25" x14ac:dyDescent="0.2">
      <c r="N54" s="63">
        <v>45566</v>
      </c>
      <c r="O54" s="63">
        <v>45547</v>
      </c>
      <c r="P54" s="63">
        <v>45572</v>
      </c>
      <c r="Q54" t="s">
        <v>725</v>
      </c>
      <c r="R54" t="s">
        <v>806</v>
      </c>
      <c r="S54" t="s">
        <v>899</v>
      </c>
      <c r="T54" t="s">
        <v>902</v>
      </c>
      <c r="U54" t="s">
        <v>987</v>
      </c>
      <c r="V54">
        <v>47.49</v>
      </c>
      <c r="W54" t="s">
        <v>134</v>
      </c>
      <c r="X54">
        <v>-47.49</v>
      </c>
      <c r="Y54" t="s">
        <v>204</v>
      </c>
    </row>
    <row r="55" spans="14:25" x14ac:dyDescent="0.2">
      <c r="N55" s="63">
        <v>45566</v>
      </c>
      <c r="O55" s="63">
        <v>45547</v>
      </c>
      <c r="P55" s="63">
        <v>45572</v>
      </c>
      <c r="Q55" t="s">
        <v>725</v>
      </c>
      <c r="R55" t="s">
        <v>806</v>
      </c>
      <c r="S55" t="s">
        <v>899</v>
      </c>
      <c r="T55" t="s">
        <v>902</v>
      </c>
      <c r="U55" t="s">
        <v>856</v>
      </c>
      <c r="V55">
        <v>47.51</v>
      </c>
      <c r="W55" t="s">
        <v>134</v>
      </c>
      <c r="X55">
        <v>-47.51</v>
      </c>
      <c r="Y55" t="s">
        <v>204</v>
      </c>
    </row>
    <row r="56" spans="14:25" x14ac:dyDescent="0.2">
      <c r="N56" s="63">
        <v>45566</v>
      </c>
      <c r="O56" s="63">
        <v>45550</v>
      </c>
      <c r="P56" s="63">
        <v>45572</v>
      </c>
      <c r="Q56" t="s">
        <v>725</v>
      </c>
      <c r="R56" t="s">
        <v>806</v>
      </c>
      <c r="S56" t="s">
        <v>55</v>
      </c>
      <c r="T56" t="s">
        <v>56</v>
      </c>
      <c r="U56" t="s">
        <v>847</v>
      </c>
      <c r="V56">
        <v>48</v>
      </c>
      <c r="W56" t="s">
        <v>134</v>
      </c>
      <c r="X56">
        <v>-48</v>
      </c>
      <c r="Y56" t="s">
        <v>204</v>
      </c>
    </row>
    <row r="57" spans="14:25" x14ac:dyDescent="0.2">
      <c r="N57" s="63">
        <v>45566</v>
      </c>
      <c r="O57" s="63">
        <v>45559</v>
      </c>
      <c r="P57" s="63">
        <v>45572</v>
      </c>
      <c r="Q57" t="s">
        <v>725</v>
      </c>
      <c r="R57" t="s">
        <v>806</v>
      </c>
      <c r="S57" t="s">
        <v>49</v>
      </c>
      <c r="T57" t="s">
        <v>51</v>
      </c>
      <c r="U57" t="s">
        <v>852</v>
      </c>
      <c r="V57">
        <v>50</v>
      </c>
      <c r="W57" t="s">
        <v>134</v>
      </c>
      <c r="X57">
        <v>-50</v>
      </c>
      <c r="Y57" t="s">
        <v>204</v>
      </c>
    </row>
    <row r="58" spans="14:25" x14ac:dyDescent="0.2">
      <c r="N58" s="63">
        <v>45566</v>
      </c>
      <c r="O58" s="63">
        <v>45495</v>
      </c>
      <c r="P58" s="63">
        <v>45572</v>
      </c>
      <c r="Q58" t="s">
        <v>725</v>
      </c>
      <c r="R58" t="s">
        <v>806</v>
      </c>
      <c r="S58" t="s">
        <v>899</v>
      </c>
      <c r="T58" t="s">
        <v>902</v>
      </c>
      <c r="U58" t="s">
        <v>861</v>
      </c>
      <c r="V58">
        <v>51.83</v>
      </c>
      <c r="W58" t="s">
        <v>134</v>
      </c>
      <c r="X58">
        <v>-51.83</v>
      </c>
      <c r="Y58" t="s">
        <v>204</v>
      </c>
    </row>
    <row r="59" spans="14:25" x14ac:dyDescent="0.2">
      <c r="N59" s="63">
        <v>45566</v>
      </c>
      <c r="O59" s="63">
        <v>45530</v>
      </c>
      <c r="P59" s="63">
        <v>45572</v>
      </c>
      <c r="Q59" t="s">
        <v>725</v>
      </c>
      <c r="R59" t="s">
        <v>806</v>
      </c>
      <c r="S59" t="s">
        <v>803</v>
      </c>
      <c r="T59" t="s">
        <v>48</v>
      </c>
      <c r="U59" t="s">
        <v>830</v>
      </c>
      <c r="V59">
        <v>53</v>
      </c>
      <c r="W59" t="s">
        <v>134</v>
      </c>
      <c r="X59">
        <v>-53</v>
      </c>
      <c r="Y59" t="s">
        <v>204</v>
      </c>
    </row>
    <row r="60" spans="14:25" x14ac:dyDescent="0.2">
      <c r="N60" s="63">
        <v>45566</v>
      </c>
      <c r="O60" s="63">
        <v>45548</v>
      </c>
      <c r="P60" s="63">
        <v>45572</v>
      </c>
      <c r="Q60" t="s">
        <v>725</v>
      </c>
      <c r="R60" t="s">
        <v>806</v>
      </c>
      <c r="S60" t="s">
        <v>55</v>
      </c>
      <c r="T60" t="s">
        <v>57</v>
      </c>
      <c r="U60" t="s">
        <v>840</v>
      </c>
      <c r="V60">
        <v>54.25</v>
      </c>
      <c r="W60" t="s">
        <v>134</v>
      </c>
      <c r="X60">
        <v>-54.25</v>
      </c>
      <c r="Y60" t="s">
        <v>204</v>
      </c>
    </row>
    <row r="61" spans="14:25" x14ac:dyDescent="0.2">
      <c r="N61" s="63">
        <v>45566</v>
      </c>
      <c r="O61" s="63">
        <v>45565</v>
      </c>
      <c r="P61" s="63">
        <v>45572</v>
      </c>
      <c r="Q61" t="s">
        <v>725</v>
      </c>
      <c r="R61" t="s">
        <v>806</v>
      </c>
      <c r="S61" t="s">
        <v>803</v>
      </c>
      <c r="T61" t="s">
        <v>48</v>
      </c>
      <c r="U61" t="s">
        <v>831</v>
      </c>
      <c r="V61">
        <v>55</v>
      </c>
      <c r="W61" t="s">
        <v>134</v>
      </c>
      <c r="X61">
        <v>-55</v>
      </c>
      <c r="Y61" t="s">
        <v>204</v>
      </c>
    </row>
    <row r="62" spans="14:25" x14ac:dyDescent="0.2">
      <c r="N62" s="63">
        <v>45566</v>
      </c>
      <c r="O62" s="63">
        <v>45483</v>
      </c>
      <c r="P62" s="63">
        <v>45572</v>
      </c>
      <c r="Q62" t="s">
        <v>725</v>
      </c>
      <c r="R62" t="s">
        <v>806</v>
      </c>
      <c r="S62" t="s">
        <v>899</v>
      </c>
      <c r="T62" t="s">
        <v>902</v>
      </c>
      <c r="U62" t="s">
        <v>863</v>
      </c>
      <c r="V62">
        <v>55.73</v>
      </c>
      <c r="W62" t="s">
        <v>134</v>
      </c>
      <c r="X62">
        <v>-55.73</v>
      </c>
      <c r="Y62" t="s">
        <v>204</v>
      </c>
    </row>
    <row r="63" spans="14:25" x14ac:dyDescent="0.2">
      <c r="N63" s="63">
        <v>45566</v>
      </c>
      <c r="O63" s="63">
        <v>45511</v>
      </c>
      <c r="P63" s="63">
        <v>45572</v>
      </c>
      <c r="Q63" t="s">
        <v>725</v>
      </c>
      <c r="R63" t="s">
        <v>806</v>
      </c>
      <c r="S63" t="s">
        <v>55</v>
      </c>
      <c r="T63" t="s">
        <v>56</v>
      </c>
      <c r="U63" t="s">
        <v>884</v>
      </c>
      <c r="V63">
        <v>56.65</v>
      </c>
      <c r="W63" t="s">
        <v>134</v>
      </c>
      <c r="X63">
        <v>-56.65</v>
      </c>
      <c r="Y63" t="s">
        <v>204</v>
      </c>
    </row>
    <row r="64" spans="14:25" x14ac:dyDescent="0.2">
      <c r="N64" s="63">
        <v>45566</v>
      </c>
      <c r="O64" s="63">
        <v>45555</v>
      </c>
      <c r="P64" s="63">
        <v>45572</v>
      </c>
      <c r="Q64" t="s">
        <v>725</v>
      </c>
      <c r="R64" t="s">
        <v>806</v>
      </c>
      <c r="S64" t="s">
        <v>43</v>
      </c>
      <c r="T64" t="s">
        <v>818</v>
      </c>
      <c r="U64" t="s">
        <v>850</v>
      </c>
      <c r="V64">
        <v>59.9</v>
      </c>
      <c r="W64" t="s">
        <v>134</v>
      </c>
      <c r="X64">
        <v>-59.9</v>
      </c>
      <c r="Y64" t="s">
        <v>204</v>
      </c>
    </row>
    <row r="65" spans="14:25" x14ac:dyDescent="0.2">
      <c r="N65" s="63">
        <v>45566</v>
      </c>
      <c r="O65" s="63">
        <v>45556</v>
      </c>
      <c r="P65" s="63">
        <v>45572</v>
      </c>
      <c r="Q65" t="s">
        <v>725</v>
      </c>
      <c r="R65" t="s">
        <v>806</v>
      </c>
      <c r="S65" t="s">
        <v>803</v>
      </c>
      <c r="T65" t="s">
        <v>1272</v>
      </c>
      <c r="U65" t="s">
        <v>876</v>
      </c>
      <c r="V65">
        <v>60.97</v>
      </c>
      <c r="W65" t="s">
        <v>134</v>
      </c>
      <c r="X65">
        <v>-60.97</v>
      </c>
      <c r="Y65" t="s">
        <v>204</v>
      </c>
    </row>
    <row r="66" spans="14:25" x14ac:dyDescent="0.2">
      <c r="N66" s="63">
        <v>45566</v>
      </c>
      <c r="O66" s="63">
        <v>45561</v>
      </c>
      <c r="P66" s="63">
        <v>45572</v>
      </c>
      <c r="Q66" t="s">
        <v>725</v>
      </c>
      <c r="R66" t="s">
        <v>806</v>
      </c>
      <c r="S66" t="s">
        <v>49</v>
      </c>
      <c r="T66" t="s">
        <v>50</v>
      </c>
      <c r="U66" t="s">
        <v>1003</v>
      </c>
      <c r="V66">
        <v>63.55</v>
      </c>
      <c r="W66" t="s">
        <v>134</v>
      </c>
      <c r="X66">
        <v>-63.55</v>
      </c>
      <c r="Y66" t="s">
        <v>204</v>
      </c>
    </row>
    <row r="67" spans="14:25" x14ac:dyDescent="0.2">
      <c r="N67" s="63">
        <v>45566</v>
      </c>
      <c r="O67" s="63">
        <v>45548</v>
      </c>
      <c r="P67" s="63">
        <v>45572</v>
      </c>
      <c r="Q67" t="s">
        <v>725</v>
      </c>
      <c r="R67" t="s">
        <v>806</v>
      </c>
      <c r="S67" t="s">
        <v>55</v>
      </c>
      <c r="T67" t="s">
        <v>810</v>
      </c>
      <c r="U67" t="s">
        <v>839</v>
      </c>
      <c r="V67">
        <v>64</v>
      </c>
      <c r="W67" t="s">
        <v>134</v>
      </c>
      <c r="X67">
        <v>-64</v>
      </c>
      <c r="Y67" t="s">
        <v>204</v>
      </c>
    </row>
    <row r="68" spans="14:25" x14ac:dyDescent="0.2">
      <c r="N68" s="63">
        <v>45566</v>
      </c>
      <c r="O68" s="63">
        <v>45562</v>
      </c>
      <c r="P68" s="63">
        <v>45572</v>
      </c>
      <c r="Q68" t="s">
        <v>725</v>
      </c>
      <c r="R68" t="s">
        <v>806</v>
      </c>
      <c r="S68" t="s">
        <v>49</v>
      </c>
      <c r="T68" t="s">
        <v>905</v>
      </c>
      <c r="U68" t="s">
        <v>1010</v>
      </c>
      <c r="V68">
        <v>64.75</v>
      </c>
      <c r="W68" t="s">
        <v>134</v>
      </c>
      <c r="X68">
        <v>-64.75</v>
      </c>
      <c r="Y68" t="s">
        <v>204</v>
      </c>
    </row>
    <row r="69" spans="14:25" x14ac:dyDescent="0.2">
      <c r="N69" s="63">
        <v>45566</v>
      </c>
      <c r="O69" s="63">
        <v>45537</v>
      </c>
      <c r="P69" s="63">
        <v>45572</v>
      </c>
      <c r="Q69" t="s">
        <v>725</v>
      </c>
      <c r="R69" t="s">
        <v>806</v>
      </c>
      <c r="S69" t="s">
        <v>52</v>
      </c>
      <c r="T69" t="s">
        <v>800</v>
      </c>
      <c r="U69" t="s">
        <v>855</v>
      </c>
      <c r="V69">
        <v>66.5</v>
      </c>
      <c r="W69" t="s">
        <v>134</v>
      </c>
      <c r="X69">
        <v>-66.5</v>
      </c>
      <c r="Y69" t="s">
        <v>204</v>
      </c>
    </row>
    <row r="70" spans="14:25" x14ac:dyDescent="0.2">
      <c r="N70" s="63">
        <v>45566</v>
      </c>
      <c r="O70" s="63">
        <v>45537</v>
      </c>
      <c r="P70" s="63">
        <v>45572</v>
      </c>
      <c r="Q70" t="s">
        <v>725</v>
      </c>
      <c r="R70" t="s">
        <v>806</v>
      </c>
      <c r="S70" t="s">
        <v>52</v>
      </c>
      <c r="T70" t="s">
        <v>800</v>
      </c>
      <c r="U70" t="s">
        <v>983</v>
      </c>
      <c r="V70">
        <v>66.5</v>
      </c>
      <c r="W70" t="s">
        <v>134</v>
      </c>
      <c r="X70">
        <v>-66.5</v>
      </c>
      <c r="Y70" t="s">
        <v>204</v>
      </c>
    </row>
    <row r="71" spans="14:25" x14ac:dyDescent="0.2">
      <c r="N71" s="63">
        <v>45566</v>
      </c>
      <c r="O71" s="63">
        <v>45572</v>
      </c>
      <c r="P71" s="63">
        <v>45572</v>
      </c>
      <c r="Q71" t="s">
        <v>725</v>
      </c>
      <c r="R71" t="s">
        <v>128</v>
      </c>
      <c r="S71" t="s">
        <v>41</v>
      </c>
      <c r="T71" t="s">
        <v>798</v>
      </c>
      <c r="U71" t="s">
        <v>744</v>
      </c>
      <c r="V71">
        <v>67.2</v>
      </c>
      <c r="W71" t="s">
        <v>134</v>
      </c>
      <c r="X71">
        <v>67.2</v>
      </c>
      <c r="Y71" t="s">
        <v>203</v>
      </c>
    </row>
    <row r="72" spans="14:25" x14ac:dyDescent="0.2">
      <c r="N72" s="63">
        <v>45566</v>
      </c>
      <c r="O72" s="63">
        <v>45511</v>
      </c>
      <c r="P72" s="63">
        <v>45572</v>
      </c>
      <c r="Q72" t="s">
        <v>725</v>
      </c>
      <c r="R72" t="s">
        <v>806</v>
      </c>
      <c r="S72" t="s">
        <v>52</v>
      </c>
      <c r="T72" t="s">
        <v>800</v>
      </c>
      <c r="U72" t="s">
        <v>886</v>
      </c>
      <c r="V72">
        <v>71.319999999999993</v>
      </c>
      <c r="W72" t="s">
        <v>134</v>
      </c>
      <c r="X72">
        <v>-71.319999999999993</v>
      </c>
      <c r="Y72" t="s">
        <v>204</v>
      </c>
    </row>
    <row r="73" spans="14:25" x14ac:dyDescent="0.2">
      <c r="N73" s="63">
        <v>45566</v>
      </c>
      <c r="O73" s="63">
        <v>45572</v>
      </c>
      <c r="P73" s="63">
        <v>45572</v>
      </c>
      <c r="Q73" t="s">
        <v>725</v>
      </c>
      <c r="R73" t="s">
        <v>128</v>
      </c>
      <c r="S73" t="s">
        <v>55</v>
      </c>
      <c r="T73" t="s">
        <v>56</v>
      </c>
      <c r="U73" t="s">
        <v>750</v>
      </c>
      <c r="V73">
        <v>74</v>
      </c>
      <c r="W73" t="s">
        <v>134</v>
      </c>
      <c r="X73">
        <v>-74</v>
      </c>
      <c r="Y73" t="s">
        <v>204</v>
      </c>
    </row>
    <row r="74" spans="14:25" x14ac:dyDescent="0.2">
      <c r="N74" s="63">
        <v>45566</v>
      </c>
      <c r="O74" s="63">
        <v>45563</v>
      </c>
      <c r="P74" s="63">
        <v>45572</v>
      </c>
      <c r="Q74" t="s">
        <v>725</v>
      </c>
      <c r="R74" t="s">
        <v>806</v>
      </c>
      <c r="S74" t="s">
        <v>55</v>
      </c>
      <c r="T74" t="s">
        <v>810</v>
      </c>
      <c r="U74" t="s">
        <v>1007</v>
      </c>
      <c r="V74">
        <v>74.900000000000006</v>
      </c>
      <c r="W74" t="s">
        <v>134</v>
      </c>
      <c r="X74">
        <v>-74.900000000000006</v>
      </c>
      <c r="Y74" t="s">
        <v>204</v>
      </c>
    </row>
    <row r="75" spans="14:25" x14ac:dyDescent="0.2">
      <c r="N75" s="63">
        <v>45566</v>
      </c>
      <c r="O75" s="63">
        <v>45562</v>
      </c>
      <c r="P75" s="63">
        <v>45572</v>
      </c>
      <c r="Q75" t="s">
        <v>725</v>
      </c>
      <c r="R75" t="s">
        <v>806</v>
      </c>
      <c r="S75" t="s">
        <v>52</v>
      </c>
      <c r="T75" t="s">
        <v>800</v>
      </c>
      <c r="U75" t="s">
        <v>828</v>
      </c>
      <c r="V75">
        <v>76.03</v>
      </c>
      <c r="W75" t="s">
        <v>134</v>
      </c>
      <c r="X75">
        <v>-76.03</v>
      </c>
      <c r="Y75" t="s">
        <v>204</v>
      </c>
    </row>
    <row r="76" spans="14:25" x14ac:dyDescent="0.2">
      <c r="N76" s="63">
        <v>45566</v>
      </c>
      <c r="O76" s="63">
        <v>45500</v>
      </c>
      <c r="P76" s="63">
        <v>45572</v>
      </c>
      <c r="Q76" t="s">
        <v>725</v>
      </c>
      <c r="R76" t="s">
        <v>806</v>
      </c>
      <c r="S76" t="s">
        <v>899</v>
      </c>
      <c r="T76" t="s">
        <v>902</v>
      </c>
      <c r="U76" t="s">
        <v>853</v>
      </c>
      <c r="V76">
        <v>77.48</v>
      </c>
      <c r="W76" t="s">
        <v>134</v>
      </c>
      <c r="X76">
        <v>-77.48</v>
      </c>
      <c r="Y76" t="s">
        <v>204</v>
      </c>
    </row>
    <row r="77" spans="14:25" x14ac:dyDescent="0.2">
      <c r="N77" s="63">
        <v>45566</v>
      </c>
      <c r="O77" s="63">
        <v>45539</v>
      </c>
      <c r="P77" s="63">
        <v>45572</v>
      </c>
      <c r="Q77" t="s">
        <v>725</v>
      </c>
      <c r="R77" t="s">
        <v>806</v>
      </c>
      <c r="S77" t="s">
        <v>52</v>
      </c>
      <c r="T77" t="s">
        <v>800</v>
      </c>
      <c r="U77" t="s">
        <v>829</v>
      </c>
      <c r="V77">
        <v>78.92</v>
      </c>
      <c r="W77" t="s">
        <v>134</v>
      </c>
      <c r="X77">
        <v>-78.92</v>
      </c>
      <c r="Y77" t="s">
        <v>204</v>
      </c>
    </row>
    <row r="78" spans="14:25" x14ac:dyDescent="0.2">
      <c r="N78" s="63">
        <v>45566</v>
      </c>
      <c r="O78" s="63">
        <v>45548</v>
      </c>
      <c r="P78" s="63">
        <v>45572</v>
      </c>
      <c r="Q78" t="s">
        <v>725</v>
      </c>
      <c r="R78" t="s">
        <v>806</v>
      </c>
      <c r="S78" t="s">
        <v>803</v>
      </c>
      <c r="T78" t="s">
        <v>48</v>
      </c>
      <c r="U78" t="s">
        <v>830</v>
      </c>
      <c r="V78">
        <v>79.400000000000006</v>
      </c>
      <c r="W78" t="s">
        <v>134</v>
      </c>
      <c r="X78">
        <v>-79.400000000000006</v>
      </c>
      <c r="Y78" t="s">
        <v>204</v>
      </c>
    </row>
    <row r="79" spans="14:25" x14ac:dyDescent="0.2">
      <c r="N79" s="63">
        <v>45566</v>
      </c>
      <c r="O79" s="63">
        <v>45536</v>
      </c>
      <c r="P79" s="63">
        <v>45572</v>
      </c>
      <c r="Q79" t="s">
        <v>725</v>
      </c>
      <c r="R79" t="s">
        <v>806</v>
      </c>
      <c r="S79" t="s">
        <v>43</v>
      </c>
      <c r="T79" t="s">
        <v>818</v>
      </c>
      <c r="U79" t="s">
        <v>1012</v>
      </c>
      <c r="V79">
        <v>80.03</v>
      </c>
      <c r="W79" t="s">
        <v>134</v>
      </c>
      <c r="X79">
        <v>-80.03</v>
      </c>
      <c r="Y79" t="s">
        <v>204</v>
      </c>
    </row>
    <row r="80" spans="14:25" x14ac:dyDescent="0.2">
      <c r="N80" s="63">
        <v>45566</v>
      </c>
      <c r="O80" s="63">
        <v>45536</v>
      </c>
      <c r="P80" s="63">
        <v>45572</v>
      </c>
      <c r="Q80" t="s">
        <v>725</v>
      </c>
      <c r="R80" t="s">
        <v>806</v>
      </c>
      <c r="S80" t="s">
        <v>43</v>
      </c>
      <c r="T80" t="s">
        <v>44</v>
      </c>
      <c r="U80" t="s">
        <v>882</v>
      </c>
      <c r="V80">
        <v>80.040000000000006</v>
      </c>
      <c r="W80" t="s">
        <v>134</v>
      </c>
      <c r="X80">
        <v>-80.040000000000006</v>
      </c>
      <c r="Y80" t="s">
        <v>204</v>
      </c>
    </row>
    <row r="81" spans="14:25" x14ac:dyDescent="0.2">
      <c r="N81" s="63">
        <v>45566</v>
      </c>
      <c r="O81" s="63">
        <v>45492</v>
      </c>
      <c r="P81" s="63">
        <v>45572</v>
      </c>
      <c r="Q81" t="s">
        <v>725</v>
      </c>
      <c r="R81" t="s">
        <v>806</v>
      </c>
      <c r="S81" t="s">
        <v>52</v>
      </c>
      <c r="T81" t="s">
        <v>812</v>
      </c>
      <c r="U81" t="s">
        <v>860</v>
      </c>
      <c r="V81">
        <v>83.66</v>
      </c>
      <c r="W81" t="s">
        <v>134</v>
      </c>
      <c r="X81">
        <v>-83.66</v>
      </c>
      <c r="Y81" t="s">
        <v>204</v>
      </c>
    </row>
    <row r="82" spans="14:25" x14ac:dyDescent="0.2">
      <c r="N82" s="63">
        <v>45566</v>
      </c>
      <c r="O82" s="63">
        <v>45487</v>
      </c>
      <c r="P82" s="63">
        <v>45572</v>
      </c>
      <c r="Q82" t="s">
        <v>725</v>
      </c>
      <c r="R82" t="s">
        <v>806</v>
      </c>
      <c r="S82" t="s">
        <v>55</v>
      </c>
      <c r="T82" t="s">
        <v>56</v>
      </c>
      <c r="U82" t="s">
        <v>890</v>
      </c>
      <c r="V82">
        <v>89.5</v>
      </c>
      <c r="W82" t="s">
        <v>134</v>
      </c>
      <c r="X82">
        <v>-89.5</v>
      </c>
      <c r="Y82" t="s">
        <v>204</v>
      </c>
    </row>
    <row r="83" spans="14:25" x14ac:dyDescent="0.2">
      <c r="N83" s="63">
        <v>45566</v>
      </c>
      <c r="O83" s="63">
        <v>45539</v>
      </c>
      <c r="P83" s="63">
        <v>45572</v>
      </c>
      <c r="Q83" t="s">
        <v>725</v>
      </c>
      <c r="R83" t="s">
        <v>806</v>
      </c>
      <c r="S83" t="s">
        <v>803</v>
      </c>
      <c r="T83" t="s">
        <v>48</v>
      </c>
      <c r="U83" t="s">
        <v>827</v>
      </c>
      <c r="V83">
        <v>92.59</v>
      </c>
      <c r="W83" t="s">
        <v>134</v>
      </c>
      <c r="X83">
        <v>-92.59</v>
      </c>
      <c r="Y83" t="s">
        <v>204</v>
      </c>
    </row>
    <row r="84" spans="14:25" x14ac:dyDescent="0.2">
      <c r="N84" s="63">
        <v>45566</v>
      </c>
      <c r="O84" s="63">
        <v>45559</v>
      </c>
      <c r="P84" s="63">
        <v>45572</v>
      </c>
      <c r="Q84" t="s">
        <v>725</v>
      </c>
      <c r="R84" t="s">
        <v>806</v>
      </c>
      <c r="S84" t="s">
        <v>58</v>
      </c>
      <c r="T84" t="s">
        <v>906</v>
      </c>
      <c r="U84" t="s">
        <v>864</v>
      </c>
      <c r="V84">
        <v>99.02</v>
      </c>
      <c r="W84" t="s">
        <v>134</v>
      </c>
      <c r="X84">
        <v>-99.02</v>
      </c>
      <c r="Y84" t="s">
        <v>204</v>
      </c>
    </row>
    <row r="85" spans="14:25" x14ac:dyDescent="0.2">
      <c r="N85" s="63">
        <v>45566</v>
      </c>
      <c r="O85" s="63">
        <v>45545</v>
      </c>
      <c r="P85" s="63">
        <v>45572</v>
      </c>
      <c r="Q85" t="s">
        <v>725</v>
      </c>
      <c r="R85" t="s">
        <v>806</v>
      </c>
      <c r="S85" t="s">
        <v>52</v>
      </c>
      <c r="T85" t="s">
        <v>800</v>
      </c>
      <c r="U85" t="s">
        <v>869</v>
      </c>
      <c r="V85">
        <v>99.97</v>
      </c>
      <c r="W85" t="s">
        <v>134</v>
      </c>
      <c r="X85">
        <v>-99.97</v>
      </c>
      <c r="Y85" t="s">
        <v>204</v>
      </c>
    </row>
    <row r="86" spans="14:25" x14ac:dyDescent="0.2">
      <c r="N86" s="63">
        <v>45566</v>
      </c>
      <c r="O86" s="63">
        <v>45542</v>
      </c>
      <c r="P86" s="63">
        <v>45572</v>
      </c>
      <c r="Q86" t="s">
        <v>725</v>
      </c>
      <c r="R86" t="s">
        <v>806</v>
      </c>
      <c r="S86" t="s">
        <v>814</v>
      </c>
      <c r="T86" t="s">
        <v>257</v>
      </c>
      <c r="U86" t="s">
        <v>835</v>
      </c>
      <c r="V86">
        <v>100</v>
      </c>
      <c r="W86" t="s">
        <v>134</v>
      </c>
      <c r="X86">
        <v>-100</v>
      </c>
      <c r="Y86" t="s">
        <v>204</v>
      </c>
    </row>
    <row r="87" spans="14:25" x14ac:dyDescent="0.2">
      <c r="N87" s="63">
        <v>45566</v>
      </c>
      <c r="O87" s="63">
        <v>45553</v>
      </c>
      <c r="P87" s="63">
        <v>45572</v>
      </c>
      <c r="Q87" t="s">
        <v>725</v>
      </c>
      <c r="R87" t="s">
        <v>806</v>
      </c>
      <c r="S87" t="s">
        <v>55</v>
      </c>
      <c r="T87" t="s">
        <v>56</v>
      </c>
      <c r="U87" t="s">
        <v>849</v>
      </c>
      <c r="V87">
        <v>100</v>
      </c>
      <c r="W87" t="s">
        <v>134</v>
      </c>
      <c r="X87">
        <v>-100</v>
      </c>
      <c r="Y87" t="s">
        <v>204</v>
      </c>
    </row>
    <row r="88" spans="14:25" x14ac:dyDescent="0.2">
      <c r="N88" s="63">
        <v>45566</v>
      </c>
      <c r="O88" s="63">
        <v>45555</v>
      </c>
      <c r="P88" s="63">
        <v>45572</v>
      </c>
      <c r="Q88" t="s">
        <v>725</v>
      </c>
      <c r="R88" t="s">
        <v>806</v>
      </c>
      <c r="S88" t="s">
        <v>43</v>
      </c>
      <c r="T88" t="s">
        <v>818</v>
      </c>
      <c r="U88" t="s">
        <v>850</v>
      </c>
      <c r="V88">
        <v>102.01</v>
      </c>
      <c r="W88" t="s">
        <v>134</v>
      </c>
      <c r="X88">
        <v>-102.01</v>
      </c>
      <c r="Y88" t="s">
        <v>204</v>
      </c>
    </row>
    <row r="89" spans="14:25" x14ac:dyDescent="0.2">
      <c r="N89" s="63">
        <v>45566</v>
      </c>
      <c r="O89" s="63">
        <v>45563</v>
      </c>
      <c r="P89" s="63">
        <v>45572</v>
      </c>
      <c r="Q89" t="s">
        <v>725</v>
      </c>
      <c r="R89" t="s">
        <v>806</v>
      </c>
      <c r="S89" t="s">
        <v>49</v>
      </c>
      <c r="T89" t="s">
        <v>50</v>
      </c>
      <c r="U89" t="s">
        <v>1003</v>
      </c>
      <c r="V89">
        <v>111.67</v>
      </c>
      <c r="W89" t="s">
        <v>134</v>
      </c>
      <c r="X89">
        <v>-111.67</v>
      </c>
      <c r="Y89" t="s">
        <v>204</v>
      </c>
    </row>
    <row r="90" spans="14:25" x14ac:dyDescent="0.2">
      <c r="N90" s="63">
        <v>45566</v>
      </c>
      <c r="O90" s="63">
        <v>45562</v>
      </c>
      <c r="P90" s="63">
        <v>45572</v>
      </c>
      <c r="Q90" t="s">
        <v>725</v>
      </c>
      <c r="R90" t="s">
        <v>806</v>
      </c>
      <c r="S90" t="s">
        <v>55</v>
      </c>
      <c r="T90" t="s">
        <v>57</v>
      </c>
      <c r="U90" t="s">
        <v>995</v>
      </c>
      <c r="V90">
        <v>112.84</v>
      </c>
      <c r="W90" t="s">
        <v>134</v>
      </c>
      <c r="X90">
        <v>-112.84</v>
      </c>
      <c r="Y90" t="s">
        <v>204</v>
      </c>
    </row>
    <row r="91" spans="14:25" x14ac:dyDescent="0.2">
      <c r="N91" s="63">
        <v>45566</v>
      </c>
      <c r="O91" s="63">
        <v>45548</v>
      </c>
      <c r="P91" s="63">
        <v>45572</v>
      </c>
      <c r="Q91" t="s">
        <v>725</v>
      </c>
      <c r="R91" t="s">
        <v>806</v>
      </c>
      <c r="S91" t="s">
        <v>58</v>
      </c>
      <c r="T91" t="s">
        <v>801</v>
      </c>
      <c r="U91" t="s">
        <v>874</v>
      </c>
      <c r="V91">
        <v>115</v>
      </c>
      <c r="W91" t="s">
        <v>134</v>
      </c>
      <c r="X91">
        <v>-115</v>
      </c>
      <c r="Y91" t="s">
        <v>204</v>
      </c>
    </row>
    <row r="92" spans="14:25" x14ac:dyDescent="0.2">
      <c r="N92" s="63">
        <v>45566</v>
      </c>
      <c r="O92" s="63">
        <v>45544</v>
      </c>
      <c r="P92" s="63">
        <v>45572</v>
      </c>
      <c r="Q92" t="s">
        <v>725</v>
      </c>
      <c r="R92" t="s">
        <v>806</v>
      </c>
      <c r="S92" t="s">
        <v>52</v>
      </c>
      <c r="T92" t="s">
        <v>800</v>
      </c>
      <c r="U92" t="s">
        <v>828</v>
      </c>
      <c r="V92">
        <v>116.44</v>
      </c>
      <c r="W92" t="s">
        <v>134</v>
      </c>
      <c r="X92">
        <v>-116.44</v>
      </c>
      <c r="Y92" t="s">
        <v>204</v>
      </c>
    </row>
    <row r="93" spans="14:25" x14ac:dyDescent="0.2">
      <c r="N93" s="63">
        <v>45566</v>
      </c>
      <c r="O93" s="63">
        <v>45550</v>
      </c>
      <c r="P93" s="63">
        <v>45572</v>
      </c>
      <c r="Q93" t="s">
        <v>725</v>
      </c>
      <c r="R93" t="s">
        <v>806</v>
      </c>
      <c r="S93" t="s">
        <v>52</v>
      </c>
      <c r="T93" t="s">
        <v>800</v>
      </c>
      <c r="U93" t="s">
        <v>828</v>
      </c>
      <c r="V93">
        <v>118.66</v>
      </c>
      <c r="W93" t="s">
        <v>134</v>
      </c>
      <c r="X93">
        <v>-118.66</v>
      </c>
      <c r="Y93" t="s">
        <v>204</v>
      </c>
    </row>
    <row r="94" spans="14:25" x14ac:dyDescent="0.2">
      <c r="N94" s="63">
        <v>45566</v>
      </c>
      <c r="O94" s="63">
        <v>45484</v>
      </c>
      <c r="P94" s="63">
        <v>45572</v>
      </c>
      <c r="Q94" t="s">
        <v>725</v>
      </c>
      <c r="R94" t="s">
        <v>806</v>
      </c>
      <c r="S94" t="s">
        <v>58</v>
      </c>
      <c r="T94" t="s">
        <v>801</v>
      </c>
      <c r="U94" t="s">
        <v>838</v>
      </c>
      <c r="V94">
        <v>121.46</v>
      </c>
      <c r="W94" t="s">
        <v>134</v>
      </c>
      <c r="X94">
        <v>-121.46</v>
      </c>
      <c r="Y94" t="s">
        <v>204</v>
      </c>
    </row>
    <row r="95" spans="14:25" x14ac:dyDescent="0.2">
      <c r="N95" s="63">
        <v>45566</v>
      </c>
      <c r="O95" s="63">
        <v>45498</v>
      </c>
      <c r="P95" s="63">
        <v>45572</v>
      </c>
      <c r="Q95" t="s">
        <v>725</v>
      </c>
      <c r="R95" t="s">
        <v>806</v>
      </c>
      <c r="S95" t="s">
        <v>58</v>
      </c>
      <c r="T95" t="s">
        <v>801</v>
      </c>
      <c r="U95" t="s">
        <v>880</v>
      </c>
      <c r="V95">
        <v>121.46</v>
      </c>
      <c r="W95" t="s">
        <v>134</v>
      </c>
      <c r="X95">
        <v>-121.46</v>
      </c>
      <c r="Y95" t="s">
        <v>204</v>
      </c>
    </row>
    <row r="96" spans="14:25" x14ac:dyDescent="0.2">
      <c r="N96" s="63">
        <v>45566</v>
      </c>
      <c r="O96" s="63">
        <v>45547</v>
      </c>
      <c r="P96" s="63">
        <v>45572</v>
      </c>
      <c r="Q96" t="s">
        <v>725</v>
      </c>
      <c r="R96" t="s">
        <v>806</v>
      </c>
      <c r="S96" t="s">
        <v>803</v>
      </c>
      <c r="T96" t="s">
        <v>48</v>
      </c>
      <c r="U96" t="s">
        <v>831</v>
      </c>
      <c r="V96">
        <v>128.12</v>
      </c>
      <c r="W96" t="s">
        <v>134</v>
      </c>
      <c r="X96">
        <v>-128.12</v>
      </c>
      <c r="Y96" t="s">
        <v>204</v>
      </c>
    </row>
    <row r="97" spans="14:25" x14ac:dyDescent="0.2">
      <c r="N97" s="63">
        <v>45566</v>
      </c>
      <c r="O97" s="63">
        <v>45550</v>
      </c>
      <c r="P97" s="63">
        <v>45572</v>
      </c>
      <c r="Q97" t="s">
        <v>725</v>
      </c>
      <c r="R97" t="s">
        <v>806</v>
      </c>
      <c r="S97" t="s">
        <v>55</v>
      </c>
      <c r="T97" t="s">
        <v>913</v>
      </c>
      <c r="U97" t="s">
        <v>858</v>
      </c>
      <c r="V97">
        <v>129.94999999999999</v>
      </c>
      <c r="W97" t="s">
        <v>134</v>
      </c>
      <c r="X97">
        <v>-129.94999999999999</v>
      </c>
      <c r="Y97" t="s">
        <v>204</v>
      </c>
    </row>
    <row r="98" spans="14:25" x14ac:dyDescent="0.2">
      <c r="N98" s="63">
        <v>45566</v>
      </c>
      <c r="O98" s="63">
        <v>45550</v>
      </c>
      <c r="P98" s="63">
        <v>45572</v>
      </c>
      <c r="Q98" t="s">
        <v>725</v>
      </c>
      <c r="R98" t="s">
        <v>806</v>
      </c>
      <c r="S98" t="s">
        <v>55</v>
      </c>
      <c r="T98" t="s">
        <v>913</v>
      </c>
      <c r="U98" t="s">
        <v>988</v>
      </c>
      <c r="V98">
        <v>129.94999999999999</v>
      </c>
      <c r="W98" t="s">
        <v>134</v>
      </c>
      <c r="X98">
        <v>-129.94999999999999</v>
      </c>
      <c r="Y98" t="s">
        <v>204</v>
      </c>
    </row>
    <row r="99" spans="14:25" x14ac:dyDescent="0.2">
      <c r="N99" s="63">
        <v>45566</v>
      </c>
      <c r="O99" s="63">
        <v>45535</v>
      </c>
      <c r="P99" s="63">
        <v>45572</v>
      </c>
      <c r="Q99" t="s">
        <v>725</v>
      </c>
      <c r="R99" t="s">
        <v>806</v>
      </c>
      <c r="S99" t="s">
        <v>803</v>
      </c>
      <c r="T99" t="s">
        <v>48</v>
      </c>
      <c r="U99" t="s">
        <v>830</v>
      </c>
      <c r="V99">
        <v>133</v>
      </c>
      <c r="W99" t="s">
        <v>134</v>
      </c>
      <c r="X99">
        <v>-133</v>
      </c>
      <c r="Y99" t="s">
        <v>204</v>
      </c>
    </row>
    <row r="100" spans="14:25" x14ac:dyDescent="0.2">
      <c r="N100" s="63">
        <v>45566</v>
      </c>
      <c r="O100" s="63">
        <v>45561</v>
      </c>
      <c r="P100" s="63">
        <v>45572</v>
      </c>
      <c r="Q100" t="s">
        <v>725</v>
      </c>
      <c r="R100" t="s">
        <v>806</v>
      </c>
      <c r="S100" t="s">
        <v>49</v>
      </c>
      <c r="T100" t="s">
        <v>50</v>
      </c>
      <c r="U100" t="s">
        <v>1004</v>
      </c>
      <c r="V100">
        <v>136.85</v>
      </c>
      <c r="W100" t="s">
        <v>134</v>
      </c>
      <c r="X100">
        <v>-136.85</v>
      </c>
      <c r="Y100" t="s">
        <v>204</v>
      </c>
    </row>
    <row r="101" spans="14:25" x14ac:dyDescent="0.2">
      <c r="N101" s="63">
        <v>45566</v>
      </c>
      <c r="O101" s="63">
        <v>45554</v>
      </c>
      <c r="P101" s="63">
        <v>45572</v>
      </c>
      <c r="Q101" t="s">
        <v>725</v>
      </c>
      <c r="R101" t="s">
        <v>806</v>
      </c>
      <c r="S101" t="s">
        <v>803</v>
      </c>
      <c r="T101" t="s">
        <v>799</v>
      </c>
      <c r="U101" t="s">
        <v>848</v>
      </c>
      <c r="V101">
        <v>141.86000000000001</v>
      </c>
      <c r="W101" t="s">
        <v>134</v>
      </c>
      <c r="X101">
        <v>-141.86000000000001</v>
      </c>
      <c r="Y101" t="s">
        <v>204</v>
      </c>
    </row>
    <row r="102" spans="14:25" x14ac:dyDescent="0.2">
      <c r="N102" s="63">
        <v>45566</v>
      </c>
      <c r="O102" s="63">
        <v>45572</v>
      </c>
      <c r="P102" s="63">
        <v>45572</v>
      </c>
      <c r="Q102" t="s">
        <v>725</v>
      </c>
      <c r="R102" t="s">
        <v>128</v>
      </c>
      <c r="S102" t="s">
        <v>808</v>
      </c>
      <c r="T102" t="s">
        <v>257</v>
      </c>
      <c r="U102" t="s">
        <v>745</v>
      </c>
      <c r="V102">
        <v>155.32</v>
      </c>
      <c r="W102" t="s">
        <v>134</v>
      </c>
      <c r="X102">
        <v>-155.32</v>
      </c>
      <c r="Y102" t="s">
        <v>204</v>
      </c>
    </row>
    <row r="103" spans="14:25" x14ac:dyDescent="0.2">
      <c r="N103" s="63">
        <v>45566</v>
      </c>
      <c r="O103" s="63">
        <v>45554</v>
      </c>
      <c r="P103" s="63">
        <v>45572</v>
      </c>
      <c r="Q103" t="s">
        <v>725</v>
      </c>
      <c r="R103" t="s">
        <v>806</v>
      </c>
      <c r="S103" t="s">
        <v>55</v>
      </c>
      <c r="T103" t="s">
        <v>57</v>
      </c>
      <c r="U103" t="s">
        <v>867</v>
      </c>
      <c r="V103">
        <v>159</v>
      </c>
      <c r="W103" t="s">
        <v>134</v>
      </c>
      <c r="X103">
        <v>-159</v>
      </c>
      <c r="Y103" t="s">
        <v>204</v>
      </c>
    </row>
    <row r="104" spans="14:25" x14ac:dyDescent="0.2">
      <c r="N104" s="63">
        <v>45566</v>
      </c>
      <c r="O104" s="63">
        <v>45564</v>
      </c>
      <c r="P104" s="63">
        <v>45572</v>
      </c>
      <c r="Q104" t="s">
        <v>725</v>
      </c>
      <c r="R104" t="s">
        <v>806</v>
      </c>
      <c r="S104" t="s">
        <v>803</v>
      </c>
      <c r="T104" t="s">
        <v>48</v>
      </c>
      <c r="U104" t="s">
        <v>831</v>
      </c>
      <c r="V104">
        <v>166.14</v>
      </c>
      <c r="W104" t="s">
        <v>134</v>
      </c>
      <c r="X104">
        <v>-166.14</v>
      </c>
      <c r="Y104" t="s">
        <v>204</v>
      </c>
    </row>
    <row r="105" spans="14:25" x14ac:dyDescent="0.2">
      <c r="N105" s="63">
        <v>45566</v>
      </c>
      <c r="O105" s="63">
        <v>45550</v>
      </c>
      <c r="P105" s="63">
        <v>45572</v>
      </c>
      <c r="Q105" t="s">
        <v>725</v>
      </c>
      <c r="R105" t="s">
        <v>806</v>
      </c>
      <c r="S105" t="s">
        <v>52</v>
      </c>
      <c r="T105" t="s">
        <v>800</v>
      </c>
      <c r="U105" t="s">
        <v>828</v>
      </c>
      <c r="V105">
        <v>172.16</v>
      </c>
      <c r="W105" t="s">
        <v>134</v>
      </c>
      <c r="X105">
        <v>-172.16</v>
      </c>
      <c r="Y105" t="s">
        <v>204</v>
      </c>
    </row>
    <row r="106" spans="14:25" x14ac:dyDescent="0.2">
      <c r="N106" s="63">
        <v>45566</v>
      </c>
      <c r="O106" s="63">
        <v>45556</v>
      </c>
      <c r="P106" s="63">
        <v>45572</v>
      </c>
      <c r="Q106" t="s">
        <v>725</v>
      </c>
      <c r="R106" t="s">
        <v>806</v>
      </c>
      <c r="S106" t="s">
        <v>803</v>
      </c>
      <c r="T106" t="s">
        <v>48</v>
      </c>
      <c r="U106" t="s">
        <v>831</v>
      </c>
      <c r="V106">
        <v>183.45</v>
      </c>
      <c r="W106" t="s">
        <v>134</v>
      </c>
      <c r="X106">
        <v>-183.45</v>
      </c>
      <c r="Y106" t="s">
        <v>204</v>
      </c>
    </row>
    <row r="107" spans="14:25" x14ac:dyDescent="0.2">
      <c r="N107" s="63">
        <v>45566</v>
      </c>
      <c r="O107" s="63">
        <v>45493</v>
      </c>
      <c r="P107" s="63">
        <v>45572</v>
      </c>
      <c r="Q107" t="s">
        <v>725</v>
      </c>
      <c r="R107" t="s">
        <v>806</v>
      </c>
      <c r="S107" t="s">
        <v>55</v>
      </c>
      <c r="T107" t="s">
        <v>56</v>
      </c>
      <c r="U107" t="s">
        <v>892</v>
      </c>
      <c r="V107">
        <v>193.96</v>
      </c>
      <c r="W107" t="s">
        <v>134</v>
      </c>
      <c r="X107">
        <v>-193.96</v>
      </c>
      <c r="Y107" t="s">
        <v>204</v>
      </c>
    </row>
    <row r="108" spans="14:25" x14ac:dyDescent="0.2">
      <c r="N108" s="63">
        <v>45566</v>
      </c>
      <c r="O108" s="63">
        <v>45572</v>
      </c>
      <c r="P108" s="63">
        <v>45572</v>
      </c>
      <c r="Q108" t="s">
        <v>725</v>
      </c>
      <c r="R108" t="s">
        <v>128</v>
      </c>
      <c r="S108" t="s">
        <v>58</v>
      </c>
      <c r="T108" t="s">
        <v>802</v>
      </c>
      <c r="U108" t="s">
        <v>747</v>
      </c>
      <c r="V108">
        <v>194.63</v>
      </c>
      <c r="W108" t="s">
        <v>134</v>
      </c>
      <c r="X108">
        <v>-194.63</v>
      </c>
      <c r="Y108" t="s">
        <v>204</v>
      </c>
    </row>
    <row r="109" spans="14:25" x14ac:dyDescent="0.2">
      <c r="N109" s="63">
        <v>45566</v>
      </c>
      <c r="O109" s="63">
        <v>45548</v>
      </c>
      <c r="P109" s="63">
        <v>45572</v>
      </c>
      <c r="Q109" t="s">
        <v>725</v>
      </c>
      <c r="R109" t="s">
        <v>806</v>
      </c>
      <c r="S109" t="s">
        <v>899</v>
      </c>
      <c r="T109" t="s">
        <v>902</v>
      </c>
      <c r="U109" t="s">
        <v>846</v>
      </c>
      <c r="V109">
        <v>199.99</v>
      </c>
      <c r="W109" t="s">
        <v>134</v>
      </c>
      <c r="X109">
        <v>-199.99</v>
      </c>
      <c r="Y109" t="s">
        <v>204</v>
      </c>
    </row>
    <row r="110" spans="14:25" x14ac:dyDescent="0.2">
      <c r="N110" s="63">
        <v>45566</v>
      </c>
      <c r="O110" s="63">
        <v>45572</v>
      </c>
      <c r="P110" s="63">
        <v>45572</v>
      </c>
      <c r="Q110" t="s">
        <v>725</v>
      </c>
      <c r="R110" t="s">
        <v>128</v>
      </c>
      <c r="S110" t="s">
        <v>43</v>
      </c>
      <c r="T110" t="s">
        <v>817</v>
      </c>
      <c r="U110" t="s">
        <v>751</v>
      </c>
      <c r="V110">
        <v>200</v>
      </c>
      <c r="W110" t="s">
        <v>134</v>
      </c>
      <c r="X110">
        <v>-200</v>
      </c>
      <c r="Y110" t="s">
        <v>204</v>
      </c>
    </row>
    <row r="111" spans="14:25" x14ac:dyDescent="0.2">
      <c r="N111" s="63">
        <v>45566</v>
      </c>
      <c r="O111" s="63">
        <v>45523</v>
      </c>
      <c r="P111" s="63">
        <v>45572</v>
      </c>
      <c r="Q111" t="s">
        <v>725</v>
      </c>
      <c r="R111" t="s">
        <v>806</v>
      </c>
      <c r="S111" t="s">
        <v>49</v>
      </c>
      <c r="T111" t="s">
        <v>904</v>
      </c>
      <c r="U111" t="s">
        <v>896</v>
      </c>
      <c r="V111">
        <v>215.81</v>
      </c>
      <c r="W111" t="s">
        <v>134</v>
      </c>
      <c r="X111">
        <v>-215.81</v>
      </c>
      <c r="Y111" t="s">
        <v>204</v>
      </c>
    </row>
    <row r="112" spans="14:25" x14ac:dyDescent="0.2">
      <c r="N112" s="63">
        <v>45566</v>
      </c>
      <c r="O112" s="63">
        <v>45572</v>
      </c>
      <c r="P112" s="63">
        <v>45572</v>
      </c>
      <c r="Q112" t="s">
        <v>725</v>
      </c>
      <c r="R112" t="s">
        <v>128</v>
      </c>
      <c r="S112" t="s">
        <v>58</v>
      </c>
      <c r="T112" t="s">
        <v>801</v>
      </c>
      <c r="U112" t="s">
        <v>748</v>
      </c>
      <c r="V112">
        <v>240</v>
      </c>
      <c r="W112" t="s">
        <v>134</v>
      </c>
      <c r="X112">
        <v>-240</v>
      </c>
      <c r="Y112" t="s">
        <v>204</v>
      </c>
    </row>
    <row r="113" spans="14:25" x14ac:dyDescent="0.2">
      <c r="N113" s="63">
        <v>45566</v>
      </c>
      <c r="O113" s="63">
        <v>45533</v>
      </c>
      <c r="P113" s="63">
        <v>45572</v>
      </c>
      <c r="Q113" t="s">
        <v>725</v>
      </c>
      <c r="R113" t="s">
        <v>806</v>
      </c>
      <c r="S113" t="s">
        <v>803</v>
      </c>
      <c r="T113" t="s">
        <v>48</v>
      </c>
      <c r="U113" t="s">
        <v>830</v>
      </c>
      <c r="V113">
        <v>276</v>
      </c>
      <c r="W113" t="s">
        <v>134</v>
      </c>
      <c r="X113">
        <v>-276</v>
      </c>
      <c r="Y113" t="s">
        <v>204</v>
      </c>
    </row>
    <row r="114" spans="14:25" x14ac:dyDescent="0.2">
      <c r="N114" s="63">
        <v>45566</v>
      </c>
      <c r="O114" s="63">
        <v>45572</v>
      </c>
      <c r="P114" s="63">
        <v>45572</v>
      </c>
      <c r="Q114" t="s">
        <v>725</v>
      </c>
      <c r="R114" t="s">
        <v>128</v>
      </c>
      <c r="S114" t="s">
        <v>58</v>
      </c>
      <c r="T114" t="s">
        <v>802</v>
      </c>
      <c r="U114" t="s">
        <v>747</v>
      </c>
      <c r="V114">
        <v>276.3</v>
      </c>
      <c r="W114" t="s">
        <v>134</v>
      </c>
      <c r="X114">
        <v>-276.3</v>
      </c>
      <c r="Y114" t="s">
        <v>204</v>
      </c>
    </row>
    <row r="115" spans="14:25" x14ac:dyDescent="0.2">
      <c r="N115" s="63">
        <v>45566</v>
      </c>
      <c r="O115" s="63">
        <v>45549</v>
      </c>
      <c r="P115" s="63">
        <v>45572</v>
      </c>
      <c r="Q115" t="s">
        <v>725</v>
      </c>
      <c r="R115" t="s">
        <v>806</v>
      </c>
      <c r="S115" t="s">
        <v>49</v>
      </c>
      <c r="T115" t="s">
        <v>51</v>
      </c>
      <c r="U115" t="s">
        <v>834</v>
      </c>
      <c r="V115">
        <v>289.51</v>
      </c>
      <c r="W115" t="s">
        <v>134</v>
      </c>
      <c r="X115">
        <v>-289.51</v>
      </c>
      <c r="Y115" t="s">
        <v>204</v>
      </c>
    </row>
    <row r="116" spans="14:25" x14ac:dyDescent="0.2">
      <c r="N116" s="63">
        <v>45566</v>
      </c>
      <c r="O116" s="63">
        <v>45558</v>
      </c>
      <c r="P116" s="63">
        <v>45572</v>
      </c>
      <c r="Q116" t="s">
        <v>725</v>
      </c>
      <c r="R116" t="s">
        <v>806</v>
      </c>
      <c r="S116" t="s">
        <v>899</v>
      </c>
      <c r="T116" t="s">
        <v>902</v>
      </c>
      <c r="U116" t="s">
        <v>862</v>
      </c>
      <c r="V116">
        <v>300</v>
      </c>
      <c r="W116" t="s">
        <v>134</v>
      </c>
      <c r="X116">
        <v>-300</v>
      </c>
      <c r="Y116" t="s">
        <v>204</v>
      </c>
    </row>
    <row r="117" spans="14:25" x14ac:dyDescent="0.2">
      <c r="N117" s="63">
        <v>45566</v>
      </c>
      <c r="O117" s="63">
        <v>45572</v>
      </c>
      <c r="P117" s="63">
        <v>45572</v>
      </c>
      <c r="Q117" t="s">
        <v>725</v>
      </c>
      <c r="R117" t="s">
        <v>128</v>
      </c>
      <c r="S117" t="s">
        <v>808</v>
      </c>
      <c r="T117" t="s">
        <v>257</v>
      </c>
      <c r="U117" t="s">
        <v>749</v>
      </c>
      <c r="V117">
        <v>300</v>
      </c>
      <c r="W117" t="s">
        <v>134</v>
      </c>
      <c r="X117">
        <v>-300</v>
      </c>
      <c r="Y117" t="s">
        <v>204</v>
      </c>
    </row>
    <row r="118" spans="14:25" x14ac:dyDescent="0.2">
      <c r="N118" s="63">
        <v>45566</v>
      </c>
      <c r="O118" s="63">
        <v>45560</v>
      </c>
      <c r="P118" s="63">
        <v>45572</v>
      </c>
      <c r="Q118" t="s">
        <v>725</v>
      </c>
      <c r="R118" t="s">
        <v>806</v>
      </c>
      <c r="S118" t="s">
        <v>49</v>
      </c>
      <c r="T118" t="s">
        <v>51</v>
      </c>
      <c r="U118" t="s">
        <v>834</v>
      </c>
      <c r="V118">
        <v>309.10000000000002</v>
      </c>
      <c r="W118" t="s">
        <v>134</v>
      </c>
      <c r="X118">
        <v>-309.10000000000002</v>
      </c>
      <c r="Y118" t="s">
        <v>204</v>
      </c>
    </row>
    <row r="119" spans="14:25" x14ac:dyDescent="0.2">
      <c r="N119" s="63">
        <v>45566</v>
      </c>
      <c r="O119" s="63">
        <v>45548</v>
      </c>
      <c r="P119" s="63">
        <v>45572</v>
      </c>
      <c r="Q119" t="s">
        <v>725</v>
      </c>
      <c r="R119" t="s">
        <v>806</v>
      </c>
      <c r="S119" t="s">
        <v>899</v>
      </c>
      <c r="T119" t="s">
        <v>902</v>
      </c>
      <c r="U119" t="s">
        <v>846</v>
      </c>
      <c r="V119">
        <v>584.9</v>
      </c>
      <c r="W119" t="s">
        <v>134</v>
      </c>
      <c r="X119">
        <v>-584.9</v>
      </c>
      <c r="Y119" t="s">
        <v>204</v>
      </c>
    </row>
    <row r="120" spans="14:25" x14ac:dyDescent="0.2">
      <c r="N120" s="63">
        <v>45566</v>
      </c>
      <c r="O120" s="63">
        <v>45552</v>
      </c>
      <c r="P120" s="63">
        <v>45572</v>
      </c>
      <c r="Q120" t="s">
        <v>725</v>
      </c>
      <c r="R120" t="s">
        <v>806</v>
      </c>
      <c r="S120" t="s">
        <v>803</v>
      </c>
      <c r="T120" t="s">
        <v>48</v>
      </c>
      <c r="U120" t="s">
        <v>831</v>
      </c>
      <c r="V120">
        <v>753.97</v>
      </c>
      <c r="W120" t="s">
        <v>134</v>
      </c>
      <c r="X120">
        <v>-753.97</v>
      </c>
      <c r="Y120" t="s">
        <v>204</v>
      </c>
    </row>
    <row r="121" spans="14:25" x14ac:dyDescent="0.2">
      <c r="N121" s="63">
        <v>45566</v>
      </c>
      <c r="O121" s="63">
        <v>45572</v>
      </c>
      <c r="P121" s="63">
        <v>45572</v>
      </c>
      <c r="Q121" t="s">
        <v>725</v>
      </c>
      <c r="R121" t="s">
        <v>128</v>
      </c>
      <c r="S121" t="s">
        <v>816</v>
      </c>
      <c r="T121" t="s">
        <v>915</v>
      </c>
      <c r="U121" t="s">
        <v>746</v>
      </c>
      <c r="V121">
        <v>891.97</v>
      </c>
      <c r="W121" t="s">
        <v>134</v>
      </c>
      <c r="X121">
        <v>-891.97</v>
      </c>
      <c r="Y121" t="s">
        <v>204</v>
      </c>
    </row>
    <row r="122" spans="14:25" x14ac:dyDescent="0.2">
      <c r="N122" s="63">
        <v>45566</v>
      </c>
      <c r="O122" s="63">
        <v>45533</v>
      </c>
      <c r="P122" s="63">
        <v>45572</v>
      </c>
      <c r="Q122" t="s">
        <v>725</v>
      </c>
      <c r="R122" t="s">
        <v>806</v>
      </c>
      <c r="S122" t="s">
        <v>49</v>
      </c>
      <c r="T122" t="s">
        <v>807</v>
      </c>
      <c r="U122" t="s">
        <v>881</v>
      </c>
      <c r="V122">
        <v>982.68</v>
      </c>
      <c r="W122" t="s">
        <v>134</v>
      </c>
      <c r="X122">
        <v>-982.68</v>
      </c>
      <c r="Y122" t="s">
        <v>204</v>
      </c>
    </row>
    <row r="123" spans="14:25" x14ac:dyDescent="0.2">
      <c r="N123" s="63">
        <v>45566</v>
      </c>
      <c r="O123" s="63">
        <v>45572</v>
      </c>
      <c r="P123" s="63">
        <v>45572</v>
      </c>
      <c r="Q123" t="s">
        <v>725</v>
      </c>
      <c r="R123" t="s">
        <v>128</v>
      </c>
      <c r="S123" t="s">
        <v>40</v>
      </c>
      <c r="T123" t="s">
        <v>948</v>
      </c>
      <c r="U123" t="s">
        <v>742</v>
      </c>
      <c r="V123">
        <v>13690.07</v>
      </c>
      <c r="W123" t="s">
        <v>134</v>
      </c>
      <c r="X123">
        <v>13690.07</v>
      </c>
      <c r="Y123" t="s">
        <v>203</v>
      </c>
    </row>
    <row r="124" spans="14:25" x14ac:dyDescent="0.2">
      <c r="N124" s="63">
        <v>45566</v>
      </c>
      <c r="O124" s="63">
        <v>45573</v>
      </c>
      <c r="P124" s="63">
        <v>45573</v>
      </c>
      <c r="Q124" t="s">
        <v>725</v>
      </c>
      <c r="R124" t="s">
        <v>128</v>
      </c>
      <c r="S124" t="s">
        <v>58</v>
      </c>
      <c r="T124" t="s">
        <v>801</v>
      </c>
      <c r="U124" t="s">
        <v>753</v>
      </c>
      <c r="V124">
        <v>15</v>
      </c>
      <c r="W124" t="s">
        <v>134</v>
      </c>
      <c r="X124">
        <v>-15</v>
      </c>
      <c r="Y124" t="s">
        <v>204</v>
      </c>
    </row>
    <row r="125" spans="14:25" x14ac:dyDescent="0.2">
      <c r="N125" s="63">
        <v>45566</v>
      </c>
      <c r="O125" s="63">
        <v>45573</v>
      </c>
      <c r="P125" s="63">
        <v>45573</v>
      </c>
      <c r="Q125" t="s">
        <v>725</v>
      </c>
      <c r="R125" t="s">
        <v>128</v>
      </c>
      <c r="S125" t="s">
        <v>43</v>
      </c>
      <c r="T125" t="s">
        <v>46</v>
      </c>
      <c r="U125" t="s">
        <v>755</v>
      </c>
      <c r="V125">
        <v>112.66</v>
      </c>
      <c r="W125" t="s">
        <v>134</v>
      </c>
      <c r="X125">
        <v>-112.66</v>
      </c>
      <c r="Y125" t="s">
        <v>204</v>
      </c>
    </row>
    <row r="126" spans="14:25" x14ac:dyDescent="0.2">
      <c r="N126" s="63">
        <v>45566</v>
      </c>
      <c r="O126" s="63">
        <v>45573</v>
      </c>
      <c r="P126" s="63">
        <v>45573</v>
      </c>
      <c r="Q126" t="s">
        <v>725</v>
      </c>
      <c r="R126" t="s">
        <v>128</v>
      </c>
      <c r="S126" t="s">
        <v>52</v>
      </c>
      <c r="T126" t="s">
        <v>821</v>
      </c>
      <c r="U126" t="s">
        <v>756</v>
      </c>
      <c r="V126">
        <v>380</v>
      </c>
      <c r="W126" t="s">
        <v>134</v>
      </c>
      <c r="X126">
        <v>-380</v>
      </c>
      <c r="Y126" t="s">
        <v>204</v>
      </c>
    </row>
    <row r="127" spans="14:25" x14ac:dyDescent="0.2">
      <c r="N127" s="63">
        <v>45566</v>
      </c>
      <c r="O127" s="63">
        <v>45573</v>
      </c>
      <c r="P127" s="63">
        <v>45573</v>
      </c>
      <c r="Q127" t="s">
        <v>725</v>
      </c>
      <c r="R127" t="s">
        <v>128</v>
      </c>
      <c r="S127" t="s">
        <v>40</v>
      </c>
      <c r="T127" t="s">
        <v>949</v>
      </c>
      <c r="U127" t="s">
        <v>752</v>
      </c>
      <c r="V127">
        <v>1000</v>
      </c>
      <c r="W127" t="s">
        <v>134</v>
      </c>
      <c r="X127">
        <v>1000</v>
      </c>
      <c r="Y127" t="s">
        <v>203</v>
      </c>
    </row>
    <row r="128" spans="14:25" x14ac:dyDescent="0.2">
      <c r="N128" s="63">
        <v>45566</v>
      </c>
      <c r="O128" s="63">
        <v>45573</v>
      </c>
      <c r="P128" s="63">
        <v>45573</v>
      </c>
      <c r="Q128" t="s">
        <v>725</v>
      </c>
      <c r="R128" t="s">
        <v>128</v>
      </c>
      <c r="S128" t="s">
        <v>52</v>
      </c>
      <c r="T128" t="s">
        <v>54</v>
      </c>
      <c r="U128" t="s">
        <v>754</v>
      </c>
      <c r="V128">
        <v>2873.7</v>
      </c>
      <c r="W128" t="s">
        <v>134</v>
      </c>
      <c r="X128">
        <v>-2873.7</v>
      </c>
      <c r="Y128" t="s">
        <v>204</v>
      </c>
    </row>
    <row r="129" spans="14:25" x14ac:dyDescent="0.2">
      <c r="N129" s="63">
        <v>45566</v>
      </c>
      <c r="O129" s="63">
        <v>45574</v>
      </c>
      <c r="P129" s="63">
        <v>45574</v>
      </c>
      <c r="Q129" t="s">
        <v>725</v>
      </c>
      <c r="R129" t="s">
        <v>128</v>
      </c>
      <c r="S129" t="s">
        <v>58</v>
      </c>
      <c r="T129" t="s">
        <v>801</v>
      </c>
      <c r="U129" t="s">
        <v>757</v>
      </c>
      <c r="V129">
        <v>15</v>
      </c>
      <c r="W129" t="s">
        <v>134</v>
      </c>
      <c r="X129">
        <v>-15</v>
      </c>
      <c r="Y129" t="s">
        <v>204</v>
      </c>
    </row>
    <row r="130" spans="14:25" x14ac:dyDescent="0.2">
      <c r="N130" s="63">
        <v>45566</v>
      </c>
      <c r="O130" s="63">
        <v>45575</v>
      </c>
      <c r="P130" s="63">
        <v>45575</v>
      </c>
      <c r="Q130" t="s">
        <v>725</v>
      </c>
      <c r="R130" t="s">
        <v>128</v>
      </c>
      <c r="S130" t="s">
        <v>49</v>
      </c>
      <c r="T130" t="s">
        <v>808</v>
      </c>
      <c r="U130" t="s">
        <v>762</v>
      </c>
      <c r="V130">
        <v>20.9</v>
      </c>
      <c r="W130" t="s">
        <v>134</v>
      </c>
      <c r="X130">
        <v>-20.9</v>
      </c>
      <c r="Y130" t="s">
        <v>204</v>
      </c>
    </row>
    <row r="131" spans="14:25" x14ac:dyDescent="0.2">
      <c r="N131" s="63">
        <v>45566</v>
      </c>
      <c r="O131" s="63">
        <v>45575</v>
      </c>
      <c r="P131" s="63">
        <v>45575</v>
      </c>
      <c r="Q131" t="s">
        <v>725</v>
      </c>
      <c r="R131" t="s">
        <v>128</v>
      </c>
      <c r="S131" t="s">
        <v>808</v>
      </c>
      <c r="T131" t="s">
        <v>257</v>
      </c>
      <c r="U131" t="s">
        <v>763</v>
      </c>
      <c r="V131">
        <v>32.92</v>
      </c>
      <c r="W131" t="s">
        <v>134</v>
      </c>
      <c r="X131">
        <v>-32.92</v>
      </c>
      <c r="Y131" t="s">
        <v>204</v>
      </c>
    </row>
    <row r="132" spans="14:25" x14ac:dyDescent="0.2">
      <c r="N132" s="63">
        <v>45566</v>
      </c>
      <c r="O132" s="63">
        <v>45575</v>
      </c>
      <c r="P132" s="63">
        <v>45575</v>
      </c>
      <c r="Q132" t="s">
        <v>725</v>
      </c>
      <c r="R132" t="s">
        <v>128</v>
      </c>
      <c r="S132" t="s">
        <v>814</v>
      </c>
      <c r="T132" t="s">
        <v>257</v>
      </c>
      <c r="U132" t="s">
        <v>761</v>
      </c>
      <c r="V132">
        <v>120</v>
      </c>
      <c r="W132" t="s">
        <v>134</v>
      </c>
      <c r="X132">
        <v>-120</v>
      </c>
      <c r="Y132" t="s">
        <v>204</v>
      </c>
    </row>
    <row r="133" spans="14:25" x14ac:dyDescent="0.2">
      <c r="N133" s="63">
        <v>45566</v>
      </c>
      <c r="O133" s="63">
        <v>45575</v>
      </c>
      <c r="P133" s="63">
        <v>45575</v>
      </c>
      <c r="Q133" t="s">
        <v>725</v>
      </c>
      <c r="R133" t="s">
        <v>128</v>
      </c>
      <c r="S133" t="s">
        <v>58</v>
      </c>
      <c r="T133" t="s">
        <v>801</v>
      </c>
      <c r="U133" t="s">
        <v>759</v>
      </c>
      <c r="V133">
        <v>240</v>
      </c>
      <c r="W133" t="s">
        <v>134</v>
      </c>
      <c r="X133">
        <v>-240</v>
      </c>
      <c r="Y133" t="s">
        <v>204</v>
      </c>
    </row>
    <row r="134" spans="14:25" x14ac:dyDescent="0.2">
      <c r="N134" s="63">
        <v>45566</v>
      </c>
      <c r="O134" s="63">
        <v>45575</v>
      </c>
      <c r="P134" s="63">
        <v>45575</v>
      </c>
      <c r="Q134" t="s">
        <v>725</v>
      </c>
      <c r="R134" t="s">
        <v>128</v>
      </c>
      <c r="S134" t="s">
        <v>43</v>
      </c>
      <c r="T134" t="s">
        <v>44</v>
      </c>
      <c r="U134" t="s">
        <v>760</v>
      </c>
      <c r="V134">
        <v>313.62</v>
      </c>
      <c r="W134" t="s">
        <v>134</v>
      </c>
      <c r="X134">
        <v>-313.62</v>
      </c>
      <c r="Y134" t="s">
        <v>204</v>
      </c>
    </row>
    <row r="135" spans="14:25" x14ac:dyDescent="0.2">
      <c r="N135" s="63">
        <v>45566</v>
      </c>
      <c r="O135" s="63">
        <v>45575</v>
      </c>
      <c r="P135" s="63">
        <v>45575</v>
      </c>
      <c r="Q135" t="s">
        <v>725</v>
      </c>
      <c r="R135" t="s">
        <v>128</v>
      </c>
      <c r="S135" t="s">
        <v>52</v>
      </c>
      <c r="T135" t="s">
        <v>811</v>
      </c>
      <c r="U135" t="s">
        <v>758</v>
      </c>
      <c r="V135">
        <v>860</v>
      </c>
      <c r="W135" t="s">
        <v>134</v>
      </c>
      <c r="X135">
        <v>-860</v>
      </c>
      <c r="Y135" t="s">
        <v>204</v>
      </c>
    </row>
    <row r="136" spans="14:25" x14ac:dyDescent="0.2">
      <c r="N136" s="63">
        <v>45566</v>
      </c>
      <c r="O136" s="63">
        <v>45566</v>
      </c>
      <c r="P136" s="63">
        <v>45576</v>
      </c>
      <c r="Q136" t="s">
        <v>725</v>
      </c>
      <c r="R136" t="s">
        <v>128</v>
      </c>
      <c r="S136" t="s">
        <v>808</v>
      </c>
      <c r="T136" t="s">
        <v>257</v>
      </c>
      <c r="U136" t="s">
        <v>738</v>
      </c>
      <c r="V136">
        <v>6.87</v>
      </c>
      <c r="W136" t="s">
        <v>134</v>
      </c>
      <c r="X136">
        <v>-6.87</v>
      </c>
      <c r="Y136" t="s">
        <v>204</v>
      </c>
    </row>
    <row r="137" spans="14:25" x14ac:dyDescent="0.2">
      <c r="N137" s="63">
        <v>45566</v>
      </c>
      <c r="O137" s="63">
        <v>45576</v>
      </c>
      <c r="P137" s="63">
        <v>45576</v>
      </c>
      <c r="Q137" t="s">
        <v>725</v>
      </c>
      <c r="R137" t="s">
        <v>128</v>
      </c>
      <c r="S137" t="s">
        <v>41</v>
      </c>
      <c r="T137" t="s">
        <v>798</v>
      </c>
      <c r="U137" t="s">
        <v>765</v>
      </c>
      <c r="V137">
        <v>106.5</v>
      </c>
      <c r="W137" t="s">
        <v>134</v>
      </c>
      <c r="X137">
        <v>106.5</v>
      </c>
      <c r="Y137" t="s">
        <v>203</v>
      </c>
    </row>
    <row r="138" spans="14:25" x14ac:dyDescent="0.2">
      <c r="N138" s="63">
        <v>45566</v>
      </c>
      <c r="O138" s="63">
        <v>45576</v>
      </c>
      <c r="P138" s="63">
        <v>45576</v>
      </c>
      <c r="Q138" t="s">
        <v>725</v>
      </c>
      <c r="R138" t="s">
        <v>128</v>
      </c>
      <c r="S138" t="s">
        <v>41</v>
      </c>
      <c r="T138" t="s">
        <v>798</v>
      </c>
      <c r="U138" t="s">
        <v>764</v>
      </c>
      <c r="V138">
        <v>131</v>
      </c>
      <c r="W138" t="s">
        <v>134</v>
      </c>
      <c r="X138">
        <v>131</v>
      </c>
      <c r="Y138" t="s">
        <v>203</v>
      </c>
    </row>
    <row r="139" spans="14:25" x14ac:dyDescent="0.2">
      <c r="N139" s="63">
        <v>45566</v>
      </c>
      <c r="O139" s="63">
        <v>45566</v>
      </c>
      <c r="P139" s="63">
        <v>45576</v>
      </c>
      <c r="Q139" t="s">
        <v>725</v>
      </c>
      <c r="R139" t="s">
        <v>128</v>
      </c>
      <c r="S139" t="s">
        <v>43</v>
      </c>
      <c r="T139" t="s">
        <v>813</v>
      </c>
      <c r="U139" t="s">
        <v>737</v>
      </c>
      <c r="V139">
        <v>167.21</v>
      </c>
      <c r="W139" t="s">
        <v>134</v>
      </c>
      <c r="X139">
        <v>-167.21</v>
      </c>
      <c r="Y139" t="s">
        <v>204</v>
      </c>
    </row>
    <row r="140" spans="14:25" x14ac:dyDescent="0.2">
      <c r="N140" s="63">
        <v>45566</v>
      </c>
      <c r="O140" s="63">
        <v>45576</v>
      </c>
      <c r="P140" s="63">
        <v>45576</v>
      </c>
      <c r="Q140" t="s">
        <v>725</v>
      </c>
      <c r="R140" t="s">
        <v>128</v>
      </c>
      <c r="S140" t="s">
        <v>43</v>
      </c>
      <c r="T140" t="s">
        <v>46</v>
      </c>
      <c r="U140" t="s">
        <v>766</v>
      </c>
      <c r="V140">
        <v>281.86</v>
      </c>
      <c r="W140" t="s">
        <v>134</v>
      </c>
      <c r="X140">
        <v>-281.86</v>
      </c>
      <c r="Y140" t="s">
        <v>204</v>
      </c>
    </row>
    <row r="141" spans="14:25" x14ac:dyDescent="0.2">
      <c r="N141" s="63">
        <v>45566</v>
      </c>
      <c r="O141" s="63">
        <v>45579</v>
      </c>
      <c r="P141" s="63">
        <v>45579</v>
      </c>
      <c r="Q141" t="s">
        <v>725</v>
      </c>
      <c r="R141" t="s">
        <v>128</v>
      </c>
      <c r="S141" t="s">
        <v>41</v>
      </c>
      <c r="T141" t="s">
        <v>798</v>
      </c>
      <c r="U141" t="s">
        <v>771</v>
      </c>
      <c r="V141">
        <v>2</v>
      </c>
      <c r="W141" t="s">
        <v>134</v>
      </c>
      <c r="X141">
        <v>2</v>
      </c>
      <c r="Y141" t="s">
        <v>203</v>
      </c>
    </row>
    <row r="142" spans="14:25" x14ac:dyDescent="0.2">
      <c r="N142" s="63">
        <v>45566</v>
      </c>
      <c r="O142" s="63">
        <v>45579</v>
      </c>
      <c r="P142" s="63">
        <v>45579</v>
      </c>
      <c r="Q142" t="s">
        <v>725</v>
      </c>
      <c r="R142" t="s">
        <v>128</v>
      </c>
      <c r="S142" t="s">
        <v>41</v>
      </c>
      <c r="T142" t="s">
        <v>798</v>
      </c>
      <c r="U142" t="s">
        <v>768</v>
      </c>
      <c r="V142">
        <v>2.2000000000000002</v>
      </c>
      <c r="W142" t="s">
        <v>134</v>
      </c>
      <c r="X142">
        <v>2.2000000000000002</v>
      </c>
      <c r="Y142" t="s">
        <v>203</v>
      </c>
    </row>
    <row r="143" spans="14:25" x14ac:dyDescent="0.2">
      <c r="N143" s="63">
        <v>45566</v>
      </c>
      <c r="O143" s="63">
        <v>45579</v>
      </c>
      <c r="P143" s="63">
        <v>45579</v>
      </c>
      <c r="Q143" t="s">
        <v>725</v>
      </c>
      <c r="R143" t="s">
        <v>128</v>
      </c>
      <c r="S143" t="s">
        <v>41</v>
      </c>
      <c r="T143" t="s">
        <v>798</v>
      </c>
      <c r="U143" t="s">
        <v>767</v>
      </c>
      <c r="V143">
        <v>2.2400000000000002</v>
      </c>
      <c r="W143" t="s">
        <v>134</v>
      </c>
      <c r="X143">
        <v>2.2400000000000002</v>
      </c>
      <c r="Y143" t="s">
        <v>203</v>
      </c>
    </row>
    <row r="144" spans="14:25" x14ac:dyDescent="0.2">
      <c r="N144" s="63">
        <v>45566</v>
      </c>
      <c r="O144" s="63">
        <v>45579</v>
      </c>
      <c r="P144" s="63">
        <v>45579</v>
      </c>
      <c r="Q144" t="s">
        <v>725</v>
      </c>
      <c r="R144" t="s">
        <v>128</v>
      </c>
      <c r="S144" t="s">
        <v>41</v>
      </c>
      <c r="T144" t="s">
        <v>798</v>
      </c>
      <c r="U144" t="s">
        <v>773</v>
      </c>
      <c r="V144">
        <v>2.34</v>
      </c>
      <c r="W144" t="s">
        <v>134</v>
      </c>
      <c r="X144">
        <v>2.34</v>
      </c>
      <c r="Y144" t="s">
        <v>203</v>
      </c>
    </row>
    <row r="145" spans="14:25" x14ac:dyDescent="0.2">
      <c r="N145" s="63">
        <v>45566</v>
      </c>
      <c r="O145" s="63">
        <v>45579</v>
      </c>
      <c r="P145" s="63">
        <v>45579</v>
      </c>
      <c r="Q145" t="s">
        <v>725</v>
      </c>
      <c r="R145" t="s">
        <v>128</v>
      </c>
      <c r="S145" t="s">
        <v>41</v>
      </c>
      <c r="T145" t="s">
        <v>798</v>
      </c>
      <c r="U145" t="s">
        <v>769</v>
      </c>
      <c r="V145">
        <v>6.24</v>
      </c>
      <c r="W145" t="s">
        <v>134</v>
      </c>
      <c r="X145">
        <v>6.24</v>
      </c>
      <c r="Y145" t="s">
        <v>203</v>
      </c>
    </row>
    <row r="146" spans="14:25" x14ac:dyDescent="0.2">
      <c r="N146" s="63">
        <v>45566</v>
      </c>
      <c r="O146" s="63">
        <v>45579</v>
      </c>
      <c r="P146" s="63">
        <v>45579</v>
      </c>
      <c r="Q146" t="s">
        <v>725</v>
      </c>
      <c r="R146" t="s">
        <v>128</v>
      </c>
      <c r="S146" t="s">
        <v>41</v>
      </c>
      <c r="T146" t="s">
        <v>798</v>
      </c>
      <c r="U146" t="s">
        <v>770</v>
      </c>
      <c r="V146">
        <v>21.25</v>
      </c>
      <c r="W146" t="s">
        <v>134</v>
      </c>
      <c r="X146">
        <v>21.25</v>
      </c>
      <c r="Y146" t="s">
        <v>203</v>
      </c>
    </row>
    <row r="147" spans="14:25" x14ac:dyDescent="0.2">
      <c r="N147" s="63">
        <v>45566</v>
      </c>
      <c r="O147" s="63">
        <v>45579</v>
      </c>
      <c r="P147" s="63">
        <v>45579</v>
      </c>
      <c r="Q147" t="s">
        <v>725</v>
      </c>
      <c r="R147" t="s">
        <v>128</v>
      </c>
      <c r="S147" t="s">
        <v>41</v>
      </c>
      <c r="T147" t="s">
        <v>798</v>
      </c>
      <c r="U147" t="s">
        <v>772</v>
      </c>
      <c r="V147">
        <v>30.16</v>
      </c>
      <c r="W147" t="s">
        <v>134</v>
      </c>
      <c r="X147">
        <v>30.16</v>
      </c>
      <c r="Y147" t="s">
        <v>203</v>
      </c>
    </row>
    <row r="148" spans="14:25" x14ac:dyDescent="0.2">
      <c r="N148" s="63">
        <v>45566</v>
      </c>
      <c r="O148" s="63">
        <v>45568</v>
      </c>
      <c r="P148" s="63">
        <v>45579</v>
      </c>
      <c r="Q148" t="s">
        <v>725</v>
      </c>
      <c r="R148" t="s">
        <v>128</v>
      </c>
      <c r="S148" t="s">
        <v>803</v>
      </c>
      <c r="T148" t="s">
        <v>48</v>
      </c>
      <c r="U148" t="s">
        <v>740</v>
      </c>
      <c r="V148">
        <v>37.4</v>
      </c>
      <c r="W148" t="s">
        <v>134</v>
      </c>
      <c r="X148">
        <v>-37.4</v>
      </c>
      <c r="Y148" t="s">
        <v>204</v>
      </c>
    </row>
    <row r="149" spans="14:25" x14ac:dyDescent="0.2">
      <c r="N149" s="63">
        <v>45566</v>
      </c>
      <c r="O149" s="63">
        <v>45274</v>
      </c>
      <c r="P149" s="63">
        <v>45579</v>
      </c>
      <c r="Q149" t="s">
        <v>725</v>
      </c>
      <c r="R149" t="s">
        <v>806</v>
      </c>
      <c r="S149" t="s">
        <v>58</v>
      </c>
      <c r="T149" t="s">
        <v>906</v>
      </c>
      <c r="U149" t="s">
        <v>891</v>
      </c>
      <c r="V149">
        <v>48</v>
      </c>
      <c r="W149" t="s">
        <v>134</v>
      </c>
      <c r="X149">
        <v>-48</v>
      </c>
      <c r="Y149" t="s">
        <v>204</v>
      </c>
    </row>
    <row r="150" spans="14:25" x14ac:dyDescent="0.2">
      <c r="N150" s="63">
        <v>45566</v>
      </c>
      <c r="O150" s="63">
        <v>45269</v>
      </c>
      <c r="P150" s="63">
        <v>45579</v>
      </c>
      <c r="Q150" t="s">
        <v>725</v>
      </c>
      <c r="R150" t="s">
        <v>806</v>
      </c>
      <c r="S150" t="s">
        <v>49</v>
      </c>
      <c r="T150" t="s">
        <v>807</v>
      </c>
      <c r="U150" t="s">
        <v>888</v>
      </c>
      <c r="V150">
        <v>78.77</v>
      </c>
      <c r="W150" t="s">
        <v>134</v>
      </c>
      <c r="X150">
        <v>-78.77</v>
      </c>
      <c r="Y150" t="s">
        <v>204</v>
      </c>
    </row>
    <row r="151" spans="14:25" x14ac:dyDescent="0.2">
      <c r="N151" s="63">
        <v>45566</v>
      </c>
      <c r="O151" s="63">
        <v>45299</v>
      </c>
      <c r="P151" s="63">
        <v>45579</v>
      </c>
      <c r="Q151" t="s">
        <v>725</v>
      </c>
      <c r="R151" t="s">
        <v>806</v>
      </c>
      <c r="S151" t="s">
        <v>899</v>
      </c>
      <c r="T151" t="s">
        <v>910</v>
      </c>
      <c r="U151" t="s">
        <v>887</v>
      </c>
      <c r="V151">
        <v>80</v>
      </c>
      <c r="W151" t="s">
        <v>134</v>
      </c>
      <c r="X151">
        <v>-80</v>
      </c>
      <c r="Y151" t="s">
        <v>204</v>
      </c>
    </row>
    <row r="152" spans="14:25" x14ac:dyDescent="0.2">
      <c r="N152" s="63">
        <v>45566</v>
      </c>
      <c r="O152" s="63">
        <v>45568</v>
      </c>
      <c r="P152" s="63">
        <v>45579</v>
      </c>
      <c r="Q152" t="s">
        <v>725</v>
      </c>
      <c r="R152" t="s">
        <v>128</v>
      </c>
      <c r="S152" t="s">
        <v>58</v>
      </c>
      <c r="T152" t="s">
        <v>801</v>
      </c>
      <c r="U152" t="s">
        <v>741</v>
      </c>
      <c r="V152">
        <v>122.8</v>
      </c>
      <c r="W152" t="s">
        <v>134</v>
      </c>
      <c r="X152">
        <v>-122.8</v>
      </c>
      <c r="Y152" t="s">
        <v>204</v>
      </c>
    </row>
    <row r="153" spans="14:25" x14ac:dyDescent="0.2">
      <c r="N153" s="63">
        <v>45566</v>
      </c>
      <c r="O153" s="63">
        <v>45579</v>
      </c>
      <c r="P153" s="63">
        <v>45579</v>
      </c>
      <c r="Q153" t="s">
        <v>725</v>
      </c>
      <c r="R153" t="s">
        <v>128</v>
      </c>
      <c r="S153" t="s">
        <v>40</v>
      </c>
      <c r="T153" t="s">
        <v>949</v>
      </c>
      <c r="U153" t="s">
        <v>775</v>
      </c>
      <c r="V153">
        <v>200</v>
      </c>
      <c r="W153" t="s">
        <v>134</v>
      </c>
      <c r="X153">
        <v>200</v>
      </c>
      <c r="Y153" t="s">
        <v>203</v>
      </c>
    </row>
    <row r="154" spans="14:25" x14ac:dyDescent="0.2">
      <c r="N154" s="63">
        <v>45566</v>
      </c>
      <c r="O154" s="63">
        <v>45567</v>
      </c>
      <c r="P154" s="63">
        <v>45579</v>
      </c>
      <c r="Q154" t="s">
        <v>725</v>
      </c>
      <c r="R154" t="s">
        <v>128</v>
      </c>
      <c r="S154" t="s">
        <v>43</v>
      </c>
      <c r="T154" t="s">
        <v>47</v>
      </c>
      <c r="U154" t="s">
        <v>739</v>
      </c>
      <c r="V154">
        <v>238.41</v>
      </c>
      <c r="W154" t="s">
        <v>134</v>
      </c>
      <c r="X154">
        <v>-238.41</v>
      </c>
      <c r="Y154" t="s">
        <v>204</v>
      </c>
    </row>
    <row r="155" spans="14:25" x14ac:dyDescent="0.2">
      <c r="N155" s="63">
        <v>45566</v>
      </c>
      <c r="O155" s="63">
        <v>45579</v>
      </c>
      <c r="P155" s="63">
        <v>45579</v>
      </c>
      <c r="Q155" t="s">
        <v>725</v>
      </c>
      <c r="R155" t="s">
        <v>128</v>
      </c>
      <c r="S155" t="s">
        <v>816</v>
      </c>
      <c r="T155" t="s">
        <v>914</v>
      </c>
      <c r="U155" t="s">
        <v>777</v>
      </c>
      <c r="V155">
        <v>785</v>
      </c>
      <c r="W155" t="s">
        <v>134</v>
      </c>
      <c r="X155">
        <v>-785</v>
      </c>
      <c r="Y155" t="s">
        <v>204</v>
      </c>
    </row>
    <row r="156" spans="14:25" x14ac:dyDescent="0.2">
      <c r="N156" s="63">
        <v>45566</v>
      </c>
      <c r="O156" s="63">
        <v>45579</v>
      </c>
      <c r="P156" s="63">
        <v>45579</v>
      </c>
      <c r="Q156" t="s">
        <v>725</v>
      </c>
      <c r="R156" t="s">
        <v>128</v>
      </c>
      <c r="S156" t="s">
        <v>40</v>
      </c>
      <c r="T156" t="s">
        <v>949</v>
      </c>
      <c r="U156" t="s">
        <v>776</v>
      </c>
      <c r="V156">
        <v>800</v>
      </c>
      <c r="W156" t="s">
        <v>134</v>
      </c>
      <c r="X156">
        <v>800</v>
      </c>
      <c r="Y156" t="s">
        <v>203</v>
      </c>
    </row>
    <row r="157" spans="14:25" x14ac:dyDescent="0.2">
      <c r="N157" s="63">
        <v>45566</v>
      </c>
      <c r="O157" s="63">
        <v>45579</v>
      </c>
      <c r="P157" s="63">
        <v>45579</v>
      </c>
      <c r="Q157" t="s">
        <v>725</v>
      </c>
      <c r="R157" t="s">
        <v>128</v>
      </c>
      <c r="S157" t="s">
        <v>40</v>
      </c>
      <c r="T157" t="s">
        <v>949</v>
      </c>
      <c r="U157" t="s">
        <v>774</v>
      </c>
      <c r="V157">
        <v>1300</v>
      </c>
      <c r="W157" t="s">
        <v>134</v>
      </c>
      <c r="X157">
        <v>1300</v>
      </c>
      <c r="Y157" t="s">
        <v>203</v>
      </c>
    </row>
    <row r="158" spans="14:25" x14ac:dyDescent="0.2">
      <c r="N158" s="63">
        <v>45566</v>
      </c>
      <c r="O158" s="63">
        <v>45566</v>
      </c>
      <c r="P158" s="63">
        <v>45579</v>
      </c>
      <c r="Q158" t="s">
        <v>725</v>
      </c>
      <c r="R158" t="s">
        <v>128</v>
      </c>
      <c r="S158" t="s">
        <v>40</v>
      </c>
      <c r="T158" t="s">
        <v>949</v>
      </c>
      <c r="U158" t="s">
        <v>736</v>
      </c>
      <c r="V158">
        <v>1600</v>
      </c>
      <c r="W158" t="s">
        <v>134</v>
      </c>
      <c r="X158">
        <v>1600</v>
      </c>
      <c r="Y158" t="s">
        <v>203</v>
      </c>
    </row>
    <row r="159" spans="14:25" x14ac:dyDescent="0.2">
      <c r="N159" s="63">
        <v>45566</v>
      </c>
      <c r="O159" s="63">
        <v>45303</v>
      </c>
      <c r="P159" s="63">
        <v>45580</v>
      </c>
      <c r="Q159" t="s">
        <v>725</v>
      </c>
      <c r="R159" t="s">
        <v>806</v>
      </c>
      <c r="S159" t="s">
        <v>58</v>
      </c>
      <c r="T159" t="s">
        <v>906</v>
      </c>
      <c r="U159" t="s">
        <v>885</v>
      </c>
      <c r="V159">
        <v>7.92</v>
      </c>
      <c r="W159" t="s">
        <v>134</v>
      </c>
      <c r="X159">
        <v>-7.92</v>
      </c>
      <c r="Y159" t="s">
        <v>204</v>
      </c>
    </row>
    <row r="160" spans="14:25" x14ac:dyDescent="0.2">
      <c r="N160" s="63">
        <v>45566</v>
      </c>
      <c r="O160" s="63">
        <v>45580</v>
      </c>
      <c r="P160" s="63">
        <v>45580</v>
      </c>
      <c r="Q160" t="s">
        <v>725</v>
      </c>
      <c r="R160" t="s">
        <v>128</v>
      </c>
      <c r="S160" t="s">
        <v>41</v>
      </c>
      <c r="T160" t="s">
        <v>798</v>
      </c>
      <c r="U160" t="s">
        <v>778</v>
      </c>
      <c r="V160">
        <v>8</v>
      </c>
      <c r="W160" t="s">
        <v>134</v>
      </c>
      <c r="X160">
        <v>8</v>
      </c>
      <c r="Y160" t="s">
        <v>203</v>
      </c>
    </row>
    <row r="161" spans="14:25" x14ac:dyDescent="0.2">
      <c r="N161" s="63">
        <v>45566</v>
      </c>
      <c r="O161" s="63">
        <v>45580</v>
      </c>
      <c r="P161" s="63">
        <v>45580</v>
      </c>
      <c r="Q161" t="s">
        <v>725</v>
      </c>
      <c r="R161" t="s">
        <v>128</v>
      </c>
      <c r="S161" t="s">
        <v>43</v>
      </c>
      <c r="T161" t="s">
        <v>815</v>
      </c>
      <c r="U161" t="s">
        <v>781</v>
      </c>
      <c r="V161">
        <v>41.85</v>
      </c>
      <c r="W161" t="s">
        <v>134</v>
      </c>
      <c r="X161">
        <v>-41.85</v>
      </c>
      <c r="Y161" t="s">
        <v>204</v>
      </c>
    </row>
    <row r="162" spans="14:25" x14ac:dyDescent="0.2">
      <c r="N162" s="63">
        <v>45566</v>
      </c>
      <c r="O162" s="63">
        <v>45580</v>
      </c>
      <c r="P162" s="63">
        <v>45580</v>
      </c>
      <c r="Q162" t="s">
        <v>725</v>
      </c>
      <c r="R162" t="s">
        <v>128</v>
      </c>
      <c r="S162" t="s">
        <v>808</v>
      </c>
      <c r="T162" t="s">
        <v>257</v>
      </c>
      <c r="U162" t="s">
        <v>780</v>
      </c>
      <c r="V162">
        <v>166.86</v>
      </c>
      <c r="W162" t="s">
        <v>134</v>
      </c>
      <c r="X162">
        <v>-166.86</v>
      </c>
      <c r="Y162" t="s">
        <v>204</v>
      </c>
    </row>
    <row r="163" spans="14:25" x14ac:dyDescent="0.2">
      <c r="N163" s="63">
        <v>45566</v>
      </c>
      <c r="O163" s="63">
        <v>45580</v>
      </c>
      <c r="P163" s="63">
        <v>45580</v>
      </c>
      <c r="Q163" t="s">
        <v>725</v>
      </c>
      <c r="R163" t="s">
        <v>128</v>
      </c>
      <c r="S163" t="s">
        <v>52</v>
      </c>
      <c r="T163" t="s">
        <v>53</v>
      </c>
      <c r="U163" t="s">
        <v>779</v>
      </c>
      <c r="V163">
        <v>468.16</v>
      </c>
      <c r="W163" t="s">
        <v>134</v>
      </c>
      <c r="X163">
        <v>-468.16</v>
      </c>
      <c r="Y163" t="s">
        <v>204</v>
      </c>
    </row>
    <row r="164" spans="14:25" x14ac:dyDescent="0.2">
      <c r="N164" s="63">
        <v>45566</v>
      </c>
      <c r="O164" s="63">
        <v>45581</v>
      </c>
      <c r="P164" s="63">
        <v>45581</v>
      </c>
      <c r="Q164" t="s">
        <v>725</v>
      </c>
      <c r="R164" t="s">
        <v>128</v>
      </c>
      <c r="S164" t="s">
        <v>41</v>
      </c>
      <c r="T164" t="s">
        <v>798</v>
      </c>
      <c r="U164" t="s">
        <v>782</v>
      </c>
      <c r="V164">
        <v>3.71</v>
      </c>
      <c r="W164" t="s">
        <v>134</v>
      </c>
      <c r="X164">
        <v>3.71</v>
      </c>
      <c r="Y164" t="s">
        <v>203</v>
      </c>
    </row>
    <row r="165" spans="14:25" x14ac:dyDescent="0.2">
      <c r="N165" s="63">
        <v>45566</v>
      </c>
      <c r="O165" s="63">
        <v>45308</v>
      </c>
      <c r="P165" s="63">
        <v>45581</v>
      </c>
      <c r="Q165" t="s">
        <v>725</v>
      </c>
      <c r="R165" t="s">
        <v>806</v>
      </c>
      <c r="S165" t="s">
        <v>58</v>
      </c>
      <c r="T165" t="s">
        <v>801</v>
      </c>
      <c r="U165" t="s">
        <v>893</v>
      </c>
      <c r="V165">
        <v>99.7</v>
      </c>
      <c r="W165" t="s">
        <v>134</v>
      </c>
      <c r="X165">
        <v>-99.7</v>
      </c>
      <c r="Y165" t="s">
        <v>204</v>
      </c>
    </row>
    <row r="166" spans="14:25" x14ac:dyDescent="0.2">
      <c r="N166" s="63">
        <v>45566</v>
      </c>
      <c r="O166" s="63">
        <v>45380</v>
      </c>
      <c r="P166" s="63">
        <v>45582</v>
      </c>
      <c r="Q166" t="s">
        <v>725</v>
      </c>
      <c r="R166" t="s">
        <v>806</v>
      </c>
      <c r="S166" t="s">
        <v>55</v>
      </c>
      <c r="T166" t="s">
        <v>56</v>
      </c>
      <c r="U166" t="s">
        <v>854</v>
      </c>
      <c r="V166">
        <v>20.99</v>
      </c>
      <c r="W166" t="s">
        <v>134</v>
      </c>
      <c r="X166">
        <v>-20.99</v>
      </c>
      <c r="Y166" t="s">
        <v>204</v>
      </c>
    </row>
    <row r="167" spans="14:25" x14ac:dyDescent="0.2">
      <c r="N167" s="63">
        <v>45566</v>
      </c>
      <c r="O167" s="63">
        <v>45582</v>
      </c>
      <c r="P167" s="63">
        <v>45582</v>
      </c>
      <c r="Q167" t="s">
        <v>725</v>
      </c>
      <c r="R167" t="s">
        <v>128</v>
      </c>
      <c r="S167" t="s">
        <v>41</v>
      </c>
      <c r="T167" t="s">
        <v>798</v>
      </c>
      <c r="U167" t="s">
        <v>783</v>
      </c>
      <c r="V167">
        <v>28</v>
      </c>
      <c r="W167" t="s">
        <v>134</v>
      </c>
      <c r="X167">
        <v>28</v>
      </c>
      <c r="Y167" t="s">
        <v>203</v>
      </c>
    </row>
    <row r="168" spans="14:25" x14ac:dyDescent="0.2">
      <c r="N168" s="63">
        <v>45566</v>
      </c>
      <c r="O168" s="63">
        <v>45582</v>
      </c>
      <c r="P168" s="63">
        <v>45582</v>
      </c>
      <c r="Q168" t="s">
        <v>725</v>
      </c>
      <c r="R168" t="s">
        <v>128</v>
      </c>
      <c r="S168" t="s">
        <v>40</v>
      </c>
      <c r="T168" t="s">
        <v>949</v>
      </c>
      <c r="U168" t="s">
        <v>784</v>
      </c>
      <c r="V168">
        <v>800</v>
      </c>
      <c r="W168" t="s">
        <v>134</v>
      </c>
      <c r="X168">
        <v>800</v>
      </c>
      <c r="Y168" t="s">
        <v>203</v>
      </c>
    </row>
    <row r="169" spans="14:25" x14ac:dyDescent="0.2">
      <c r="N169" s="63">
        <v>45566</v>
      </c>
      <c r="O169" s="63">
        <v>45582</v>
      </c>
      <c r="P169" s="63">
        <v>45582</v>
      </c>
      <c r="Q169" t="s">
        <v>725</v>
      </c>
      <c r="R169" t="s">
        <v>128</v>
      </c>
      <c r="S169" t="s">
        <v>58</v>
      </c>
      <c r="T169" t="s">
        <v>802</v>
      </c>
      <c r="U169" t="s">
        <v>785</v>
      </c>
      <c r="V169">
        <v>935</v>
      </c>
      <c r="W169" t="s">
        <v>134</v>
      </c>
      <c r="X169">
        <v>-935</v>
      </c>
      <c r="Y169" t="s">
        <v>204</v>
      </c>
    </row>
    <row r="170" spans="14:25" x14ac:dyDescent="0.2">
      <c r="N170" s="63">
        <v>45566</v>
      </c>
      <c r="O170" s="63">
        <v>45582</v>
      </c>
      <c r="P170" s="63">
        <v>45582</v>
      </c>
      <c r="Q170" t="s">
        <v>725</v>
      </c>
      <c r="R170" t="s">
        <v>128</v>
      </c>
      <c r="S170" t="s">
        <v>58</v>
      </c>
      <c r="T170" t="s">
        <v>802</v>
      </c>
      <c r="U170" t="s">
        <v>785</v>
      </c>
      <c r="V170">
        <v>935</v>
      </c>
      <c r="W170" t="s">
        <v>134</v>
      </c>
      <c r="X170">
        <v>-935</v>
      </c>
      <c r="Y170" t="s">
        <v>204</v>
      </c>
    </row>
    <row r="171" spans="14:25" x14ac:dyDescent="0.2">
      <c r="N171" s="63">
        <v>45566</v>
      </c>
      <c r="O171" s="63">
        <v>45586</v>
      </c>
      <c r="P171" s="63">
        <v>45586</v>
      </c>
      <c r="Q171" t="s">
        <v>725</v>
      </c>
      <c r="R171" t="s">
        <v>128</v>
      </c>
      <c r="S171" t="s">
        <v>809</v>
      </c>
      <c r="T171" t="s">
        <v>823</v>
      </c>
      <c r="U171" t="s">
        <v>786</v>
      </c>
      <c r="V171">
        <v>159.55000000000001</v>
      </c>
      <c r="W171" t="s">
        <v>134</v>
      </c>
      <c r="X171">
        <v>-159.55000000000001</v>
      </c>
      <c r="Y171" t="s">
        <v>204</v>
      </c>
    </row>
    <row r="172" spans="14:25" x14ac:dyDescent="0.2">
      <c r="N172" s="63">
        <v>45566</v>
      </c>
      <c r="O172" s="63">
        <v>45586</v>
      </c>
      <c r="P172" s="63">
        <v>45586</v>
      </c>
      <c r="Q172" t="s">
        <v>725</v>
      </c>
      <c r="R172" t="s">
        <v>128</v>
      </c>
      <c r="S172" t="s">
        <v>809</v>
      </c>
      <c r="T172" t="s">
        <v>823</v>
      </c>
      <c r="U172" t="s">
        <v>786</v>
      </c>
      <c r="V172">
        <v>223.89</v>
      </c>
      <c r="W172" t="s">
        <v>134</v>
      </c>
      <c r="X172">
        <v>-223.89</v>
      </c>
      <c r="Y172" t="s">
        <v>204</v>
      </c>
    </row>
    <row r="173" spans="14:25" x14ac:dyDescent="0.2">
      <c r="N173" s="63">
        <v>45566</v>
      </c>
      <c r="O173" s="63">
        <v>45586</v>
      </c>
      <c r="P173" s="63">
        <v>45586</v>
      </c>
      <c r="Q173" t="s">
        <v>725</v>
      </c>
      <c r="R173" t="s">
        <v>128</v>
      </c>
      <c r="S173" t="s">
        <v>809</v>
      </c>
      <c r="T173" t="s">
        <v>823</v>
      </c>
      <c r="U173" t="s">
        <v>786</v>
      </c>
      <c r="V173">
        <v>226.12</v>
      </c>
      <c r="W173" t="s">
        <v>134</v>
      </c>
      <c r="X173">
        <v>-226.12</v>
      </c>
      <c r="Y173" t="s">
        <v>204</v>
      </c>
    </row>
    <row r="174" spans="14:25" x14ac:dyDescent="0.2">
      <c r="N174" s="63">
        <v>45566</v>
      </c>
      <c r="O174" s="63">
        <v>45586</v>
      </c>
      <c r="P174" s="63">
        <v>45586</v>
      </c>
      <c r="Q174" t="s">
        <v>725</v>
      </c>
      <c r="R174" t="s">
        <v>128</v>
      </c>
      <c r="S174" t="s">
        <v>809</v>
      </c>
      <c r="T174" t="s">
        <v>823</v>
      </c>
      <c r="U174" t="s">
        <v>786</v>
      </c>
      <c r="V174">
        <v>307.14</v>
      </c>
      <c r="W174" t="s">
        <v>134</v>
      </c>
      <c r="X174">
        <v>-307.14</v>
      </c>
      <c r="Y174" t="s">
        <v>204</v>
      </c>
    </row>
    <row r="175" spans="14:25" x14ac:dyDescent="0.2">
      <c r="N175" s="63">
        <v>45566</v>
      </c>
      <c r="O175" s="63">
        <v>45587</v>
      </c>
      <c r="P175" s="63">
        <v>45587</v>
      </c>
      <c r="Q175" t="s">
        <v>725</v>
      </c>
      <c r="R175" t="s">
        <v>128</v>
      </c>
      <c r="S175" t="s">
        <v>808</v>
      </c>
      <c r="T175" t="s">
        <v>257</v>
      </c>
      <c r="U175" t="s">
        <v>789</v>
      </c>
      <c r="V175">
        <v>0.45</v>
      </c>
      <c r="W175" t="s">
        <v>134</v>
      </c>
      <c r="X175">
        <v>-0.45</v>
      </c>
      <c r="Y175" t="s">
        <v>204</v>
      </c>
    </row>
    <row r="176" spans="14:25" x14ac:dyDescent="0.2">
      <c r="N176" s="63">
        <v>45566</v>
      </c>
      <c r="O176" s="63">
        <v>45587</v>
      </c>
      <c r="P176" s="63">
        <v>45587</v>
      </c>
      <c r="Q176" t="s">
        <v>725</v>
      </c>
      <c r="R176" t="s">
        <v>128</v>
      </c>
      <c r="S176" t="s">
        <v>808</v>
      </c>
      <c r="T176" t="s">
        <v>257</v>
      </c>
      <c r="U176" t="s">
        <v>789</v>
      </c>
      <c r="V176">
        <v>2.2599999999999998</v>
      </c>
      <c r="W176" t="s">
        <v>134</v>
      </c>
      <c r="X176">
        <v>-2.2599999999999998</v>
      </c>
      <c r="Y176" t="s">
        <v>204</v>
      </c>
    </row>
    <row r="177" spans="14:25" x14ac:dyDescent="0.2">
      <c r="N177" s="63">
        <v>45566</v>
      </c>
      <c r="O177" s="63">
        <v>45587</v>
      </c>
      <c r="P177" s="63">
        <v>45587</v>
      </c>
      <c r="Q177" t="s">
        <v>725</v>
      </c>
      <c r="R177" t="s">
        <v>128</v>
      </c>
      <c r="S177" t="s">
        <v>55</v>
      </c>
      <c r="T177" t="s">
        <v>56</v>
      </c>
      <c r="U177" t="s">
        <v>791</v>
      </c>
      <c r="V177">
        <v>130</v>
      </c>
      <c r="W177" t="s">
        <v>134</v>
      </c>
      <c r="X177">
        <v>-130</v>
      </c>
      <c r="Y177" t="s">
        <v>204</v>
      </c>
    </row>
    <row r="178" spans="14:25" x14ac:dyDescent="0.2">
      <c r="N178" s="63">
        <v>45566</v>
      </c>
      <c r="O178" s="63">
        <v>45587</v>
      </c>
      <c r="P178" s="63">
        <v>45587</v>
      </c>
      <c r="Q178" t="s">
        <v>725</v>
      </c>
      <c r="R178" t="s">
        <v>128</v>
      </c>
      <c r="S178" t="s">
        <v>809</v>
      </c>
      <c r="T178" t="s">
        <v>823</v>
      </c>
      <c r="U178" t="s">
        <v>786</v>
      </c>
      <c r="V178">
        <v>159.55000000000001</v>
      </c>
      <c r="W178" t="s">
        <v>134</v>
      </c>
      <c r="X178">
        <v>-159.55000000000001</v>
      </c>
      <c r="Y178" t="s">
        <v>204</v>
      </c>
    </row>
    <row r="179" spans="14:25" x14ac:dyDescent="0.2">
      <c r="N179" s="63">
        <v>45566</v>
      </c>
      <c r="O179" s="63">
        <v>45587</v>
      </c>
      <c r="P179" s="63">
        <v>45587</v>
      </c>
      <c r="Q179" t="s">
        <v>725</v>
      </c>
      <c r="R179" t="s">
        <v>128</v>
      </c>
      <c r="S179" t="s">
        <v>809</v>
      </c>
      <c r="T179" t="s">
        <v>823</v>
      </c>
      <c r="U179" t="s">
        <v>786</v>
      </c>
      <c r="V179">
        <v>223.89</v>
      </c>
      <c r="W179" t="s">
        <v>134</v>
      </c>
      <c r="X179">
        <v>-223.89</v>
      </c>
      <c r="Y179" t="s">
        <v>204</v>
      </c>
    </row>
    <row r="180" spans="14:25" x14ac:dyDescent="0.2">
      <c r="N180" s="63">
        <v>45566</v>
      </c>
      <c r="O180" s="63">
        <v>45587</v>
      </c>
      <c r="P180" s="63">
        <v>45587</v>
      </c>
      <c r="Q180" t="s">
        <v>725</v>
      </c>
      <c r="R180" t="s">
        <v>128</v>
      </c>
      <c r="S180" t="s">
        <v>809</v>
      </c>
      <c r="T180" t="s">
        <v>823</v>
      </c>
      <c r="U180" t="s">
        <v>786</v>
      </c>
      <c r="V180">
        <v>226.12</v>
      </c>
      <c r="W180" t="s">
        <v>134</v>
      </c>
      <c r="X180">
        <v>-226.12</v>
      </c>
      <c r="Y180" t="s">
        <v>204</v>
      </c>
    </row>
    <row r="181" spans="14:25" x14ac:dyDescent="0.2">
      <c r="N181" s="63">
        <v>45566</v>
      </c>
      <c r="O181" s="63">
        <v>45587</v>
      </c>
      <c r="P181" s="63">
        <v>45587</v>
      </c>
      <c r="Q181" t="s">
        <v>725</v>
      </c>
      <c r="R181" t="s">
        <v>128</v>
      </c>
      <c r="S181" t="s">
        <v>809</v>
      </c>
      <c r="T181" t="s">
        <v>823</v>
      </c>
      <c r="U181" t="s">
        <v>786</v>
      </c>
      <c r="V181">
        <v>307.14</v>
      </c>
      <c r="W181" t="s">
        <v>134</v>
      </c>
      <c r="X181">
        <v>-307.14</v>
      </c>
      <c r="Y181" t="s">
        <v>204</v>
      </c>
    </row>
    <row r="182" spans="14:25" x14ac:dyDescent="0.2">
      <c r="N182" s="63">
        <v>45566</v>
      </c>
      <c r="O182" s="63">
        <v>45587</v>
      </c>
      <c r="P182" s="63">
        <v>45587</v>
      </c>
      <c r="Q182" t="s">
        <v>725</v>
      </c>
      <c r="R182" t="s">
        <v>128</v>
      </c>
      <c r="S182" t="s">
        <v>814</v>
      </c>
      <c r="T182" t="s">
        <v>257</v>
      </c>
      <c r="U182" t="s">
        <v>787</v>
      </c>
      <c r="V182">
        <v>355.6</v>
      </c>
      <c r="W182" t="s">
        <v>134</v>
      </c>
      <c r="X182">
        <v>-355.6</v>
      </c>
      <c r="Y182" t="s">
        <v>204</v>
      </c>
    </row>
    <row r="183" spans="14:25" x14ac:dyDescent="0.2">
      <c r="N183" s="63">
        <v>45566</v>
      </c>
      <c r="O183" s="63">
        <v>45587</v>
      </c>
      <c r="P183" s="63">
        <v>45587</v>
      </c>
      <c r="Q183" t="s">
        <v>725</v>
      </c>
      <c r="R183" t="s">
        <v>128</v>
      </c>
      <c r="S183" t="s">
        <v>808</v>
      </c>
      <c r="T183" t="s">
        <v>257</v>
      </c>
      <c r="U183" t="s">
        <v>790</v>
      </c>
      <c r="V183">
        <v>1439.06</v>
      </c>
      <c r="W183" t="s">
        <v>134</v>
      </c>
      <c r="X183">
        <v>-1439.06</v>
      </c>
      <c r="Y183" t="s">
        <v>204</v>
      </c>
    </row>
    <row r="184" spans="14:25" x14ac:dyDescent="0.2">
      <c r="N184" s="63">
        <v>45566</v>
      </c>
      <c r="O184" s="63">
        <v>45587</v>
      </c>
      <c r="P184" s="63">
        <v>45587</v>
      </c>
      <c r="Q184" t="s">
        <v>725</v>
      </c>
      <c r="R184" t="s">
        <v>128</v>
      </c>
      <c r="S184" t="s">
        <v>825</v>
      </c>
      <c r="T184" t="s">
        <v>257</v>
      </c>
      <c r="U184" t="s">
        <v>788</v>
      </c>
      <c r="V184">
        <v>9077.98</v>
      </c>
      <c r="W184" t="s">
        <v>134</v>
      </c>
      <c r="X184">
        <v>9077.98</v>
      </c>
      <c r="Y184" t="s">
        <v>203</v>
      </c>
    </row>
    <row r="185" spans="14:25" x14ac:dyDescent="0.2">
      <c r="N185" s="63">
        <v>45566</v>
      </c>
      <c r="O185" s="63">
        <v>45589</v>
      </c>
      <c r="P185" s="63">
        <v>45589</v>
      </c>
      <c r="Q185" t="s">
        <v>725</v>
      </c>
      <c r="R185" t="s">
        <v>128</v>
      </c>
      <c r="S185" t="s">
        <v>809</v>
      </c>
      <c r="T185" t="s">
        <v>824</v>
      </c>
      <c r="U185" t="s">
        <v>737</v>
      </c>
      <c r="V185">
        <v>166.85</v>
      </c>
      <c r="W185" t="s">
        <v>134</v>
      </c>
      <c r="X185">
        <v>-166.85</v>
      </c>
      <c r="Y185" t="s">
        <v>204</v>
      </c>
    </row>
    <row r="186" spans="14:25" x14ac:dyDescent="0.2">
      <c r="N186" s="63">
        <v>45566</v>
      </c>
      <c r="O186" s="63">
        <v>45590</v>
      </c>
      <c r="P186" s="63">
        <v>45590</v>
      </c>
      <c r="Q186" t="s">
        <v>725</v>
      </c>
      <c r="R186" t="s">
        <v>128</v>
      </c>
      <c r="S186" t="s">
        <v>41</v>
      </c>
      <c r="T186" t="s">
        <v>798</v>
      </c>
      <c r="U186" t="s">
        <v>792</v>
      </c>
      <c r="V186">
        <v>2.2400000000000002</v>
      </c>
      <c r="W186" t="s">
        <v>134</v>
      </c>
      <c r="X186">
        <v>2.2400000000000002</v>
      </c>
      <c r="Y186" t="s">
        <v>203</v>
      </c>
    </row>
    <row r="187" spans="14:25" x14ac:dyDescent="0.2">
      <c r="N187" s="63">
        <v>45566</v>
      </c>
      <c r="O187" s="63">
        <v>45385</v>
      </c>
      <c r="P187" s="63">
        <v>45590</v>
      </c>
      <c r="Q187" t="s">
        <v>725</v>
      </c>
      <c r="R187" t="s">
        <v>806</v>
      </c>
      <c r="S187" t="s">
        <v>49</v>
      </c>
      <c r="T187" t="s">
        <v>911</v>
      </c>
      <c r="U187" t="s">
        <v>883</v>
      </c>
      <c r="V187">
        <v>33.32</v>
      </c>
      <c r="W187" t="s">
        <v>134</v>
      </c>
      <c r="X187">
        <v>-33.32</v>
      </c>
      <c r="Y187" t="s">
        <v>204</v>
      </c>
    </row>
    <row r="188" spans="14:25" x14ac:dyDescent="0.2">
      <c r="N188" s="63">
        <v>45566</v>
      </c>
      <c r="O188" s="63">
        <v>45590</v>
      </c>
      <c r="P188" s="63">
        <v>45590</v>
      </c>
      <c r="Q188" t="s">
        <v>725</v>
      </c>
      <c r="R188" t="s">
        <v>128</v>
      </c>
      <c r="S188" t="s">
        <v>43</v>
      </c>
      <c r="T188" t="s">
        <v>815</v>
      </c>
      <c r="U188" t="s">
        <v>795</v>
      </c>
      <c r="V188">
        <v>39.99</v>
      </c>
      <c r="W188" t="s">
        <v>134</v>
      </c>
      <c r="X188">
        <v>-39.99</v>
      </c>
      <c r="Y188" t="s">
        <v>204</v>
      </c>
    </row>
    <row r="189" spans="14:25" x14ac:dyDescent="0.2">
      <c r="N189" s="63">
        <v>45566</v>
      </c>
      <c r="O189" s="63">
        <v>45590</v>
      </c>
      <c r="P189" s="63">
        <v>45590</v>
      </c>
      <c r="Q189" t="s">
        <v>725</v>
      </c>
      <c r="R189" t="s">
        <v>128</v>
      </c>
      <c r="S189" t="s">
        <v>41</v>
      </c>
      <c r="T189" t="s">
        <v>798</v>
      </c>
      <c r="U189" t="s">
        <v>793</v>
      </c>
      <c r="V189">
        <v>53.82</v>
      </c>
      <c r="W189" t="s">
        <v>134</v>
      </c>
      <c r="X189">
        <v>53.82</v>
      </c>
      <c r="Y189" t="s">
        <v>203</v>
      </c>
    </row>
    <row r="190" spans="14:25" x14ac:dyDescent="0.2">
      <c r="N190" s="63">
        <v>45566</v>
      </c>
      <c r="O190" s="63">
        <v>45397</v>
      </c>
      <c r="P190" s="63">
        <v>45590</v>
      </c>
      <c r="Q190" t="s">
        <v>725</v>
      </c>
      <c r="R190" t="s">
        <v>806</v>
      </c>
      <c r="S190" t="s">
        <v>899</v>
      </c>
      <c r="T190" t="s">
        <v>902</v>
      </c>
      <c r="U190" t="s">
        <v>859</v>
      </c>
      <c r="V190">
        <v>109.48</v>
      </c>
      <c r="W190" t="s">
        <v>134</v>
      </c>
      <c r="X190">
        <v>-109.48</v>
      </c>
      <c r="Y190" t="s">
        <v>204</v>
      </c>
    </row>
    <row r="191" spans="14:25" x14ac:dyDescent="0.2">
      <c r="N191" s="63">
        <v>45566</v>
      </c>
      <c r="O191" s="63">
        <v>45590</v>
      </c>
      <c r="P191" s="63">
        <v>45590</v>
      </c>
      <c r="Q191" t="s">
        <v>725</v>
      </c>
      <c r="R191" t="s">
        <v>128</v>
      </c>
      <c r="S191" t="s">
        <v>43</v>
      </c>
      <c r="T191" t="s">
        <v>815</v>
      </c>
      <c r="U191" t="s">
        <v>795</v>
      </c>
      <c r="V191">
        <v>159.25</v>
      </c>
      <c r="W191" t="s">
        <v>134</v>
      </c>
      <c r="X191">
        <v>-159.25</v>
      </c>
      <c r="Y191" t="s">
        <v>204</v>
      </c>
    </row>
    <row r="192" spans="14:25" x14ac:dyDescent="0.2">
      <c r="N192" s="63">
        <v>45566</v>
      </c>
      <c r="O192" s="63">
        <v>45590</v>
      </c>
      <c r="P192" s="63">
        <v>45590</v>
      </c>
      <c r="Q192" t="s">
        <v>725</v>
      </c>
      <c r="R192" t="s">
        <v>128</v>
      </c>
      <c r="S192" t="s">
        <v>52</v>
      </c>
      <c r="T192" t="s">
        <v>54</v>
      </c>
      <c r="U192" t="s">
        <v>794</v>
      </c>
      <c r="V192">
        <v>2196.6999999999998</v>
      </c>
      <c r="W192" t="s">
        <v>134</v>
      </c>
      <c r="X192">
        <v>-2196.6999999999998</v>
      </c>
      <c r="Y192" t="s">
        <v>204</v>
      </c>
    </row>
    <row r="193" spans="14:25" x14ac:dyDescent="0.2">
      <c r="N193" s="63">
        <v>45566</v>
      </c>
      <c r="O193" s="63">
        <v>45593</v>
      </c>
      <c r="P193" s="63">
        <v>45593</v>
      </c>
      <c r="Q193" t="s">
        <v>725</v>
      </c>
      <c r="R193" t="s">
        <v>128</v>
      </c>
      <c r="S193" t="s">
        <v>814</v>
      </c>
      <c r="T193" t="s">
        <v>257</v>
      </c>
      <c r="U193" t="s">
        <v>796</v>
      </c>
      <c r="V193">
        <v>5</v>
      </c>
      <c r="W193" t="s">
        <v>134</v>
      </c>
      <c r="X193">
        <v>-5</v>
      </c>
      <c r="Y193" t="s">
        <v>204</v>
      </c>
    </row>
    <row r="194" spans="14:25" x14ac:dyDescent="0.2">
      <c r="N194" s="63">
        <v>45597</v>
      </c>
      <c r="O194" s="63">
        <v>45597</v>
      </c>
      <c r="P194" s="63">
        <v>45597</v>
      </c>
      <c r="Q194" t="s">
        <v>725</v>
      </c>
      <c r="R194" t="s">
        <v>128</v>
      </c>
      <c r="S194" t="s">
        <v>41</v>
      </c>
      <c r="T194" t="s">
        <v>798</v>
      </c>
      <c r="U194" t="s">
        <v>930</v>
      </c>
      <c r="V194">
        <v>0.39</v>
      </c>
      <c r="W194" t="s">
        <v>134</v>
      </c>
      <c r="X194">
        <v>0.39</v>
      </c>
      <c r="Y194" t="s">
        <v>203</v>
      </c>
    </row>
    <row r="195" spans="14:25" x14ac:dyDescent="0.2">
      <c r="N195" s="63">
        <v>45597</v>
      </c>
      <c r="O195" s="63">
        <v>45597</v>
      </c>
      <c r="P195" s="63">
        <v>45597</v>
      </c>
      <c r="Q195" t="s">
        <v>725</v>
      </c>
      <c r="R195" t="s">
        <v>128</v>
      </c>
      <c r="S195" t="s">
        <v>41</v>
      </c>
      <c r="T195" t="s">
        <v>798</v>
      </c>
      <c r="U195" t="s">
        <v>930</v>
      </c>
      <c r="V195">
        <v>0.39</v>
      </c>
      <c r="W195" t="s">
        <v>134</v>
      </c>
      <c r="X195">
        <v>0.39</v>
      </c>
      <c r="Y195" t="s">
        <v>203</v>
      </c>
    </row>
    <row r="196" spans="14:25" x14ac:dyDescent="0.2">
      <c r="N196" s="63">
        <v>45597</v>
      </c>
      <c r="O196" s="63">
        <v>45404</v>
      </c>
      <c r="P196" s="63">
        <v>45597</v>
      </c>
      <c r="Q196" t="s">
        <v>725</v>
      </c>
      <c r="R196" t="s">
        <v>806</v>
      </c>
      <c r="S196" t="s">
        <v>58</v>
      </c>
      <c r="T196" t="s">
        <v>906</v>
      </c>
      <c r="U196" t="s">
        <v>897</v>
      </c>
      <c r="V196">
        <v>8.6999999999999993</v>
      </c>
      <c r="W196" t="s">
        <v>134</v>
      </c>
      <c r="X196">
        <v>-8.6999999999999993</v>
      </c>
      <c r="Y196" t="s">
        <v>204</v>
      </c>
    </row>
    <row r="197" spans="14:25" x14ac:dyDescent="0.2">
      <c r="N197" s="63">
        <v>45597</v>
      </c>
      <c r="O197" s="63">
        <v>45597</v>
      </c>
      <c r="P197" s="63">
        <v>45597</v>
      </c>
      <c r="Q197" t="s">
        <v>725</v>
      </c>
      <c r="R197" t="s">
        <v>128</v>
      </c>
      <c r="S197" t="s">
        <v>808</v>
      </c>
      <c r="T197" t="s">
        <v>257</v>
      </c>
      <c r="U197" t="s">
        <v>738</v>
      </c>
      <c r="V197">
        <v>13.9</v>
      </c>
      <c r="W197" t="s">
        <v>134</v>
      </c>
      <c r="X197">
        <v>-13.9</v>
      </c>
      <c r="Y197" t="s">
        <v>204</v>
      </c>
    </row>
    <row r="198" spans="14:25" x14ac:dyDescent="0.2">
      <c r="N198" s="63">
        <v>45597</v>
      </c>
      <c r="O198" s="63">
        <v>45597</v>
      </c>
      <c r="P198" s="63">
        <v>45597</v>
      </c>
      <c r="Q198" t="s">
        <v>725</v>
      </c>
      <c r="R198" t="s">
        <v>128</v>
      </c>
      <c r="S198" t="s">
        <v>55</v>
      </c>
      <c r="T198" t="s">
        <v>56</v>
      </c>
      <c r="U198" t="s">
        <v>931</v>
      </c>
      <c r="V198">
        <v>16.899999999999999</v>
      </c>
      <c r="W198" t="s">
        <v>134</v>
      </c>
      <c r="X198">
        <v>-16.899999999999999</v>
      </c>
      <c r="Y198" t="s">
        <v>204</v>
      </c>
    </row>
    <row r="199" spans="14:25" x14ac:dyDescent="0.2">
      <c r="N199" s="63">
        <v>45597</v>
      </c>
      <c r="O199" s="63">
        <v>45600</v>
      </c>
      <c r="P199" s="63">
        <v>45600</v>
      </c>
      <c r="Q199" t="s">
        <v>725</v>
      </c>
      <c r="R199" t="s">
        <v>128</v>
      </c>
      <c r="S199" t="s">
        <v>41</v>
      </c>
      <c r="T199" t="s">
        <v>798</v>
      </c>
      <c r="U199" t="s">
        <v>932</v>
      </c>
      <c r="V199">
        <v>3.74</v>
      </c>
      <c r="W199" t="s">
        <v>134</v>
      </c>
      <c r="X199">
        <v>3.74</v>
      </c>
      <c r="Y199" t="s">
        <v>203</v>
      </c>
    </row>
    <row r="200" spans="14:25" x14ac:dyDescent="0.2">
      <c r="N200" s="63">
        <v>45597</v>
      </c>
      <c r="O200" s="63">
        <v>45600</v>
      </c>
      <c r="P200" s="63">
        <v>45600</v>
      </c>
      <c r="Q200" t="s">
        <v>725</v>
      </c>
      <c r="R200" t="s">
        <v>128</v>
      </c>
      <c r="S200" t="s">
        <v>41</v>
      </c>
      <c r="T200" t="s">
        <v>798</v>
      </c>
      <c r="U200" t="s">
        <v>932</v>
      </c>
      <c r="V200">
        <v>3.74</v>
      </c>
      <c r="W200" t="s">
        <v>134</v>
      </c>
      <c r="X200">
        <v>3.74</v>
      </c>
      <c r="Y200" t="s">
        <v>203</v>
      </c>
    </row>
    <row r="201" spans="14:25" x14ac:dyDescent="0.2">
      <c r="N201" s="63">
        <v>45597</v>
      </c>
      <c r="O201" s="63">
        <v>45600</v>
      </c>
      <c r="P201" s="63">
        <v>45600</v>
      </c>
      <c r="Q201" t="s">
        <v>725</v>
      </c>
      <c r="R201" t="s">
        <v>128</v>
      </c>
      <c r="S201" t="s">
        <v>52</v>
      </c>
      <c r="T201" t="s">
        <v>800</v>
      </c>
      <c r="U201" t="s">
        <v>933</v>
      </c>
      <c r="V201">
        <v>81.489999999999995</v>
      </c>
      <c r="W201" t="s">
        <v>134</v>
      </c>
      <c r="X201">
        <v>-81.489999999999995</v>
      </c>
      <c r="Y201" t="s">
        <v>204</v>
      </c>
    </row>
    <row r="202" spans="14:25" x14ac:dyDescent="0.2">
      <c r="N202" s="63">
        <v>45597</v>
      </c>
      <c r="O202" s="63">
        <v>45600</v>
      </c>
      <c r="P202" s="63">
        <v>45600</v>
      </c>
      <c r="Q202" t="s">
        <v>725</v>
      </c>
      <c r="R202" t="s">
        <v>128</v>
      </c>
      <c r="S202" t="s">
        <v>43</v>
      </c>
      <c r="T202" t="s">
        <v>47</v>
      </c>
      <c r="U202" t="s">
        <v>739</v>
      </c>
      <c r="V202">
        <v>238.35</v>
      </c>
      <c r="W202" t="s">
        <v>134</v>
      </c>
      <c r="X202">
        <v>-238.35</v>
      </c>
      <c r="Y202" t="s">
        <v>204</v>
      </c>
    </row>
    <row r="203" spans="14:25" x14ac:dyDescent="0.2">
      <c r="N203" s="63">
        <v>45597</v>
      </c>
      <c r="O203" s="63">
        <v>45601</v>
      </c>
      <c r="P203" s="63">
        <v>45601</v>
      </c>
      <c r="Q203" t="s">
        <v>725</v>
      </c>
      <c r="R203" t="s">
        <v>128</v>
      </c>
      <c r="S203" t="s">
        <v>816</v>
      </c>
      <c r="T203" t="s">
        <v>915</v>
      </c>
      <c r="U203" t="s">
        <v>746</v>
      </c>
      <c r="V203">
        <v>891.97</v>
      </c>
      <c r="W203" t="s">
        <v>134</v>
      </c>
      <c r="X203">
        <v>-891.97</v>
      </c>
      <c r="Y203" t="s">
        <v>204</v>
      </c>
    </row>
    <row r="204" spans="14:25" x14ac:dyDescent="0.2">
      <c r="N204" s="63">
        <v>45597</v>
      </c>
      <c r="O204" s="63">
        <v>45601</v>
      </c>
      <c r="P204" s="63">
        <v>45601</v>
      </c>
      <c r="Q204" t="s">
        <v>725</v>
      </c>
      <c r="R204" t="s">
        <v>128</v>
      </c>
      <c r="S204" t="s">
        <v>40</v>
      </c>
      <c r="T204" t="s">
        <v>949</v>
      </c>
      <c r="U204" t="s">
        <v>935</v>
      </c>
      <c r="V204">
        <v>4000</v>
      </c>
      <c r="W204" t="s">
        <v>134</v>
      </c>
      <c r="X204">
        <v>4000</v>
      </c>
      <c r="Y204" t="s">
        <v>203</v>
      </c>
    </row>
    <row r="205" spans="14:25" x14ac:dyDescent="0.2">
      <c r="N205" s="63">
        <v>45597</v>
      </c>
      <c r="O205" s="63">
        <v>45601</v>
      </c>
      <c r="P205" s="63">
        <v>45601</v>
      </c>
      <c r="Q205" t="s">
        <v>725</v>
      </c>
      <c r="R205" t="s">
        <v>128</v>
      </c>
      <c r="S205" t="s">
        <v>40</v>
      </c>
      <c r="T205" t="s">
        <v>948</v>
      </c>
      <c r="U205" t="s">
        <v>934</v>
      </c>
      <c r="V205">
        <v>10355.129999999999</v>
      </c>
      <c r="W205" t="s">
        <v>134</v>
      </c>
      <c r="X205">
        <v>10355.129999999999</v>
      </c>
      <c r="Y205" t="s">
        <v>203</v>
      </c>
    </row>
    <row r="206" spans="14:25" x14ac:dyDescent="0.2">
      <c r="N206" s="63">
        <v>45597</v>
      </c>
      <c r="O206" s="63">
        <v>45602</v>
      </c>
      <c r="P206" s="63">
        <v>45602</v>
      </c>
      <c r="Q206" t="s">
        <v>725</v>
      </c>
      <c r="R206" t="s">
        <v>128</v>
      </c>
      <c r="S206" t="s">
        <v>52</v>
      </c>
      <c r="T206" t="s">
        <v>821</v>
      </c>
      <c r="U206" t="s">
        <v>936</v>
      </c>
      <c r="V206">
        <v>200</v>
      </c>
      <c r="W206" t="s">
        <v>134</v>
      </c>
      <c r="X206">
        <v>-200</v>
      </c>
      <c r="Y206" t="s">
        <v>204</v>
      </c>
    </row>
    <row r="207" spans="14:25" x14ac:dyDescent="0.2">
      <c r="N207" s="63">
        <v>45597</v>
      </c>
      <c r="O207" s="63">
        <v>45603</v>
      </c>
      <c r="P207" s="63">
        <v>45603</v>
      </c>
      <c r="Q207" t="s">
        <v>725</v>
      </c>
      <c r="R207" t="s">
        <v>128</v>
      </c>
      <c r="S207" t="s">
        <v>41</v>
      </c>
      <c r="T207" t="s">
        <v>798</v>
      </c>
      <c r="U207" t="s">
        <v>954</v>
      </c>
      <c r="V207">
        <v>18.399999999999999</v>
      </c>
      <c r="W207" t="s">
        <v>134</v>
      </c>
      <c r="X207">
        <v>18.399999999999999</v>
      </c>
      <c r="Y207" t="s">
        <v>203</v>
      </c>
    </row>
    <row r="208" spans="14:25" x14ac:dyDescent="0.2">
      <c r="N208" s="63">
        <v>45597</v>
      </c>
      <c r="O208" s="63">
        <v>45483</v>
      </c>
      <c r="P208" s="63">
        <v>45603</v>
      </c>
      <c r="Q208" t="s">
        <v>725</v>
      </c>
      <c r="R208" t="s">
        <v>806</v>
      </c>
      <c r="S208" t="s">
        <v>899</v>
      </c>
      <c r="T208" t="s">
        <v>902</v>
      </c>
      <c r="U208" t="s">
        <v>863</v>
      </c>
      <c r="V208">
        <v>50.9</v>
      </c>
      <c r="W208" t="s">
        <v>134</v>
      </c>
      <c r="X208">
        <v>-50.9</v>
      </c>
      <c r="Y208" t="s">
        <v>204</v>
      </c>
    </row>
    <row r="209" spans="14:25" x14ac:dyDescent="0.2">
      <c r="N209" s="63">
        <v>45597</v>
      </c>
      <c r="O209" s="63">
        <v>45603</v>
      </c>
      <c r="P209" s="63">
        <v>45603</v>
      </c>
      <c r="Q209" t="s">
        <v>725</v>
      </c>
      <c r="R209" t="s">
        <v>128</v>
      </c>
      <c r="S209" t="s">
        <v>41</v>
      </c>
      <c r="T209" t="s">
        <v>798</v>
      </c>
      <c r="U209" t="s">
        <v>955</v>
      </c>
      <c r="V209">
        <v>67.2</v>
      </c>
      <c r="W209" t="s">
        <v>134</v>
      </c>
      <c r="X209">
        <v>67.2</v>
      </c>
      <c r="Y209" t="s">
        <v>203</v>
      </c>
    </row>
    <row r="210" spans="14:25" x14ac:dyDescent="0.2">
      <c r="N210" s="63">
        <v>45597</v>
      </c>
      <c r="O210" s="63">
        <v>45482</v>
      </c>
      <c r="P210" s="63">
        <v>45603</v>
      </c>
      <c r="Q210" t="s">
        <v>725</v>
      </c>
      <c r="R210" t="s">
        <v>806</v>
      </c>
      <c r="S210" t="s">
        <v>49</v>
      </c>
      <c r="T210" t="s">
        <v>904</v>
      </c>
      <c r="U210" t="s">
        <v>889</v>
      </c>
      <c r="V210">
        <v>119.71</v>
      </c>
      <c r="W210" t="s">
        <v>134</v>
      </c>
      <c r="X210">
        <v>-119.71</v>
      </c>
      <c r="Y210" t="s">
        <v>204</v>
      </c>
    </row>
    <row r="211" spans="14:25" x14ac:dyDescent="0.2">
      <c r="N211" s="63">
        <v>45597</v>
      </c>
      <c r="O211" s="63">
        <v>45603</v>
      </c>
      <c r="P211" s="63">
        <v>45603</v>
      </c>
      <c r="Q211" t="s">
        <v>725</v>
      </c>
      <c r="R211" t="s">
        <v>128</v>
      </c>
      <c r="S211" t="s">
        <v>808</v>
      </c>
      <c r="T211" t="s">
        <v>257</v>
      </c>
      <c r="U211" t="s">
        <v>745</v>
      </c>
      <c r="V211">
        <v>155.32</v>
      </c>
      <c r="W211" t="s">
        <v>134</v>
      </c>
      <c r="X211">
        <v>-155.32</v>
      </c>
      <c r="Y211" t="s">
        <v>204</v>
      </c>
    </row>
    <row r="212" spans="14:25" x14ac:dyDescent="0.2">
      <c r="N212" s="63">
        <v>45597</v>
      </c>
      <c r="O212" s="63">
        <v>45603</v>
      </c>
      <c r="P212" s="63">
        <v>45603</v>
      </c>
      <c r="Q212" t="s">
        <v>725</v>
      </c>
      <c r="R212" t="s">
        <v>128</v>
      </c>
      <c r="S212" t="s">
        <v>58</v>
      </c>
      <c r="T212" t="s">
        <v>802</v>
      </c>
      <c r="U212" t="s">
        <v>747</v>
      </c>
      <c r="V212">
        <v>194.63</v>
      </c>
      <c r="W212" t="s">
        <v>134</v>
      </c>
      <c r="X212">
        <v>-194.63</v>
      </c>
      <c r="Y212" t="s">
        <v>204</v>
      </c>
    </row>
    <row r="213" spans="14:25" x14ac:dyDescent="0.2">
      <c r="N213" s="63">
        <v>45597</v>
      </c>
      <c r="O213" s="63">
        <v>45603</v>
      </c>
      <c r="P213" s="63">
        <v>45603</v>
      </c>
      <c r="Q213" t="s">
        <v>725</v>
      </c>
      <c r="R213" t="s">
        <v>128</v>
      </c>
      <c r="S213" t="s">
        <v>58</v>
      </c>
      <c r="T213" t="s">
        <v>802</v>
      </c>
      <c r="U213" t="s">
        <v>747</v>
      </c>
      <c r="V213">
        <v>276.3</v>
      </c>
      <c r="W213" t="s">
        <v>134</v>
      </c>
      <c r="X213">
        <v>-276.3</v>
      </c>
      <c r="Y213" t="s">
        <v>204</v>
      </c>
    </row>
    <row r="214" spans="14:25" x14ac:dyDescent="0.2">
      <c r="N214" s="63">
        <v>45597</v>
      </c>
      <c r="O214" s="63">
        <v>45603</v>
      </c>
      <c r="P214" s="63">
        <v>45603</v>
      </c>
      <c r="Q214" t="s">
        <v>725</v>
      </c>
      <c r="R214" t="s">
        <v>128</v>
      </c>
      <c r="S214" t="s">
        <v>52</v>
      </c>
      <c r="T214" t="s">
        <v>811</v>
      </c>
      <c r="U214" t="s">
        <v>956</v>
      </c>
      <c r="V214">
        <v>390</v>
      </c>
      <c r="W214" t="s">
        <v>134</v>
      </c>
      <c r="X214">
        <v>-390</v>
      </c>
      <c r="Y214" t="s">
        <v>204</v>
      </c>
    </row>
    <row r="215" spans="14:25" x14ac:dyDescent="0.2">
      <c r="N215" s="63">
        <v>45597</v>
      </c>
      <c r="O215" s="63">
        <v>45603</v>
      </c>
      <c r="P215" s="63">
        <v>45603</v>
      </c>
      <c r="Q215" t="s">
        <v>725</v>
      </c>
      <c r="R215" t="s">
        <v>128</v>
      </c>
      <c r="S215" t="s">
        <v>130</v>
      </c>
      <c r="T215" t="s">
        <v>132</v>
      </c>
      <c r="U215" t="s">
        <v>1128</v>
      </c>
      <c r="W215" t="s">
        <v>134</v>
      </c>
      <c r="X215">
        <v>-9263.4500000000007</v>
      </c>
      <c r="Y215" t="s">
        <v>204</v>
      </c>
    </row>
    <row r="216" spans="14:25" x14ac:dyDescent="0.2">
      <c r="N216" s="63">
        <v>45597</v>
      </c>
      <c r="O216" s="63">
        <v>45604</v>
      </c>
      <c r="P216" s="63">
        <v>45604</v>
      </c>
      <c r="Q216" t="s">
        <v>725</v>
      </c>
      <c r="R216" t="s">
        <v>128</v>
      </c>
      <c r="S216" t="s">
        <v>58</v>
      </c>
      <c r="T216" t="s">
        <v>801</v>
      </c>
      <c r="U216" t="s">
        <v>957</v>
      </c>
      <c r="V216">
        <v>15</v>
      </c>
      <c r="W216" t="s">
        <v>134</v>
      </c>
      <c r="X216">
        <v>-15</v>
      </c>
      <c r="Y216" t="s">
        <v>204</v>
      </c>
    </row>
    <row r="217" spans="14:25" x14ac:dyDescent="0.2">
      <c r="N217" s="63">
        <v>45597</v>
      </c>
      <c r="O217" s="63">
        <v>45604</v>
      </c>
      <c r="P217" s="63">
        <v>45604</v>
      </c>
      <c r="Q217" t="s">
        <v>725</v>
      </c>
      <c r="R217" t="s">
        <v>128</v>
      </c>
      <c r="S217" t="s">
        <v>816</v>
      </c>
      <c r="T217" t="s">
        <v>964</v>
      </c>
      <c r="U217" t="s">
        <v>959</v>
      </c>
      <c r="V217">
        <v>188.85</v>
      </c>
      <c r="W217" t="s">
        <v>134</v>
      </c>
      <c r="X217">
        <v>-188.85</v>
      </c>
      <c r="Y217" t="s">
        <v>204</v>
      </c>
    </row>
    <row r="218" spans="14:25" x14ac:dyDescent="0.2">
      <c r="N218" s="63">
        <v>45597</v>
      </c>
      <c r="O218" s="63">
        <v>45604</v>
      </c>
      <c r="P218" s="63">
        <v>45604</v>
      </c>
      <c r="Q218" t="s">
        <v>725</v>
      </c>
      <c r="R218" t="s">
        <v>128</v>
      </c>
      <c r="S218" t="s">
        <v>43</v>
      </c>
      <c r="T218" t="s">
        <v>817</v>
      </c>
      <c r="U218" t="s">
        <v>960</v>
      </c>
      <c r="V218">
        <v>200</v>
      </c>
      <c r="W218" t="s">
        <v>134</v>
      </c>
      <c r="X218">
        <v>-200</v>
      </c>
      <c r="Y218" t="s">
        <v>204</v>
      </c>
    </row>
    <row r="219" spans="14:25" x14ac:dyDescent="0.2">
      <c r="N219" s="63">
        <v>45597</v>
      </c>
      <c r="O219" s="63">
        <v>45604</v>
      </c>
      <c r="P219" s="63">
        <v>45604</v>
      </c>
      <c r="Q219" t="s">
        <v>725</v>
      </c>
      <c r="R219" t="s">
        <v>128</v>
      </c>
      <c r="S219" t="s">
        <v>58</v>
      </c>
      <c r="T219" t="s">
        <v>802</v>
      </c>
      <c r="U219" t="s">
        <v>958</v>
      </c>
      <c r="V219">
        <v>850</v>
      </c>
      <c r="W219" t="s">
        <v>134</v>
      </c>
      <c r="X219">
        <v>-850</v>
      </c>
      <c r="Y219" t="s">
        <v>204</v>
      </c>
    </row>
    <row r="220" spans="14:25" x14ac:dyDescent="0.2">
      <c r="N220" s="63">
        <v>45597</v>
      </c>
      <c r="O220" s="63">
        <v>45604</v>
      </c>
      <c r="P220" s="63">
        <v>45604</v>
      </c>
      <c r="Q220" t="s">
        <v>725</v>
      </c>
      <c r="R220" t="s">
        <v>128</v>
      </c>
      <c r="S220" t="s">
        <v>58</v>
      </c>
      <c r="T220" t="s">
        <v>802</v>
      </c>
      <c r="U220" t="s">
        <v>958</v>
      </c>
      <c r="V220">
        <v>850</v>
      </c>
      <c r="W220" t="s">
        <v>134</v>
      </c>
      <c r="X220">
        <v>-850</v>
      </c>
      <c r="Y220" t="s">
        <v>204</v>
      </c>
    </row>
    <row r="221" spans="14:25" x14ac:dyDescent="0.2">
      <c r="N221" s="63">
        <v>45597</v>
      </c>
      <c r="O221" s="63">
        <v>45584</v>
      </c>
      <c r="P221" s="63">
        <v>45605</v>
      </c>
      <c r="Q221" t="s">
        <v>725</v>
      </c>
      <c r="R221" t="s">
        <v>806</v>
      </c>
      <c r="S221" t="s">
        <v>55</v>
      </c>
      <c r="T221" t="s">
        <v>912</v>
      </c>
      <c r="U221" t="s">
        <v>837</v>
      </c>
      <c r="V221">
        <v>3.99</v>
      </c>
      <c r="W221" t="s">
        <v>134</v>
      </c>
      <c r="X221">
        <v>-3.99</v>
      </c>
      <c r="Y221" t="s">
        <v>204</v>
      </c>
    </row>
    <row r="222" spans="14:25" x14ac:dyDescent="0.2">
      <c r="N222" s="63">
        <v>45597</v>
      </c>
      <c r="O222" s="63">
        <v>45578</v>
      </c>
      <c r="P222" s="63">
        <v>45605</v>
      </c>
      <c r="Q222" t="s">
        <v>725</v>
      </c>
      <c r="R222" t="s">
        <v>806</v>
      </c>
      <c r="S222" t="s">
        <v>43</v>
      </c>
      <c r="T222" t="s">
        <v>815</v>
      </c>
      <c r="U222" t="s">
        <v>836</v>
      </c>
      <c r="V222">
        <v>4.9000000000000004</v>
      </c>
      <c r="W222" t="s">
        <v>134</v>
      </c>
      <c r="X222">
        <v>-4.9000000000000004</v>
      </c>
      <c r="Y222" t="s">
        <v>204</v>
      </c>
    </row>
    <row r="223" spans="14:25" x14ac:dyDescent="0.2">
      <c r="N223" s="63">
        <v>45597</v>
      </c>
      <c r="O223" s="63">
        <v>45578</v>
      </c>
      <c r="P223" s="63">
        <v>45605</v>
      </c>
      <c r="Q223" t="s">
        <v>725</v>
      </c>
      <c r="R223" t="s">
        <v>806</v>
      </c>
      <c r="S223" t="s">
        <v>55</v>
      </c>
      <c r="T223" t="s">
        <v>810</v>
      </c>
      <c r="U223" t="s">
        <v>971</v>
      </c>
      <c r="V223">
        <v>4.9000000000000004</v>
      </c>
      <c r="W223" t="s">
        <v>134</v>
      </c>
      <c r="X223">
        <v>-4.9000000000000004</v>
      </c>
      <c r="Y223" t="s">
        <v>204</v>
      </c>
    </row>
    <row r="224" spans="14:25" x14ac:dyDescent="0.2">
      <c r="N224" s="63">
        <v>45597</v>
      </c>
      <c r="O224" s="63">
        <v>45578</v>
      </c>
      <c r="P224" s="63">
        <v>45605</v>
      </c>
      <c r="Q224" t="s">
        <v>725</v>
      </c>
      <c r="R224" t="s">
        <v>806</v>
      </c>
      <c r="S224" t="s">
        <v>55</v>
      </c>
      <c r="T224" t="s">
        <v>810</v>
      </c>
      <c r="U224" t="s">
        <v>971</v>
      </c>
      <c r="V224">
        <v>7.9</v>
      </c>
      <c r="W224" t="s">
        <v>134</v>
      </c>
      <c r="X224">
        <v>-7.9</v>
      </c>
      <c r="Y224" t="s">
        <v>204</v>
      </c>
    </row>
    <row r="225" spans="14:25" x14ac:dyDescent="0.2">
      <c r="N225" s="63">
        <v>45597</v>
      </c>
      <c r="O225" s="63">
        <v>45303</v>
      </c>
      <c r="P225" s="63">
        <v>45605</v>
      </c>
      <c r="Q225" t="s">
        <v>725</v>
      </c>
      <c r="R225" t="s">
        <v>806</v>
      </c>
      <c r="S225" t="s">
        <v>58</v>
      </c>
      <c r="T225" t="s">
        <v>906</v>
      </c>
      <c r="U225" t="s">
        <v>1015</v>
      </c>
      <c r="V225">
        <v>7.92</v>
      </c>
      <c r="W225" t="s">
        <v>134</v>
      </c>
      <c r="X225">
        <v>-7.92</v>
      </c>
      <c r="Y225" t="s">
        <v>204</v>
      </c>
    </row>
    <row r="226" spans="14:25" x14ac:dyDescent="0.2">
      <c r="N226" s="63">
        <v>45597</v>
      </c>
      <c r="O226" s="63">
        <v>45404</v>
      </c>
      <c r="P226" s="63">
        <v>45605</v>
      </c>
      <c r="Q226" t="s">
        <v>725</v>
      </c>
      <c r="R226" t="s">
        <v>806</v>
      </c>
      <c r="S226" t="s">
        <v>58</v>
      </c>
      <c r="T226" t="s">
        <v>906</v>
      </c>
      <c r="U226" t="s">
        <v>1028</v>
      </c>
      <c r="V226">
        <v>8.6999999999999993</v>
      </c>
      <c r="W226" t="s">
        <v>134</v>
      </c>
      <c r="X226">
        <v>-8.6999999999999993</v>
      </c>
      <c r="Y226" t="s">
        <v>204</v>
      </c>
    </row>
    <row r="227" spans="14:25" x14ac:dyDescent="0.2">
      <c r="N227" s="63">
        <v>45597</v>
      </c>
      <c r="O227" s="63">
        <v>45576</v>
      </c>
      <c r="P227" s="63">
        <v>45605</v>
      </c>
      <c r="Q227" t="s">
        <v>725</v>
      </c>
      <c r="R227" t="s">
        <v>806</v>
      </c>
      <c r="S227" t="s">
        <v>803</v>
      </c>
      <c r="T227" t="s">
        <v>799</v>
      </c>
      <c r="U227" t="s">
        <v>969</v>
      </c>
      <c r="V227">
        <v>9.15</v>
      </c>
      <c r="W227" t="s">
        <v>134</v>
      </c>
      <c r="X227">
        <v>-9.15</v>
      </c>
      <c r="Y227" t="s">
        <v>204</v>
      </c>
    </row>
    <row r="228" spans="14:25" x14ac:dyDescent="0.2">
      <c r="N228" s="63">
        <v>45597</v>
      </c>
      <c r="O228" s="63">
        <v>45566</v>
      </c>
      <c r="P228" s="63">
        <v>45605</v>
      </c>
      <c r="Q228" t="s">
        <v>725</v>
      </c>
      <c r="R228" t="s">
        <v>806</v>
      </c>
      <c r="S228" t="s">
        <v>803</v>
      </c>
      <c r="T228" t="s">
        <v>799</v>
      </c>
      <c r="U228" t="s">
        <v>975</v>
      </c>
      <c r="V228">
        <v>10.54</v>
      </c>
      <c r="W228" t="s">
        <v>134</v>
      </c>
      <c r="X228">
        <v>-10.54</v>
      </c>
      <c r="Y228" t="s">
        <v>204</v>
      </c>
    </row>
    <row r="229" spans="14:25" x14ac:dyDescent="0.2">
      <c r="N229" s="63">
        <v>45597</v>
      </c>
      <c r="O229" s="63">
        <v>45578</v>
      </c>
      <c r="P229" s="63">
        <v>45605</v>
      </c>
      <c r="Q229" t="s">
        <v>725</v>
      </c>
      <c r="R229" t="s">
        <v>806</v>
      </c>
      <c r="S229" t="s">
        <v>55</v>
      </c>
      <c r="T229" t="s">
        <v>57</v>
      </c>
      <c r="U229" t="s">
        <v>970</v>
      </c>
      <c r="V229">
        <v>12</v>
      </c>
      <c r="W229" t="s">
        <v>134</v>
      </c>
      <c r="X229">
        <v>-12</v>
      </c>
      <c r="Y229" t="s">
        <v>204</v>
      </c>
    </row>
    <row r="230" spans="14:25" x14ac:dyDescent="0.2">
      <c r="N230" s="63">
        <v>45597</v>
      </c>
      <c r="O230" s="63">
        <v>45587</v>
      </c>
      <c r="P230" s="63">
        <v>45605</v>
      </c>
      <c r="Q230" t="s">
        <v>725</v>
      </c>
      <c r="R230" t="s">
        <v>806</v>
      </c>
      <c r="S230" t="s">
        <v>49</v>
      </c>
      <c r="T230" t="s">
        <v>1031</v>
      </c>
      <c r="U230" t="s">
        <v>1002</v>
      </c>
      <c r="V230">
        <v>12</v>
      </c>
      <c r="W230" t="s">
        <v>134</v>
      </c>
      <c r="X230">
        <v>-12</v>
      </c>
      <c r="Y230" t="s">
        <v>204</v>
      </c>
    </row>
    <row r="231" spans="14:25" x14ac:dyDescent="0.2">
      <c r="N231" s="63">
        <v>45597</v>
      </c>
      <c r="O231" s="63">
        <v>45425</v>
      </c>
      <c r="P231" s="63">
        <v>45605</v>
      </c>
      <c r="Q231" t="s">
        <v>725</v>
      </c>
      <c r="R231" t="s">
        <v>806</v>
      </c>
      <c r="S231" t="s">
        <v>58</v>
      </c>
      <c r="T231" t="s">
        <v>906</v>
      </c>
      <c r="U231" t="s">
        <v>1020</v>
      </c>
      <c r="V231">
        <v>13.64</v>
      </c>
      <c r="W231" t="s">
        <v>134</v>
      </c>
      <c r="X231">
        <v>-13.64</v>
      </c>
      <c r="Y231" t="s">
        <v>204</v>
      </c>
    </row>
    <row r="232" spans="14:25" x14ac:dyDescent="0.2">
      <c r="N232" s="63">
        <v>45597</v>
      </c>
      <c r="O232" s="63">
        <v>45580</v>
      </c>
      <c r="P232" s="63">
        <v>45605</v>
      </c>
      <c r="Q232" t="s">
        <v>725</v>
      </c>
      <c r="R232" t="s">
        <v>806</v>
      </c>
      <c r="S232" t="s">
        <v>803</v>
      </c>
      <c r="T232" t="s">
        <v>799</v>
      </c>
      <c r="U232" t="s">
        <v>969</v>
      </c>
      <c r="V232">
        <v>14.25</v>
      </c>
      <c r="W232" t="s">
        <v>134</v>
      </c>
      <c r="X232">
        <v>-14.25</v>
      </c>
      <c r="Y232" t="s">
        <v>204</v>
      </c>
    </row>
    <row r="233" spans="14:25" x14ac:dyDescent="0.2">
      <c r="N233" s="63">
        <v>45597</v>
      </c>
      <c r="O233" s="63">
        <v>45574</v>
      </c>
      <c r="P233" s="63">
        <v>45605</v>
      </c>
      <c r="Q233" t="s">
        <v>725</v>
      </c>
      <c r="R233" t="s">
        <v>806</v>
      </c>
      <c r="S233" t="s">
        <v>803</v>
      </c>
      <c r="T233" t="s">
        <v>799</v>
      </c>
      <c r="U233" t="s">
        <v>832</v>
      </c>
      <c r="V233">
        <v>15.64</v>
      </c>
      <c r="W233" t="s">
        <v>134</v>
      </c>
      <c r="X233">
        <v>-15.64</v>
      </c>
      <c r="Y233" t="s">
        <v>204</v>
      </c>
    </row>
    <row r="234" spans="14:25" x14ac:dyDescent="0.2">
      <c r="N234" s="63">
        <v>45597</v>
      </c>
      <c r="O234" s="63">
        <v>45566</v>
      </c>
      <c r="P234" s="63">
        <v>45605</v>
      </c>
      <c r="Q234" t="s">
        <v>725</v>
      </c>
      <c r="R234" t="s">
        <v>806</v>
      </c>
      <c r="S234" t="s">
        <v>58</v>
      </c>
      <c r="T234" t="s">
        <v>819</v>
      </c>
      <c r="U234" t="s">
        <v>973</v>
      </c>
      <c r="V234">
        <v>16</v>
      </c>
      <c r="W234" t="s">
        <v>134</v>
      </c>
      <c r="X234">
        <v>-16</v>
      </c>
      <c r="Y234" t="s">
        <v>204</v>
      </c>
    </row>
    <row r="235" spans="14:25" x14ac:dyDescent="0.2">
      <c r="N235" s="63">
        <v>45597</v>
      </c>
      <c r="O235" s="63">
        <v>45566</v>
      </c>
      <c r="P235" s="63">
        <v>45605</v>
      </c>
      <c r="Q235" t="s">
        <v>725</v>
      </c>
      <c r="R235" t="s">
        <v>806</v>
      </c>
      <c r="S235" t="s">
        <v>55</v>
      </c>
      <c r="T235" t="s">
        <v>810</v>
      </c>
      <c r="U235" t="s">
        <v>967</v>
      </c>
      <c r="V235">
        <v>18</v>
      </c>
      <c r="W235" t="s">
        <v>134</v>
      </c>
      <c r="X235">
        <v>-18</v>
      </c>
      <c r="Y235" t="s">
        <v>204</v>
      </c>
    </row>
    <row r="236" spans="14:25" x14ac:dyDescent="0.2">
      <c r="N236" s="63">
        <v>45597</v>
      </c>
      <c r="O236" s="63">
        <v>45588</v>
      </c>
      <c r="P236" s="63">
        <v>45605</v>
      </c>
      <c r="Q236" t="s">
        <v>725</v>
      </c>
      <c r="R236" t="s">
        <v>806</v>
      </c>
      <c r="S236" t="s">
        <v>803</v>
      </c>
      <c r="T236" t="s">
        <v>799</v>
      </c>
      <c r="U236" t="s">
        <v>832</v>
      </c>
      <c r="V236">
        <v>19.059999999999999</v>
      </c>
      <c r="W236" t="s">
        <v>134</v>
      </c>
      <c r="X236">
        <v>-19.059999999999999</v>
      </c>
      <c r="Y236" t="s">
        <v>204</v>
      </c>
    </row>
    <row r="237" spans="14:25" x14ac:dyDescent="0.2">
      <c r="N237" s="63">
        <v>45597</v>
      </c>
      <c r="O237" s="63">
        <v>45380</v>
      </c>
      <c r="P237" s="63">
        <v>45605</v>
      </c>
      <c r="Q237" t="s">
        <v>725</v>
      </c>
      <c r="R237" t="s">
        <v>806</v>
      </c>
      <c r="S237" t="s">
        <v>899</v>
      </c>
      <c r="T237" t="s">
        <v>902</v>
      </c>
      <c r="U237" t="s">
        <v>981</v>
      </c>
      <c r="V237">
        <v>20.99</v>
      </c>
      <c r="W237" t="s">
        <v>134</v>
      </c>
      <c r="X237">
        <v>-20.99</v>
      </c>
      <c r="Y237" t="s">
        <v>204</v>
      </c>
    </row>
    <row r="238" spans="14:25" x14ac:dyDescent="0.2">
      <c r="N238" s="63">
        <v>45597</v>
      </c>
      <c r="O238" s="63">
        <v>45574</v>
      </c>
      <c r="P238" s="63">
        <v>45605</v>
      </c>
      <c r="Q238" t="s">
        <v>725</v>
      </c>
      <c r="R238" t="s">
        <v>806</v>
      </c>
      <c r="S238" t="s">
        <v>55</v>
      </c>
      <c r="T238" t="s">
        <v>56</v>
      </c>
      <c r="U238" t="s">
        <v>1018</v>
      </c>
      <c r="V238">
        <v>22.28</v>
      </c>
      <c r="W238" t="s">
        <v>134</v>
      </c>
      <c r="X238">
        <v>-22.28</v>
      </c>
      <c r="Y238" t="s">
        <v>204</v>
      </c>
    </row>
    <row r="239" spans="14:25" x14ac:dyDescent="0.2">
      <c r="N239" s="63">
        <v>45597</v>
      </c>
      <c r="O239" s="63">
        <v>45566</v>
      </c>
      <c r="P239" s="63">
        <v>45605</v>
      </c>
      <c r="Q239" t="s">
        <v>725</v>
      </c>
      <c r="R239" t="s">
        <v>806</v>
      </c>
      <c r="S239" t="s">
        <v>55</v>
      </c>
      <c r="T239" t="s">
        <v>810</v>
      </c>
      <c r="U239" t="s">
        <v>994</v>
      </c>
      <c r="V239">
        <v>24.99</v>
      </c>
      <c r="W239" t="s">
        <v>134</v>
      </c>
      <c r="X239">
        <v>-24.99</v>
      </c>
      <c r="Y239" t="s">
        <v>204</v>
      </c>
    </row>
    <row r="240" spans="14:25" x14ac:dyDescent="0.2">
      <c r="N240" s="63">
        <v>45597</v>
      </c>
      <c r="O240" s="63">
        <v>45587</v>
      </c>
      <c r="P240" s="63">
        <v>45605</v>
      </c>
      <c r="Q240" t="s">
        <v>725</v>
      </c>
      <c r="R240" t="s">
        <v>806</v>
      </c>
      <c r="S240" t="s">
        <v>55</v>
      </c>
      <c r="T240" t="s">
        <v>56</v>
      </c>
      <c r="U240" t="s">
        <v>1001</v>
      </c>
      <c r="V240">
        <v>25</v>
      </c>
      <c r="W240" t="s">
        <v>134</v>
      </c>
      <c r="X240">
        <v>-25</v>
      </c>
      <c r="Y240" t="s">
        <v>204</v>
      </c>
    </row>
    <row r="241" spans="14:25" x14ac:dyDescent="0.2">
      <c r="N241" s="63">
        <v>45597</v>
      </c>
      <c r="O241" s="63">
        <v>45566</v>
      </c>
      <c r="P241" s="63">
        <v>45605</v>
      </c>
      <c r="Q241" t="s">
        <v>725</v>
      </c>
      <c r="R241" t="s">
        <v>806</v>
      </c>
      <c r="S241" t="s">
        <v>49</v>
      </c>
      <c r="T241" t="s">
        <v>50</v>
      </c>
      <c r="U241" t="s">
        <v>1005</v>
      </c>
      <c r="V241">
        <v>25.18</v>
      </c>
      <c r="W241" t="s">
        <v>134</v>
      </c>
      <c r="X241">
        <v>-25.18</v>
      </c>
      <c r="Y241" t="s">
        <v>204</v>
      </c>
    </row>
    <row r="242" spans="14:25" x14ac:dyDescent="0.2">
      <c r="N242" s="63">
        <v>45597</v>
      </c>
      <c r="O242" s="63">
        <v>45584</v>
      </c>
      <c r="P242" s="63">
        <v>45605</v>
      </c>
      <c r="Q242" t="s">
        <v>725</v>
      </c>
      <c r="R242" t="s">
        <v>806</v>
      </c>
      <c r="S242" t="s">
        <v>52</v>
      </c>
      <c r="T242" t="s">
        <v>800</v>
      </c>
      <c r="U242" t="s">
        <v>828</v>
      </c>
      <c r="V242">
        <v>26.99</v>
      </c>
      <c r="W242" t="s">
        <v>134</v>
      </c>
      <c r="X242">
        <v>-26.99</v>
      </c>
      <c r="Y242" t="s">
        <v>204</v>
      </c>
    </row>
    <row r="243" spans="14:25" x14ac:dyDescent="0.2">
      <c r="N243" s="63">
        <v>45597</v>
      </c>
      <c r="O243" s="63">
        <v>45577</v>
      </c>
      <c r="P243" s="63">
        <v>45605</v>
      </c>
      <c r="Q243" t="s">
        <v>725</v>
      </c>
      <c r="R243" t="s">
        <v>806</v>
      </c>
      <c r="S243" t="s">
        <v>55</v>
      </c>
      <c r="T243" t="s">
        <v>56</v>
      </c>
      <c r="U243" t="s">
        <v>833</v>
      </c>
      <c r="V243">
        <v>28</v>
      </c>
      <c r="W243" t="s">
        <v>134</v>
      </c>
      <c r="X243">
        <v>-28</v>
      </c>
      <c r="Y243" t="s">
        <v>204</v>
      </c>
    </row>
    <row r="244" spans="14:25" x14ac:dyDescent="0.2">
      <c r="N244" s="63">
        <v>45597</v>
      </c>
      <c r="O244" s="63">
        <v>45579</v>
      </c>
      <c r="P244" s="63">
        <v>45605</v>
      </c>
      <c r="Q244" t="s">
        <v>725</v>
      </c>
      <c r="R244" t="s">
        <v>806</v>
      </c>
      <c r="S244" t="s">
        <v>803</v>
      </c>
      <c r="T244" t="s">
        <v>48</v>
      </c>
      <c r="U244" t="s">
        <v>830</v>
      </c>
      <c r="V244">
        <v>28</v>
      </c>
      <c r="W244" t="s">
        <v>134</v>
      </c>
      <c r="X244">
        <v>-28</v>
      </c>
      <c r="Y244" t="s">
        <v>204</v>
      </c>
    </row>
    <row r="245" spans="14:25" x14ac:dyDescent="0.2">
      <c r="N245" s="63">
        <v>45597</v>
      </c>
      <c r="O245" s="63">
        <v>45525</v>
      </c>
      <c r="P245" s="63">
        <v>45605</v>
      </c>
      <c r="Q245" t="s">
        <v>725</v>
      </c>
      <c r="R245" t="s">
        <v>806</v>
      </c>
      <c r="S245" t="s">
        <v>55</v>
      </c>
      <c r="T245" t="s">
        <v>913</v>
      </c>
      <c r="U245" t="s">
        <v>1026</v>
      </c>
      <c r="V245">
        <v>29.49</v>
      </c>
      <c r="W245" t="s">
        <v>134</v>
      </c>
      <c r="X245">
        <v>-29.49</v>
      </c>
      <c r="Y245" t="s">
        <v>204</v>
      </c>
    </row>
    <row r="246" spans="14:25" x14ac:dyDescent="0.2">
      <c r="N246" s="63">
        <v>45597</v>
      </c>
      <c r="O246" s="63">
        <v>45385</v>
      </c>
      <c r="P246" s="63">
        <v>45605</v>
      </c>
      <c r="Q246" t="s">
        <v>725</v>
      </c>
      <c r="R246" t="s">
        <v>806</v>
      </c>
      <c r="S246" t="s">
        <v>49</v>
      </c>
      <c r="T246" t="s">
        <v>911</v>
      </c>
      <c r="U246" t="s">
        <v>1013</v>
      </c>
      <c r="V246">
        <v>33.32</v>
      </c>
      <c r="W246" t="s">
        <v>134</v>
      </c>
      <c r="X246">
        <v>-33.32</v>
      </c>
      <c r="Y246" t="s">
        <v>204</v>
      </c>
    </row>
    <row r="247" spans="14:25" x14ac:dyDescent="0.2">
      <c r="N247" s="63">
        <v>45597</v>
      </c>
      <c r="O247" s="63">
        <v>45566</v>
      </c>
      <c r="P247" s="63">
        <v>45605</v>
      </c>
      <c r="Q247" t="s">
        <v>725</v>
      </c>
      <c r="R247" t="s">
        <v>806</v>
      </c>
      <c r="S247" t="s">
        <v>49</v>
      </c>
      <c r="T247" t="s">
        <v>50</v>
      </c>
      <c r="U247" t="s">
        <v>1006</v>
      </c>
      <c r="V247">
        <v>35.22</v>
      </c>
      <c r="W247" t="s">
        <v>134</v>
      </c>
      <c r="X247">
        <v>-35.22</v>
      </c>
      <c r="Y247" t="s">
        <v>204</v>
      </c>
    </row>
    <row r="248" spans="14:25" x14ac:dyDescent="0.2">
      <c r="N248" s="63">
        <v>45597</v>
      </c>
      <c r="O248" s="63">
        <v>45574</v>
      </c>
      <c r="P248" s="63">
        <v>45605</v>
      </c>
      <c r="Q248" t="s">
        <v>725</v>
      </c>
      <c r="R248" t="s">
        <v>806</v>
      </c>
      <c r="S248" t="s">
        <v>899</v>
      </c>
      <c r="T248" t="s">
        <v>902</v>
      </c>
      <c r="U248" t="s">
        <v>1019</v>
      </c>
      <c r="V248">
        <v>36.03</v>
      </c>
      <c r="W248" t="s">
        <v>134</v>
      </c>
      <c r="X248">
        <v>-36.03</v>
      </c>
      <c r="Y248" t="s">
        <v>204</v>
      </c>
    </row>
    <row r="249" spans="14:25" x14ac:dyDescent="0.2">
      <c r="N249" s="63">
        <v>45597</v>
      </c>
      <c r="O249" s="63">
        <v>45572</v>
      </c>
      <c r="P249" s="63">
        <v>45605</v>
      </c>
      <c r="Q249" t="s">
        <v>725</v>
      </c>
      <c r="R249" t="s">
        <v>806</v>
      </c>
      <c r="S249" t="s">
        <v>803</v>
      </c>
      <c r="T249" t="s">
        <v>48</v>
      </c>
      <c r="U249" t="s">
        <v>831</v>
      </c>
      <c r="V249">
        <v>37.51</v>
      </c>
      <c r="W249" t="s">
        <v>134</v>
      </c>
      <c r="X249">
        <v>-37.51</v>
      </c>
      <c r="Y249" t="s">
        <v>204</v>
      </c>
    </row>
    <row r="250" spans="14:25" x14ac:dyDescent="0.2">
      <c r="N250" s="63">
        <v>45597</v>
      </c>
      <c r="O250" s="63">
        <v>45571</v>
      </c>
      <c r="P250" s="63">
        <v>45605</v>
      </c>
      <c r="Q250" t="s">
        <v>725</v>
      </c>
      <c r="R250" t="s">
        <v>806</v>
      </c>
      <c r="S250" t="s">
        <v>1029</v>
      </c>
      <c r="T250" t="s">
        <v>1030</v>
      </c>
      <c r="U250" t="s">
        <v>1008</v>
      </c>
      <c r="V250">
        <v>38.99</v>
      </c>
      <c r="W250" t="s">
        <v>134</v>
      </c>
      <c r="X250">
        <v>-38.99</v>
      </c>
      <c r="Y250" t="s">
        <v>204</v>
      </c>
    </row>
    <row r="251" spans="14:25" x14ac:dyDescent="0.2">
      <c r="N251" s="63">
        <v>45597</v>
      </c>
      <c r="O251" s="63">
        <v>45566</v>
      </c>
      <c r="P251" s="63">
        <v>45605</v>
      </c>
      <c r="Q251" t="s">
        <v>725</v>
      </c>
      <c r="R251" t="s">
        <v>806</v>
      </c>
      <c r="S251" t="s">
        <v>52</v>
      </c>
      <c r="T251" t="s">
        <v>820</v>
      </c>
      <c r="U251" t="s">
        <v>972</v>
      </c>
      <c r="V251">
        <v>40</v>
      </c>
      <c r="W251" t="s">
        <v>134</v>
      </c>
      <c r="X251">
        <v>-40</v>
      </c>
      <c r="Y251" t="s">
        <v>204</v>
      </c>
    </row>
    <row r="252" spans="14:25" x14ac:dyDescent="0.2">
      <c r="N252" s="63">
        <v>45597</v>
      </c>
      <c r="O252" s="63">
        <v>45523</v>
      </c>
      <c r="P252" s="63">
        <v>45605</v>
      </c>
      <c r="Q252" t="s">
        <v>725</v>
      </c>
      <c r="R252" t="s">
        <v>806</v>
      </c>
      <c r="S252" t="s">
        <v>49</v>
      </c>
      <c r="T252" t="s">
        <v>904</v>
      </c>
      <c r="U252" t="s">
        <v>1025</v>
      </c>
      <c r="V252">
        <v>44.88</v>
      </c>
      <c r="W252" t="s">
        <v>134</v>
      </c>
      <c r="X252">
        <v>-44.88</v>
      </c>
      <c r="Y252" t="s">
        <v>204</v>
      </c>
    </row>
    <row r="253" spans="14:25" x14ac:dyDescent="0.2">
      <c r="N253" s="63">
        <v>45597</v>
      </c>
      <c r="O253" s="63">
        <v>45274</v>
      </c>
      <c r="P253" s="63">
        <v>45605</v>
      </c>
      <c r="Q253" t="s">
        <v>725</v>
      </c>
      <c r="R253" t="s">
        <v>806</v>
      </c>
      <c r="S253" t="s">
        <v>58</v>
      </c>
      <c r="T253" t="s">
        <v>801</v>
      </c>
      <c r="U253" t="s">
        <v>1022</v>
      </c>
      <c r="V253">
        <v>48</v>
      </c>
      <c r="W253" t="s">
        <v>134</v>
      </c>
      <c r="X253">
        <v>-48</v>
      </c>
      <c r="Y253" t="s">
        <v>204</v>
      </c>
    </row>
    <row r="254" spans="14:25" x14ac:dyDescent="0.2">
      <c r="N254" s="63">
        <v>45597</v>
      </c>
      <c r="O254" s="63">
        <v>45576</v>
      </c>
      <c r="P254" s="63">
        <v>45605</v>
      </c>
      <c r="Q254" t="s">
        <v>725</v>
      </c>
      <c r="R254" t="s">
        <v>806</v>
      </c>
      <c r="S254" t="s">
        <v>899</v>
      </c>
      <c r="T254" t="s">
        <v>902</v>
      </c>
      <c r="U254" t="s">
        <v>986</v>
      </c>
      <c r="V254">
        <v>48.79</v>
      </c>
      <c r="W254" t="s">
        <v>134</v>
      </c>
      <c r="X254">
        <v>-48.79</v>
      </c>
      <c r="Y254" t="s">
        <v>204</v>
      </c>
    </row>
    <row r="255" spans="14:25" x14ac:dyDescent="0.2">
      <c r="N255" s="63">
        <v>45597</v>
      </c>
      <c r="O255" s="63">
        <v>45585</v>
      </c>
      <c r="P255" s="63">
        <v>45605</v>
      </c>
      <c r="Q255" t="s">
        <v>725</v>
      </c>
      <c r="R255" t="s">
        <v>806</v>
      </c>
      <c r="S255" t="s">
        <v>803</v>
      </c>
      <c r="T255" t="s">
        <v>48</v>
      </c>
      <c r="U255" t="s">
        <v>830</v>
      </c>
      <c r="V255">
        <v>49.08</v>
      </c>
      <c r="W255" t="s">
        <v>134</v>
      </c>
      <c r="X255">
        <v>-49.08</v>
      </c>
      <c r="Y255" t="s">
        <v>204</v>
      </c>
    </row>
    <row r="256" spans="14:25" x14ac:dyDescent="0.2">
      <c r="N256" s="63">
        <v>45597</v>
      </c>
      <c r="O256" s="63">
        <v>45583</v>
      </c>
      <c r="P256" s="63">
        <v>45605</v>
      </c>
      <c r="Q256" t="s">
        <v>725</v>
      </c>
      <c r="R256" t="s">
        <v>806</v>
      </c>
      <c r="S256" t="s">
        <v>803</v>
      </c>
      <c r="T256" t="s">
        <v>898</v>
      </c>
      <c r="U256" t="s">
        <v>998</v>
      </c>
      <c r="V256">
        <v>49.8</v>
      </c>
      <c r="W256" t="s">
        <v>134</v>
      </c>
      <c r="X256">
        <v>-49.8</v>
      </c>
      <c r="Y256" t="s">
        <v>204</v>
      </c>
    </row>
    <row r="257" spans="14:25" x14ac:dyDescent="0.2">
      <c r="N257" s="63">
        <v>45597</v>
      </c>
      <c r="O257" s="63">
        <v>45580</v>
      </c>
      <c r="P257" s="63">
        <v>45605</v>
      </c>
      <c r="Q257" t="s">
        <v>725</v>
      </c>
      <c r="R257" t="s">
        <v>806</v>
      </c>
      <c r="S257" t="s">
        <v>55</v>
      </c>
      <c r="T257" t="s">
        <v>56</v>
      </c>
      <c r="U257" t="s">
        <v>1023</v>
      </c>
      <c r="V257">
        <v>50.5</v>
      </c>
      <c r="W257" t="s">
        <v>134</v>
      </c>
      <c r="X257">
        <v>-50.5</v>
      </c>
      <c r="Y257" t="s">
        <v>204</v>
      </c>
    </row>
    <row r="258" spans="14:25" x14ac:dyDescent="0.2">
      <c r="N258" s="63">
        <v>45597</v>
      </c>
      <c r="O258" s="63">
        <v>45574</v>
      </c>
      <c r="P258" s="63">
        <v>45605</v>
      </c>
      <c r="Q258" t="s">
        <v>725</v>
      </c>
      <c r="R258" t="s">
        <v>806</v>
      </c>
      <c r="S258" t="s">
        <v>803</v>
      </c>
      <c r="T258" t="s">
        <v>48</v>
      </c>
      <c r="U258" t="s">
        <v>968</v>
      </c>
      <c r="V258">
        <v>50.6</v>
      </c>
      <c r="W258" t="s">
        <v>134</v>
      </c>
      <c r="X258">
        <v>-50.6</v>
      </c>
      <c r="Y258" t="s">
        <v>204</v>
      </c>
    </row>
    <row r="259" spans="14:25" x14ac:dyDescent="0.2">
      <c r="N259" s="63">
        <v>45597</v>
      </c>
      <c r="O259" s="63">
        <v>45495</v>
      </c>
      <c r="P259" s="63">
        <v>45605</v>
      </c>
      <c r="Q259" t="s">
        <v>725</v>
      </c>
      <c r="R259" t="s">
        <v>806</v>
      </c>
      <c r="S259" t="s">
        <v>899</v>
      </c>
      <c r="T259" t="s">
        <v>902</v>
      </c>
      <c r="U259" t="s">
        <v>992</v>
      </c>
      <c r="V259">
        <v>51.83</v>
      </c>
      <c r="W259" t="s">
        <v>134</v>
      </c>
      <c r="X259">
        <v>-51.83</v>
      </c>
      <c r="Y259" t="s">
        <v>204</v>
      </c>
    </row>
    <row r="260" spans="14:25" x14ac:dyDescent="0.2">
      <c r="N260" s="63">
        <v>45597</v>
      </c>
      <c r="O260" s="63">
        <v>45511</v>
      </c>
      <c r="P260" s="63">
        <v>45605</v>
      </c>
      <c r="Q260" t="s">
        <v>725</v>
      </c>
      <c r="R260" t="s">
        <v>806</v>
      </c>
      <c r="S260" t="s">
        <v>55</v>
      </c>
      <c r="T260" t="s">
        <v>56</v>
      </c>
      <c r="U260" t="s">
        <v>1014</v>
      </c>
      <c r="V260">
        <v>56.65</v>
      </c>
      <c r="W260" t="s">
        <v>134</v>
      </c>
      <c r="X260">
        <v>-56.65</v>
      </c>
      <c r="Y260" t="s">
        <v>204</v>
      </c>
    </row>
    <row r="261" spans="14:25" x14ac:dyDescent="0.2">
      <c r="N261" s="63">
        <v>45597</v>
      </c>
      <c r="O261" s="63">
        <v>45579</v>
      </c>
      <c r="P261" s="63">
        <v>45605</v>
      </c>
      <c r="Q261" t="s">
        <v>725</v>
      </c>
      <c r="R261" t="s">
        <v>806</v>
      </c>
      <c r="S261" t="s">
        <v>803</v>
      </c>
      <c r="T261" t="s">
        <v>48</v>
      </c>
      <c r="U261" t="s">
        <v>831</v>
      </c>
      <c r="V261">
        <v>62.33</v>
      </c>
      <c r="W261" t="s">
        <v>134</v>
      </c>
      <c r="X261">
        <v>-62.33</v>
      </c>
      <c r="Y261" t="s">
        <v>204</v>
      </c>
    </row>
    <row r="262" spans="14:25" x14ac:dyDescent="0.2">
      <c r="N262" s="63">
        <v>45597</v>
      </c>
      <c r="O262" s="63">
        <v>45566</v>
      </c>
      <c r="P262" s="63">
        <v>45605</v>
      </c>
      <c r="Q262" t="s">
        <v>725</v>
      </c>
      <c r="R262" t="s">
        <v>806</v>
      </c>
      <c r="S262" t="s">
        <v>55</v>
      </c>
      <c r="T262" t="s">
        <v>56</v>
      </c>
      <c r="U262" t="s">
        <v>974</v>
      </c>
      <c r="V262">
        <v>65</v>
      </c>
      <c r="W262" t="s">
        <v>134</v>
      </c>
      <c r="X262">
        <v>-65</v>
      </c>
      <c r="Y262" t="s">
        <v>204</v>
      </c>
    </row>
    <row r="263" spans="14:25" x14ac:dyDescent="0.2">
      <c r="N263" s="63">
        <v>45597</v>
      </c>
      <c r="O263" s="63">
        <v>45576</v>
      </c>
      <c r="P263" s="63">
        <v>45605</v>
      </c>
      <c r="Q263" t="s">
        <v>725</v>
      </c>
      <c r="R263" t="s">
        <v>806</v>
      </c>
      <c r="S263" t="s">
        <v>899</v>
      </c>
      <c r="T263" t="s">
        <v>902</v>
      </c>
      <c r="U263" t="s">
        <v>984</v>
      </c>
      <c r="V263">
        <v>68.09</v>
      </c>
      <c r="W263" t="s">
        <v>134</v>
      </c>
      <c r="X263">
        <v>-68.09</v>
      </c>
      <c r="Y263" t="s">
        <v>204</v>
      </c>
    </row>
    <row r="264" spans="14:25" x14ac:dyDescent="0.2">
      <c r="N264" s="63">
        <v>45597</v>
      </c>
      <c r="O264" s="63">
        <v>45577</v>
      </c>
      <c r="P264" s="63">
        <v>45605</v>
      </c>
      <c r="Q264" t="s">
        <v>725</v>
      </c>
      <c r="R264" t="s">
        <v>806</v>
      </c>
      <c r="S264" t="s">
        <v>803</v>
      </c>
      <c r="T264" t="s">
        <v>898</v>
      </c>
      <c r="U264" t="s">
        <v>827</v>
      </c>
      <c r="V264">
        <v>69.349999999999994</v>
      </c>
      <c r="W264" t="s">
        <v>134</v>
      </c>
      <c r="X264">
        <v>-69.349999999999994</v>
      </c>
      <c r="Y264" t="s">
        <v>204</v>
      </c>
    </row>
    <row r="265" spans="14:25" x14ac:dyDescent="0.2">
      <c r="N265" s="63">
        <v>45597</v>
      </c>
      <c r="O265" s="63">
        <v>45586</v>
      </c>
      <c r="P265" s="63">
        <v>45605</v>
      </c>
      <c r="Q265" t="s">
        <v>725</v>
      </c>
      <c r="R265" t="s">
        <v>806</v>
      </c>
      <c r="S265" t="s">
        <v>52</v>
      </c>
      <c r="T265" t="s">
        <v>800</v>
      </c>
      <c r="U265" t="s">
        <v>829</v>
      </c>
      <c r="V265">
        <v>69.989999999999995</v>
      </c>
      <c r="W265" t="s">
        <v>134</v>
      </c>
      <c r="X265">
        <v>-69.989999999999995</v>
      </c>
      <c r="Y265" t="s">
        <v>204</v>
      </c>
    </row>
    <row r="266" spans="14:25" x14ac:dyDescent="0.2">
      <c r="N266" s="63">
        <v>45597</v>
      </c>
      <c r="O266" s="63">
        <v>45576</v>
      </c>
      <c r="P266" s="63">
        <v>45605</v>
      </c>
      <c r="Q266" t="s">
        <v>725</v>
      </c>
      <c r="R266" t="s">
        <v>806</v>
      </c>
      <c r="S266" t="s">
        <v>803</v>
      </c>
      <c r="T266" t="s">
        <v>48</v>
      </c>
      <c r="U266" t="s">
        <v>831</v>
      </c>
      <c r="V266">
        <v>71.25</v>
      </c>
      <c r="W266" t="s">
        <v>134</v>
      </c>
      <c r="X266">
        <v>-71.25</v>
      </c>
      <c r="Y266" t="s">
        <v>204</v>
      </c>
    </row>
    <row r="267" spans="14:25" x14ac:dyDescent="0.2">
      <c r="N267" s="63">
        <v>45597</v>
      </c>
      <c r="O267" s="63">
        <v>45511</v>
      </c>
      <c r="P267" s="63">
        <v>45605</v>
      </c>
      <c r="Q267" t="s">
        <v>725</v>
      </c>
      <c r="R267" t="s">
        <v>806</v>
      </c>
      <c r="S267" t="s">
        <v>52</v>
      </c>
      <c r="T267" t="s">
        <v>800</v>
      </c>
      <c r="U267" t="s">
        <v>1016</v>
      </c>
      <c r="V267">
        <v>71.319999999999993</v>
      </c>
      <c r="W267" t="s">
        <v>134</v>
      </c>
      <c r="X267">
        <v>-71.319999999999993</v>
      </c>
      <c r="Y267" t="s">
        <v>204</v>
      </c>
    </row>
    <row r="268" spans="14:25" x14ac:dyDescent="0.2">
      <c r="N268" s="63">
        <v>45597</v>
      </c>
      <c r="O268" s="63">
        <v>45576</v>
      </c>
      <c r="P268" s="63">
        <v>45605</v>
      </c>
      <c r="Q268" t="s">
        <v>725</v>
      </c>
      <c r="R268" t="s">
        <v>806</v>
      </c>
      <c r="S268" t="s">
        <v>52</v>
      </c>
      <c r="T268" t="s">
        <v>800</v>
      </c>
      <c r="U268" t="s">
        <v>828</v>
      </c>
      <c r="V268">
        <v>71.989999999999995</v>
      </c>
      <c r="W268" t="s">
        <v>134</v>
      </c>
      <c r="X268">
        <v>-71.989999999999995</v>
      </c>
      <c r="Y268" t="s">
        <v>204</v>
      </c>
    </row>
    <row r="269" spans="14:25" x14ac:dyDescent="0.2">
      <c r="N269" s="63">
        <v>45597</v>
      </c>
      <c r="O269" s="63">
        <v>45587</v>
      </c>
      <c r="P269" s="63">
        <v>45605</v>
      </c>
      <c r="Q269" t="s">
        <v>725</v>
      </c>
      <c r="R269" t="s">
        <v>806</v>
      </c>
      <c r="S269" t="s">
        <v>899</v>
      </c>
      <c r="T269" t="s">
        <v>903</v>
      </c>
      <c r="U269" t="s">
        <v>993</v>
      </c>
      <c r="V269">
        <v>74.5</v>
      </c>
      <c r="W269" t="s">
        <v>134</v>
      </c>
      <c r="X269">
        <v>-74.5</v>
      </c>
      <c r="Y269" t="s">
        <v>204</v>
      </c>
    </row>
    <row r="270" spans="14:25" x14ac:dyDescent="0.2">
      <c r="N270" s="63">
        <v>45597</v>
      </c>
      <c r="O270" s="63">
        <v>45500</v>
      </c>
      <c r="P270" s="63">
        <v>45605</v>
      </c>
      <c r="Q270" t="s">
        <v>725</v>
      </c>
      <c r="R270" t="s">
        <v>806</v>
      </c>
      <c r="S270" t="s">
        <v>803</v>
      </c>
      <c r="T270" t="s">
        <v>48</v>
      </c>
      <c r="U270" t="s">
        <v>980</v>
      </c>
      <c r="V270">
        <v>77.48</v>
      </c>
      <c r="W270" t="s">
        <v>134</v>
      </c>
      <c r="X270">
        <v>-77.48</v>
      </c>
      <c r="Y270" t="s">
        <v>204</v>
      </c>
    </row>
    <row r="271" spans="14:25" x14ac:dyDescent="0.2">
      <c r="N271" s="63">
        <v>45597</v>
      </c>
      <c r="O271" s="63">
        <v>45299</v>
      </c>
      <c r="P271" s="63">
        <v>45605</v>
      </c>
      <c r="Q271" t="s">
        <v>725</v>
      </c>
      <c r="R271" t="s">
        <v>806</v>
      </c>
      <c r="S271" t="s">
        <v>899</v>
      </c>
      <c r="T271" t="s">
        <v>910</v>
      </c>
      <c r="U271" t="s">
        <v>1017</v>
      </c>
      <c r="V271">
        <v>80</v>
      </c>
      <c r="W271" t="s">
        <v>134</v>
      </c>
      <c r="X271">
        <v>-80</v>
      </c>
      <c r="Y271" t="s">
        <v>204</v>
      </c>
    </row>
    <row r="272" spans="14:25" x14ac:dyDescent="0.2">
      <c r="N272" s="63">
        <v>45597</v>
      </c>
      <c r="O272" s="63">
        <v>45566</v>
      </c>
      <c r="P272" s="63">
        <v>45605</v>
      </c>
      <c r="Q272" t="s">
        <v>725</v>
      </c>
      <c r="R272" t="s">
        <v>806</v>
      </c>
      <c r="S272" t="s">
        <v>55</v>
      </c>
      <c r="T272" t="s">
        <v>56</v>
      </c>
      <c r="U272" t="s">
        <v>982</v>
      </c>
      <c r="V272">
        <v>80.58</v>
      </c>
      <c r="W272" t="s">
        <v>134</v>
      </c>
      <c r="X272">
        <v>-80.58</v>
      </c>
      <c r="Y272" t="s">
        <v>204</v>
      </c>
    </row>
    <row r="273" spans="14:25" x14ac:dyDescent="0.2">
      <c r="N273" s="63">
        <v>45597</v>
      </c>
      <c r="O273" s="63">
        <v>45492</v>
      </c>
      <c r="P273" s="63">
        <v>45605</v>
      </c>
      <c r="Q273" t="s">
        <v>725</v>
      </c>
      <c r="R273" t="s">
        <v>806</v>
      </c>
      <c r="S273" t="s">
        <v>52</v>
      </c>
      <c r="T273" t="s">
        <v>812</v>
      </c>
      <c r="U273" t="s">
        <v>991</v>
      </c>
      <c r="V273">
        <v>83.66</v>
      </c>
      <c r="W273" t="s">
        <v>134</v>
      </c>
      <c r="X273">
        <v>-83.66</v>
      </c>
      <c r="Y273" t="s">
        <v>204</v>
      </c>
    </row>
    <row r="274" spans="14:25" x14ac:dyDescent="0.2">
      <c r="N274" s="63">
        <v>45597</v>
      </c>
      <c r="O274" s="63">
        <v>45581</v>
      </c>
      <c r="P274" s="63">
        <v>45605</v>
      </c>
      <c r="Q274" t="s">
        <v>725</v>
      </c>
      <c r="R274" t="s">
        <v>806</v>
      </c>
      <c r="S274" t="s">
        <v>55</v>
      </c>
      <c r="T274" t="s">
        <v>56</v>
      </c>
      <c r="U274" t="s">
        <v>990</v>
      </c>
      <c r="V274">
        <v>89.3</v>
      </c>
      <c r="W274" t="s">
        <v>134</v>
      </c>
      <c r="X274">
        <v>-89.3</v>
      </c>
      <c r="Y274" t="s">
        <v>204</v>
      </c>
    </row>
    <row r="275" spans="14:25" x14ac:dyDescent="0.2">
      <c r="N275" s="63">
        <v>45597</v>
      </c>
      <c r="O275" s="63">
        <v>45487</v>
      </c>
      <c r="P275" s="63">
        <v>45605</v>
      </c>
      <c r="Q275" t="s">
        <v>725</v>
      </c>
      <c r="R275" t="s">
        <v>806</v>
      </c>
      <c r="S275" t="s">
        <v>55</v>
      </c>
      <c r="T275" t="s">
        <v>56</v>
      </c>
      <c r="U275" t="s">
        <v>1021</v>
      </c>
      <c r="V275">
        <v>89.5</v>
      </c>
      <c r="W275" t="s">
        <v>134</v>
      </c>
      <c r="X275">
        <v>-89.5</v>
      </c>
      <c r="Y275" t="s">
        <v>204</v>
      </c>
    </row>
    <row r="276" spans="14:25" x14ac:dyDescent="0.2">
      <c r="N276" s="63">
        <v>45597</v>
      </c>
      <c r="O276" s="63">
        <v>45576</v>
      </c>
      <c r="P276" s="63">
        <v>45605</v>
      </c>
      <c r="Q276" t="s">
        <v>725</v>
      </c>
      <c r="R276" t="s">
        <v>806</v>
      </c>
      <c r="S276" t="s">
        <v>52</v>
      </c>
      <c r="T276" t="s">
        <v>800</v>
      </c>
      <c r="U276" t="s">
        <v>828</v>
      </c>
      <c r="V276">
        <v>95</v>
      </c>
      <c r="W276" t="s">
        <v>134</v>
      </c>
      <c r="X276">
        <v>-95</v>
      </c>
      <c r="Y276" t="s">
        <v>204</v>
      </c>
    </row>
    <row r="277" spans="14:25" x14ac:dyDescent="0.2">
      <c r="N277" s="63">
        <v>45597</v>
      </c>
      <c r="O277" s="63">
        <v>45572</v>
      </c>
      <c r="P277" s="63">
        <v>45605</v>
      </c>
      <c r="Q277" t="s">
        <v>725</v>
      </c>
      <c r="R277" t="s">
        <v>806</v>
      </c>
      <c r="S277" t="s">
        <v>52</v>
      </c>
      <c r="T277" t="s">
        <v>800</v>
      </c>
      <c r="U277" t="s">
        <v>828</v>
      </c>
      <c r="V277">
        <v>97.95</v>
      </c>
      <c r="W277" t="s">
        <v>134</v>
      </c>
      <c r="X277">
        <v>-97.95</v>
      </c>
      <c r="Y277" t="s">
        <v>204</v>
      </c>
    </row>
    <row r="278" spans="14:25" x14ac:dyDescent="0.2">
      <c r="N278" s="63">
        <v>45597</v>
      </c>
      <c r="O278" s="63">
        <v>45308</v>
      </c>
      <c r="P278" s="63">
        <v>45605</v>
      </c>
      <c r="Q278" t="s">
        <v>725</v>
      </c>
      <c r="R278" t="s">
        <v>806</v>
      </c>
      <c r="S278" t="s">
        <v>58</v>
      </c>
      <c r="T278" t="s">
        <v>801</v>
      </c>
      <c r="U278" t="s">
        <v>1024</v>
      </c>
      <c r="V278">
        <v>99.7</v>
      </c>
      <c r="W278" t="s">
        <v>134</v>
      </c>
      <c r="X278">
        <v>-99.7</v>
      </c>
      <c r="Y278" t="s">
        <v>204</v>
      </c>
    </row>
    <row r="279" spans="14:25" x14ac:dyDescent="0.2">
      <c r="N279" s="63">
        <v>45597</v>
      </c>
      <c r="O279" s="63">
        <v>45581</v>
      </c>
      <c r="P279" s="63">
        <v>45605</v>
      </c>
      <c r="Q279" t="s">
        <v>725</v>
      </c>
      <c r="R279" t="s">
        <v>806</v>
      </c>
      <c r="S279" t="s">
        <v>55</v>
      </c>
      <c r="T279" t="s">
        <v>56</v>
      </c>
      <c r="U279" t="s">
        <v>977</v>
      </c>
      <c r="V279">
        <v>100</v>
      </c>
      <c r="W279" t="s">
        <v>134</v>
      </c>
      <c r="X279">
        <v>-100</v>
      </c>
      <c r="Y279" t="s">
        <v>204</v>
      </c>
    </row>
    <row r="280" spans="14:25" x14ac:dyDescent="0.2">
      <c r="N280" s="63">
        <v>45597</v>
      </c>
      <c r="O280" s="63">
        <v>45572</v>
      </c>
      <c r="P280" s="63">
        <v>45605</v>
      </c>
      <c r="Q280" t="s">
        <v>725</v>
      </c>
      <c r="R280" t="s">
        <v>806</v>
      </c>
      <c r="S280" t="s">
        <v>814</v>
      </c>
      <c r="T280" t="s">
        <v>257</v>
      </c>
      <c r="U280" t="s">
        <v>835</v>
      </c>
      <c r="V280">
        <v>100</v>
      </c>
      <c r="W280" t="s">
        <v>134</v>
      </c>
      <c r="X280">
        <v>-100</v>
      </c>
      <c r="Y280" t="s">
        <v>204</v>
      </c>
    </row>
    <row r="281" spans="14:25" x14ac:dyDescent="0.2">
      <c r="N281" s="63">
        <v>45597</v>
      </c>
      <c r="O281" s="63">
        <v>45577</v>
      </c>
      <c r="P281" s="63">
        <v>45605</v>
      </c>
      <c r="Q281" t="s">
        <v>725</v>
      </c>
      <c r="R281" t="s">
        <v>806</v>
      </c>
      <c r="S281" t="s">
        <v>803</v>
      </c>
      <c r="T281" t="s">
        <v>48</v>
      </c>
      <c r="U281" t="s">
        <v>830</v>
      </c>
      <c r="V281">
        <v>101</v>
      </c>
      <c r="W281" t="s">
        <v>134</v>
      </c>
      <c r="X281">
        <v>-101</v>
      </c>
      <c r="Y281" t="s">
        <v>204</v>
      </c>
    </row>
    <row r="282" spans="14:25" x14ac:dyDescent="0.2">
      <c r="N282" s="63">
        <v>45597</v>
      </c>
      <c r="O282" s="63">
        <v>45588</v>
      </c>
      <c r="P282" s="63">
        <v>45605</v>
      </c>
      <c r="Q282" t="s">
        <v>725</v>
      </c>
      <c r="R282" t="s">
        <v>806</v>
      </c>
      <c r="S282" t="s">
        <v>803</v>
      </c>
      <c r="T282" t="s">
        <v>898</v>
      </c>
      <c r="U282" t="s">
        <v>827</v>
      </c>
      <c r="V282">
        <v>101.83</v>
      </c>
      <c r="W282" t="s">
        <v>134</v>
      </c>
      <c r="X282">
        <v>-101.83</v>
      </c>
      <c r="Y282" t="s">
        <v>204</v>
      </c>
    </row>
    <row r="283" spans="14:25" x14ac:dyDescent="0.2">
      <c r="N283" s="63">
        <v>45597</v>
      </c>
      <c r="O283" s="63">
        <v>45397</v>
      </c>
      <c r="P283" s="63">
        <v>45605</v>
      </c>
      <c r="Q283" t="s">
        <v>725</v>
      </c>
      <c r="R283" t="s">
        <v>806</v>
      </c>
      <c r="S283" t="s">
        <v>899</v>
      </c>
      <c r="T283" t="s">
        <v>902</v>
      </c>
      <c r="U283" t="s">
        <v>989</v>
      </c>
      <c r="V283">
        <v>109.48</v>
      </c>
      <c r="W283" t="s">
        <v>134</v>
      </c>
      <c r="X283">
        <v>-109.48</v>
      </c>
      <c r="Y283" t="s">
        <v>204</v>
      </c>
    </row>
    <row r="284" spans="14:25" x14ac:dyDescent="0.2">
      <c r="N284" s="63">
        <v>45597</v>
      </c>
      <c r="O284" s="63">
        <v>45572</v>
      </c>
      <c r="P284" s="63">
        <v>45605</v>
      </c>
      <c r="Q284" t="s">
        <v>725</v>
      </c>
      <c r="R284" t="s">
        <v>806</v>
      </c>
      <c r="S284" t="s">
        <v>52</v>
      </c>
      <c r="T284" t="s">
        <v>800</v>
      </c>
      <c r="U284" t="s">
        <v>828</v>
      </c>
      <c r="V284">
        <v>119.96</v>
      </c>
      <c r="W284" t="s">
        <v>134</v>
      </c>
      <c r="X284">
        <v>-119.96</v>
      </c>
      <c r="Y284" t="s">
        <v>204</v>
      </c>
    </row>
    <row r="285" spans="14:25" x14ac:dyDescent="0.2">
      <c r="N285" s="63">
        <v>45597</v>
      </c>
      <c r="O285" s="63">
        <v>45498</v>
      </c>
      <c r="P285" s="63">
        <v>45605</v>
      </c>
      <c r="Q285" t="s">
        <v>725</v>
      </c>
      <c r="R285" t="s">
        <v>806</v>
      </c>
      <c r="S285" t="s">
        <v>58</v>
      </c>
      <c r="T285" t="s">
        <v>801</v>
      </c>
      <c r="U285" t="s">
        <v>838</v>
      </c>
      <c r="V285">
        <v>121.46</v>
      </c>
      <c r="W285" t="s">
        <v>134</v>
      </c>
      <c r="X285">
        <v>-121.46</v>
      </c>
      <c r="Y285" t="s">
        <v>204</v>
      </c>
    </row>
    <row r="286" spans="14:25" x14ac:dyDescent="0.2">
      <c r="N286" s="63">
        <v>45597</v>
      </c>
      <c r="O286" s="63">
        <v>45585</v>
      </c>
      <c r="P286" s="63">
        <v>45605</v>
      </c>
      <c r="Q286" t="s">
        <v>725</v>
      </c>
      <c r="R286" t="s">
        <v>806</v>
      </c>
      <c r="S286" t="s">
        <v>43</v>
      </c>
      <c r="T286" t="s">
        <v>1032</v>
      </c>
      <c r="U286" t="s">
        <v>1000</v>
      </c>
      <c r="V286">
        <v>123</v>
      </c>
      <c r="W286" t="s">
        <v>134</v>
      </c>
      <c r="X286">
        <v>-123</v>
      </c>
      <c r="Y286" t="s">
        <v>204</v>
      </c>
    </row>
    <row r="287" spans="14:25" x14ac:dyDescent="0.2">
      <c r="N287" s="63">
        <v>45597</v>
      </c>
      <c r="O287" s="63">
        <v>45566</v>
      </c>
      <c r="P287" s="63">
        <v>45605</v>
      </c>
      <c r="Q287" t="s">
        <v>725</v>
      </c>
      <c r="R287" t="s">
        <v>806</v>
      </c>
      <c r="S287" t="s">
        <v>49</v>
      </c>
      <c r="T287" t="s">
        <v>50</v>
      </c>
      <c r="U287" t="s">
        <v>1004</v>
      </c>
      <c r="V287">
        <v>139.86000000000001</v>
      </c>
      <c r="W287" t="s">
        <v>134</v>
      </c>
      <c r="X287">
        <v>-139.86000000000001</v>
      </c>
      <c r="Y287" t="s">
        <v>204</v>
      </c>
    </row>
    <row r="288" spans="14:25" x14ac:dyDescent="0.2">
      <c r="N288" s="63">
        <v>45597</v>
      </c>
      <c r="O288" s="63">
        <v>45583</v>
      </c>
      <c r="P288" s="63">
        <v>45605</v>
      </c>
      <c r="Q288" t="s">
        <v>725</v>
      </c>
      <c r="R288" t="s">
        <v>806</v>
      </c>
      <c r="S288" t="s">
        <v>803</v>
      </c>
      <c r="T288" t="s">
        <v>48</v>
      </c>
      <c r="U288" t="s">
        <v>979</v>
      </c>
      <c r="V288">
        <v>149.35</v>
      </c>
      <c r="W288" t="s">
        <v>134</v>
      </c>
      <c r="X288">
        <v>-149.35</v>
      </c>
      <c r="Y288" t="s">
        <v>204</v>
      </c>
    </row>
    <row r="289" spans="14:25" x14ac:dyDescent="0.2">
      <c r="N289" s="63">
        <v>45597</v>
      </c>
      <c r="O289" s="63">
        <v>45588</v>
      </c>
      <c r="P289" s="63">
        <v>45605</v>
      </c>
      <c r="Q289" t="s">
        <v>725</v>
      </c>
      <c r="R289" t="s">
        <v>806</v>
      </c>
      <c r="S289" t="s">
        <v>803</v>
      </c>
      <c r="T289" t="s">
        <v>48</v>
      </c>
      <c r="U289" t="s">
        <v>831</v>
      </c>
      <c r="V289">
        <v>171.06</v>
      </c>
      <c r="W289" t="s">
        <v>134</v>
      </c>
      <c r="X289">
        <v>-171.06</v>
      </c>
      <c r="Y289" t="s">
        <v>204</v>
      </c>
    </row>
    <row r="290" spans="14:25" x14ac:dyDescent="0.2">
      <c r="N290" s="63">
        <v>45597</v>
      </c>
      <c r="O290" s="63">
        <v>45523</v>
      </c>
      <c r="P290" s="63">
        <v>45605</v>
      </c>
      <c r="Q290" t="s">
        <v>725</v>
      </c>
      <c r="R290" t="s">
        <v>806</v>
      </c>
      <c r="S290" t="s">
        <v>49</v>
      </c>
      <c r="T290" t="s">
        <v>904</v>
      </c>
      <c r="U290" t="s">
        <v>1027</v>
      </c>
      <c r="V290">
        <v>215.81</v>
      </c>
      <c r="W290" t="s">
        <v>134</v>
      </c>
      <c r="X290">
        <v>-215.81</v>
      </c>
      <c r="Y290" t="s">
        <v>204</v>
      </c>
    </row>
    <row r="291" spans="14:25" x14ac:dyDescent="0.2">
      <c r="N291" s="63">
        <v>45597</v>
      </c>
      <c r="O291" s="63">
        <v>45583</v>
      </c>
      <c r="P291" s="63">
        <v>45605</v>
      </c>
      <c r="Q291" t="s">
        <v>725</v>
      </c>
      <c r="R291" t="s">
        <v>806</v>
      </c>
      <c r="S291" t="s">
        <v>49</v>
      </c>
      <c r="T291" t="s">
        <v>51</v>
      </c>
      <c r="U291" t="s">
        <v>834</v>
      </c>
      <c r="V291">
        <v>290.95999999999998</v>
      </c>
      <c r="W291" t="s">
        <v>134</v>
      </c>
      <c r="X291">
        <v>-290.95999999999998</v>
      </c>
      <c r="Y291" t="s">
        <v>204</v>
      </c>
    </row>
    <row r="292" spans="14:25" x14ac:dyDescent="0.2">
      <c r="N292" s="63">
        <v>45597</v>
      </c>
      <c r="O292" s="63">
        <v>45572</v>
      </c>
      <c r="P292" s="63">
        <v>45605</v>
      </c>
      <c r="Q292" t="s">
        <v>725</v>
      </c>
      <c r="R292" t="s">
        <v>806</v>
      </c>
      <c r="S292" t="s">
        <v>49</v>
      </c>
      <c r="T292" t="s">
        <v>51</v>
      </c>
      <c r="U292" t="s">
        <v>976</v>
      </c>
      <c r="V292">
        <v>308.87</v>
      </c>
      <c r="W292" t="s">
        <v>134</v>
      </c>
      <c r="X292">
        <v>-308.87</v>
      </c>
      <c r="Y292" t="s">
        <v>204</v>
      </c>
    </row>
    <row r="293" spans="14:25" x14ac:dyDescent="0.2">
      <c r="N293" s="63">
        <v>45597</v>
      </c>
      <c r="O293" s="63">
        <v>45566</v>
      </c>
      <c r="P293" s="63">
        <v>45605</v>
      </c>
      <c r="Q293" t="s">
        <v>725</v>
      </c>
      <c r="R293" t="s">
        <v>806</v>
      </c>
      <c r="S293" t="s">
        <v>803</v>
      </c>
      <c r="T293" t="s">
        <v>48</v>
      </c>
      <c r="U293" t="s">
        <v>978</v>
      </c>
      <c r="V293">
        <v>326.13</v>
      </c>
      <c r="W293" t="s">
        <v>134</v>
      </c>
      <c r="X293">
        <v>-326.13</v>
      </c>
      <c r="Y293" t="s">
        <v>204</v>
      </c>
    </row>
    <row r="294" spans="14:25" x14ac:dyDescent="0.2">
      <c r="N294" s="63">
        <v>45597</v>
      </c>
      <c r="O294" s="63">
        <v>45579</v>
      </c>
      <c r="P294" s="63">
        <v>45605</v>
      </c>
      <c r="Q294" t="s">
        <v>725</v>
      </c>
      <c r="R294" t="s">
        <v>806</v>
      </c>
      <c r="S294" t="s">
        <v>1029</v>
      </c>
      <c r="T294" t="s">
        <v>1030</v>
      </c>
      <c r="U294" t="s">
        <v>1009</v>
      </c>
      <c r="V294">
        <v>449</v>
      </c>
      <c r="W294" t="s">
        <v>134</v>
      </c>
      <c r="X294">
        <v>-449</v>
      </c>
      <c r="Y294" t="s">
        <v>204</v>
      </c>
    </row>
    <row r="295" spans="14:25" x14ac:dyDescent="0.2">
      <c r="N295" s="63">
        <v>45597</v>
      </c>
      <c r="O295" s="63">
        <v>45584</v>
      </c>
      <c r="P295" s="63">
        <v>45605</v>
      </c>
      <c r="Q295" t="s">
        <v>725</v>
      </c>
      <c r="R295" t="s">
        <v>806</v>
      </c>
      <c r="S295" t="s">
        <v>803</v>
      </c>
      <c r="T295" t="s">
        <v>48</v>
      </c>
      <c r="U295" t="s">
        <v>831</v>
      </c>
      <c r="V295">
        <v>488.95</v>
      </c>
      <c r="W295" t="s">
        <v>134</v>
      </c>
      <c r="X295">
        <v>-488.95</v>
      </c>
      <c r="Y295" t="s">
        <v>204</v>
      </c>
    </row>
    <row r="296" spans="14:25" x14ac:dyDescent="0.2">
      <c r="N296" s="63">
        <v>45597</v>
      </c>
      <c r="O296" s="63">
        <v>45581</v>
      </c>
      <c r="P296" s="63">
        <v>45605</v>
      </c>
      <c r="Q296" t="s">
        <v>725</v>
      </c>
      <c r="R296" t="s">
        <v>806</v>
      </c>
      <c r="S296" t="s">
        <v>803</v>
      </c>
      <c r="T296" t="s">
        <v>48</v>
      </c>
      <c r="U296" t="s">
        <v>831</v>
      </c>
      <c r="V296">
        <v>679.8</v>
      </c>
      <c r="W296" t="s">
        <v>134</v>
      </c>
      <c r="X296">
        <v>-679.8</v>
      </c>
      <c r="Y296" t="s">
        <v>204</v>
      </c>
    </row>
    <row r="297" spans="14:25" x14ac:dyDescent="0.2">
      <c r="N297" s="63">
        <v>45597</v>
      </c>
      <c r="O297" s="63">
        <v>45533</v>
      </c>
      <c r="P297" s="63">
        <v>45605</v>
      </c>
      <c r="Q297" t="s">
        <v>725</v>
      </c>
      <c r="R297" t="s">
        <v>806</v>
      </c>
      <c r="S297" t="s">
        <v>49</v>
      </c>
      <c r="T297" t="s">
        <v>807</v>
      </c>
      <c r="U297" t="s">
        <v>1011</v>
      </c>
      <c r="V297">
        <v>982.66</v>
      </c>
      <c r="W297" t="s">
        <v>134</v>
      </c>
      <c r="X297">
        <v>-982.66</v>
      </c>
      <c r="Y297" t="s">
        <v>204</v>
      </c>
    </row>
    <row r="298" spans="14:25" x14ac:dyDescent="0.2">
      <c r="N298" s="63">
        <v>45597</v>
      </c>
      <c r="O298" s="63">
        <v>45607</v>
      </c>
      <c r="P298" s="63">
        <v>45607</v>
      </c>
      <c r="Q298" t="s">
        <v>725</v>
      </c>
      <c r="R298" t="s">
        <v>128</v>
      </c>
      <c r="S298" t="s">
        <v>49</v>
      </c>
      <c r="T298" t="s">
        <v>901</v>
      </c>
      <c r="U298" t="s">
        <v>762</v>
      </c>
      <c r="V298">
        <v>29.1</v>
      </c>
      <c r="W298" t="s">
        <v>134</v>
      </c>
      <c r="X298">
        <v>-29.1</v>
      </c>
      <c r="Y298" t="s">
        <v>204</v>
      </c>
    </row>
    <row r="299" spans="14:25" x14ac:dyDescent="0.2">
      <c r="N299" s="63">
        <v>45597</v>
      </c>
      <c r="O299" s="63">
        <v>45607</v>
      </c>
      <c r="P299" s="63">
        <v>45607</v>
      </c>
      <c r="Q299" t="s">
        <v>725</v>
      </c>
      <c r="R299" t="s">
        <v>128</v>
      </c>
      <c r="S299" t="s">
        <v>808</v>
      </c>
      <c r="T299" t="s">
        <v>257</v>
      </c>
      <c r="U299" t="s">
        <v>961</v>
      </c>
      <c r="V299">
        <v>39.409999999999997</v>
      </c>
      <c r="W299" t="s">
        <v>134</v>
      </c>
      <c r="X299">
        <v>-39.409999999999997</v>
      </c>
      <c r="Y299" t="s">
        <v>204</v>
      </c>
    </row>
    <row r="300" spans="14:25" x14ac:dyDescent="0.2">
      <c r="N300" s="63">
        <v>45597</v>
      </c>
      <c r="O300" s="63">
        <v>45607</v>
      </c>
      <c r="P300" s="63">
        <v>45607</v>
      </c>
      <c r="Q300" t="s">
        <v>725</v>
      </c>
      <c r="R300" t="s">
        <v>128</v>
      </c>
      <c r="S300" t="s">
        <v>43</v>
      </c>
      <c r="T300" t="s">
        <v>46</v>
      </c>
      <c r="U300" t="s">
        <v>755</v>
      </c>
      <c r="V300">
        <v>62.03</v>
      </c>
      <c r="W300" t="s">
        <v>134</v>
      </c>
      <c r="X300">
        <v>-62.03</v>
      </c>
      <c r="Y300" t="s">
        <v>204</v>
      </c>
    </row>
    <row r="301" spans="14:25" x14ac:dyDescent="0.2">
      <c r="N301" s="63">
        <v>45597</v>
      </c>
      <c r="O301" s="63">
        <v>45607</v>
      </c>
      <c r="P301" s="63">
        <v>45607</v>
      </c>
      <c r="Q301" t="s">
        <v>725</v>
      </c>
      <c r="R301" t="s">
        <v>128</v>
      </c>
      <c r="S301" t="s">
        <v>41</v>
      </c>
      <c r="T301" t="s">
        <v>798</v>
      </c>
      <c r="U301" t="s">
        <v>1129</v>
      </c>
      <c r="V301">
        <v>63.96</v>
      </c>
      <c r="W301" t="s">
        <v>134</v>
      </c>
      <c r="X301">
        <v>63.96</v>
      </c>
      <c r="Y301" t="s">
        <v>203</v>
      </c>
    </row>
    <row r="302" spans="14:25" x14ac:dyDescent="0.2">
      <c r="N302" s="63">
        <v>45597</v>
      </c>
      <c r="O302" s="63">
        <v>45607</v>
      </c>
      <c r="P302" s="63">
        <v>45607</v>
      </c>
      <c r="Q302" t="s">
        <v>725</v>
      </c>
      <c r="R302" t="s">
        <v>128</v>
      </c>
      <c r="S302" t="s">
        <v>814</v>
      </c>
      <c r="T302" t="s">
        <v>257</v>
      </c>
      <c r="U302" t="s">
        <v>761</v>
      </c>
      <c r="V302">
        <v>120</v>
      </c>
      <c r="W302" t="s">
        <v>134</v>
      </c>
      <c r="X302">
        <v>-120</v>
      </c>
      <c r="Y302" t="s">
        <v>204</v>
      </c>
    </row>
    <row r="303" spans="14:25" x14ac:dyDescent="0.2">
      <c r="N303" s="63">
        <v>45597</v>
      </c>
      <c r="O303" s="63">
        <v>45607</v>
      </c>
      <c r="P303" s="63">
        <v>45607</v>
      </c>
      <c r="Q303" t="s">
        <v>725</v>
      </c>
      <c r="R303" t="s">
        <v>128</v>
      </c>
      <c r="S303" t="s">
        <v>899</v>
      </c>
      <c r="T303" t="s">
        <v>902</v>
      </c>
      <c r="U303" t="s">
        <v>1131</v>
      </c>
      <c r="V303">
        <v>143.96</v>
      </c>
      <c r="W303" t="s">
        <v>134</v>
      </c>
      <c r="X303">
        <v>-143.96</v>
      </c>
      <c r="Y303" t="s">
        <v>204</v>
      </c>
    </row>
    <row r="304" spans="14:25" x14ac:dyDescent="0.2">
      <c r="N304" s="63">
        <v>45597</v>
      </c>
      <c r="O304" s="63">
        <v>45607</v>
      </c>
      <c r="P304" s="63">
        <v>45607</v>
      </c>
      <c r="Q304" t="s">
        <v>725</v>
      </c>
      <c r="R304" t="s">
        <v>128</v>
      </c>
      <c r="S304" t="s">
        <v>43</v>
      </c>
      <c r="T304" t="s">
        <v>46</v>
      </c>
      <c r="U304" t="s">
        <v>766</v>
      </c>
      <c r="V304">
        <v>200.75</v>
      </c>
      <c r="W304" t="s">
        <v>134</v>
      </c>
      <c r="X304">
        <v>-200.75</v>
      </c>
      <c r="Y304" t="s">
        <v>204</v>
      </c>
    </row>
    <row r="305" spans="14:25" x14ac:dyDescent="0.2">
      <c r="N305" s="63">
        <v>45597</v>
      </c>
      <c r="O305" s="63">
        <v>45607</v>
      </c>
      <c r="P305" s="63">
        <v>45607</v>
      </c>
      <c r="Q305" t="s">
        <v>725</v>
      </c>
      <c r="R305" t="s">
        <v>128</v>
      </c>
      <c r="S305" t="s">
        <v>58</v>
      </c>
      <c r="T305" t="s">
        <v>801</v>
      </c>
      <c r="U305" t="s">
        <v>963</v>
      </c>
      <c r="V305">
        <v>240</v>
      </c>
      <c r="W305" t="s">
        <v>134</v>
      </c>
      <c r="X305">
        <v>-240</v>
      </c>
      <c r="Y305" t="s">
        <v>204</v>
      </c>
    </row>
    <row r="306" spans="14:25" x14ac:dyDescent="0.2">
      <c r="N306" s="63">
        <v>45597</v>
      </c>
      <c r="O306" s="63">
        <v>45607</v>
      </c>
      <c r="P306" s="63">
        <v>45607</v>
      </c>
      <c r="Q306" t="s">
        <v>725</v>
      </c>
      <c r="R306" t="s">
        <v>128</v>
      </c>
      <c r="S306" t="s">
        <v>43</v>
      </c>
      <c r="T306" t="s">
        <v>44</v>
      </c>
      <c r="U306" t="s">
        <v>760</v>
      </c>
      <c r="V306">
        <v>271.07</v>
      </c>
      <c r="W306" t="s">
        <v>134</v>
      </c>
      <c r="X306">
        <v>-271.07</v>
      </c>
      <c r="Y306" t="s">
        <v>204</v>
      </c>
    </row>
    <row r="307" spans="14:25" x14ac:dyDescent="0.2">
      <c r="N307" s="63">
        <v>45597</v>
      </c>
      <c r="O307" s="63">
        <v>45607</v>
      </c>
      <c r="P307" s="63">
        <v>45607</v>
      </c>
      <c r="Q307" t="s">
        <v>725</v>
      </c>
      <c r="R307" t="s">
        <v>128</v>
      </c>
      <c r="S307" t="s">
        <v>899</v>
      </c>
      <c r="T307" t="s">
        <v>1762</v>
      </c>
      <c r="U307" t="s">
        <v>962</v>
      </c>
      <c r="V307">
        <v>330</v>
      </c>
      <c r="W307" t="s">
        <v>134</v>
      </c>
      <c r="X307">
        <v>-330</v>
      </c>
      <c r="Y307" t="s">
        <v>204</v>
      </c>
    </row>
    <row r="308" spans="14:25" x14ac:dyDescent="0.2">
      <c r="N308" s="63">
        <v>45597</v>
      </c>
      <c r="O308" s="63">
        <v>45607</v>
      </c>
      <c r="P308" s="63">
        <v>45607</v>
      </c>
      <c r="Q308" t="s">
        <v>725</v>
      </c>
      <c r="R308" t="s">
        <v>128</v>
      </c>
      <c r="S308" t="s">
        <v>899</v>
      </c>
      <c r="T308" t="s">
        <v>1762</v>
      </c>
      <c r="U308" t="s">
        <v>962</v>
      </c>
      <c r="V308">
        <v>330</v>
      </c>
      <c r="W308" t="s">
        <v>134</v>
      </c>
      <c r="X308">
        <v>-330</v>
      </c>
      <c r="Y308" t="s">
        <v>204</v>
      </c>
    </row>
    <row r="309" spans="14:25" x14ac:dyDescent="0.2">
      <c r="N309" s="63">
        <v>45597</v>
      </c>
      <c r="O309" s="63">
        <v>45607</v>
      </c>
      <c r="P309" s="63">
        <v>45607</v>
      </c>
      <c r="Q309" t="s">
        <v>725</v>
      </c>
      <c r="R309" t="s">
        <v>128</v>
      </c>
      <c r="S309" t="s">
        <v>679</v>
      </c>
      <c r="T309" t="s">
        <v>1137</v>
      </c>
      <c r="U309" t="s">
        <v>1130</v>
      </c>
      <c r="V309">
        <v>499.22</v>
      </c>
      <c r="W309" t="s">
        <v>134</v>
      </c>
      <c r="X309">
        <v>-499.22</v>
      </c>
      <c r="Y309" t="s">
        <v>204</v>
      </c>
    </row>
    <row r="310" spans="14:25" x14ac:dyDescent="0.2">
      <c r="N310" s="63">
        <v>45597</v>
      </c>
      <c r="O310" s="63">
        <v>45608</v>
      </c>
      <c r="P310" s="63">
        <v>45608</v>
      </c>
      <c r="Q310" t="s">
        <v>725</v>
      </c>
      <c r="R310" t="s">
        <v>128</v>
      </c>
      <c r="S310" t="s">
        <v>52</v>
      </c>
      <c r="T310" t="s">
        <v>53</v>
      </c>
      <c r="U310" t="s">
        <v>1042</v>
      </c>
      <c r="V310">
        <v>304</v>
      </c>
      <c r="W310" t="s">
        <v>134</v>
      </c>
      <c r="X310">
        <v>-304</v>
      </c>
      <c r="Y310" t="s">
        <v>204</v>
      </c>
    </row>
    <row r="311" spans="14:25" x14ac:dyDescent="0.2">
      <c r="N311" s="63">
        <v>45597</v>
      </c>
      <c r="O311" s="63">
        <v>45608</v>
      </c>
      <c r="P311" s="63">
        <v>45608</v>
      </c>
      <c r="Q311" t="s">
        <v>725</v>
      </c>
      <c r="R311" t="s">
        <v>128</v>
      </c>
      <c r="S311" t="s">
        <v>808</v>
      </c>
      <c r="T311" t="s">
        <v>257</v>
      </c>
      <c r="U311" t="s">
        <v>790</v>
      </c>
      <c r="V311">
        <v>1003.16</v>
      </c>
      <c r="W311" t="s">
        <v>134</v>
      </c>
      <c r="X311">
        <v>-1003.16</v>
      </c>
      <c r="Y311" t="s">
        <v>204</v>
      </c>
    </row>
    <row r="312" spans="14:25" x14ac:dyDescent="0.2">
      <c r="N312" s="63">
        <v>45597</v>
      </c>
      <c r="O312" s="63">
        <v>45608</v>
      </c>
      <c r="P312" s="63">
        <v>45608</v>
      </c>
      <c r="Q312" t="s">
        <v>725</v>
      </c>
      <c r="R312" t="s">
        <v>128</v>
      </c>
      <c r="S312" t="s">
        <v>40</v>
      </c>
      <c r="T312" t="s">
        <v>949</v>
      </c>
      <c r="U312" t="s">
        <v>1041</v>
      </c>
      <c r="V312">
        <v>2000</v>
      </c>
      <c r="W312" t="s">
        <v>134</v>
      </c>
      <c r="X312">
        <v>2000</v>
      </c>
      <c r="Y312" t="s">
        <v>203</v>
      </c>
    </row>
    <row r="313" spans="14:25" x14ac:dyDescent="0.2">
      <c r="N313" s="63">
        <v>45597</v>
      </c>
      <c r="O313" s="63">
        <v>45609</v>
      </c>
      <c r="P313" s="63">
        <v>45609</v>
      </c>
      <c r="Q313" t="s">
        <v>725</v>
      </c>
      <c r="R313" t="s">
        <v>128</v>
      </c>
      <c r="S313" t="s">
        <v>41</v>
      </c>
      <c r="T313" t="s">
        <v>798</v>
      </c>
      <c r="U313" t="s">
        <v>1044</v>
      </c>
      <c r="V313">
        <v>99.4</v>
      </c>
      <c r="W313" t="s">
        <v>134</v>
      </c>
      <c r="X313">
        <v>99.4</v>
      </c>
      <c r="Y313" t="s">
        <v>203</v>
      </c>
    </row>
    <row r="314" spans="14:25" x14ac:dyDescent="0.2">
      <c r="N314" s="63">
        <v>45597</v>
      </c>
      <c r="O314" s="63">
        <v>45609</v>
      </c>
      <c r="P314" s="63">
        <v>45609</v>
      </c>
      <c r="Q314" t="s">
        <v>725</v>
      </c>
      <c r="R314" t="s">
        <v>128</v>
      </c>
      <c r="S314" t="s">
        <v>41</v>
      </c>
      <c r="T314" t="s">
        <v>798</v>
      </c>
      <c r="U314" t="s">
        <v>1043</v>
      </c>
      <c r="V314">
        <v>131</v>
      </c>
      <c r="W314" t="s">
        <v>134</v>
      </c>
      <c r="X314">
        <v>131</v>
      </c>
      <c r="Y314" t="s">
        <v>203</v>
      </c>
    </row>
    <row r="315" spans="14:25" x14ac:dyDescent="0.2">
      <c r="N315" s="63">
        <v>45597</v>
      </c>
      <c r="O315" s="63">
        <v>45610</v>
      </c>
      <c r="P315" s="63">
        <v>45610</v>
      </c>
      <c r="Q315" t="s">
        <v>725</v>
      </c>
      <c r="R315" t="s">
        <v>128</v>
      </c>
      <c r="S315" t="s">
        <v>41</v>
      </c>
      <c r="T315" t="s">
        <v>798</v>
      </c>
      <c r="U315" t="s">
        <v>1048</v>
      </c>
      <c r="V315">
        <v>2</v>
      </c>
      <c r="W315" t="s">
        <v>134</v>
      </c>
      <c r="X315">
        <v>2</v>
      </c>
      <c r="Y315" t="s">
        <v>203</v>
      </c>
    </row>
    <row r="316" spans="14:25" x14ac:dyDescent="0.2">
      <c r="N316" s="63">
        <v>45597</v>
      </c>
      <c r="O316" s="63">
        <v>45610</v>
      </c>
      <c r="P316" s="63">
        <v>45610</v>
      </c>
      <c r="Q316" t="s">
        <v>725</v>
      </c>
      <c r="R316" t="s">
        <v>128</v>
      </c>
      <c r="S316" t="s">
        <v>41</v>
      </c>
      <c r="T316" t="s">
        <v>798</v>
      </c>
      <c r="U316" t="s">
        <v>1048</v>
      </c>
      <c r="V316">
        <v>2</v>
      </c>
      <c r="W316" t="s">
        <v>134</v>
      </c>
      <c r="X316">
        <v>2</v>
      </c>
      <c r="Y316" t="s">
        <v>203</v>
      </c>
    </row>
    <row r="317" spans="14:25" x14ac:dyDescent="0.2">
      <c r="N317" s="63">
        <v>45597</v>
      </c>
      <c r="O317" s="63">
        <v>45610</v>
      </c>
      <c r="P317" s="63">
        <v>45610</v>
      </c>
      <c r="Q317" t="s">
        <v>725</v>
      </c>
      <c r="R317" t="s">
        <v>128</v>
      </c>
      <c r="S317" t="s">
        <v>41</v>
      </c>
      <c r="T317" t="s">
        <v>798</v>
      </c>
      <c r="U317" t="s">
        <v>1045</v>
      </c>
      <c r="V317">
        <v>2.2000000000000002</v>
      </c>
      <c r="W317" t="s">
        <v>134</v>
      </c>
      <c r="X317">
        <v>2.2000000000000002</v>
      </c>
      <c r="Y317" t="s">
        <v>203</v>
      </c>
    </row>
    <row r="318" spans="14:25" x14ac:dyDescent="0.2">
      <c r="N318" s="63">
        <v>45597</v>
      </c>
      <c r="O318" s="63">
        <v>45610</v>
      </c>
      <c r="P318" s="63">
        <v>45610</v>
      </c>
      <c r="Q318" t="s">
        <v>725</v>
      </c>
      <c r="R318" t="s">
        <v>128</v>
      </c>
      <c r="S318" t="s">
        <v>41</v>
      </c>
      <c r="T318" t="s">
        <v>798</v>
      </c>
      <c r="U318" t="s">
        <v>1045</v>
      </c>
      <c r="V318">
        <v>2.2000000000000002</v>
      </c>
      <c r="W318" t="s">
        <v>134</v>
      </c>
      <c r="X318">
        <v>2.2000000000000002</v>
      </c>
      <c r="Y318" t="s">
        <v>203</v>
      </c>
    </row>
    <row r="319" spans="14:25" x14ac:dyDescent="0.2">
      <c r="N319" s="63">
        <v>45597</v>
      </c>
      <c r="O319" s="63">
        <v>45610</v>
      </c>
      <c r="P319" s="63">
        <v>45610</v>
      </c>
      <c r="Q319" t="s">
        <v>725</v>
      </c>
      <c r="R319" t="s">
        <v>128</v>
      </c>
      <c r="S319" t="s">
        <v>41</v>
      </c>
      <c r="T319" t="s">
        <v>798</v>
      </c>
      <c r="U319" t="s">
        <v>1051</v>
      </c>
      <c r="V319">
        <v>2.34</v>
      </c>
      <c r="W319" t="s">
        <v>134</v>
      </c>
      <c r="X319">
        <v>2.34</v>
      </c>
      <c r="Y319" t="s">
        <v>203</v>
      </c>
    </row>
    <row r="320" spans="14:25" x14ac:dyDescent="0.2">
      <c r="N320" s="63">
        <v>45597</v>
      </c>
      <c r="O320" s="63">
        <v>45610</v>
      </c>
      <c r="P320" s="63">
        <v>45610</v>
      </c>
      <c r="Q320" t="s">
        <v>725</v>
      </c>
      <c r="R320" t="s">
        <v>128</v>
      </c>
      <c r="S320" t="s">
        <v>41</v>
      </c>
      <c r="T320" t="s">
        <v>798</v>
      </c>
      <c r="U320" t="s">
        <v>1051</v>
      </c>
      <c r="V320">
        <v>2.34</v>
      </c>
      <c r="W320" t="s">
        <v>134</v>
      </c>
      <c r="X320">
        <v>2.34</v>
      </c>
      <c r="Y320" t="s">
        <v>203</v>
      </c>
    </row>
    <row r="321" spans="14:25" x14ac:dyDescent="0.2">
      <c r="N321" s="63">
        <v>45597</v>
      </c>
      <c r="O321" s="63">
        <v>45610</v>
      </c>
      <c r="P321" s="63">
        <v>45610</v>
      </c>
      <c r="Q321" t="s">
        <v>725</v>
      </c>
      <c r="R321" t="s">
        <v>128</v>
      </c>
      <c r="S321" t="s">
        <v>41</v>
      </c>
      <c r="T321" t="s">
        <v>798</v>
      </c>
      <c r="U321" t="s">
        <v>1046</v>
      </c>
      <c r="V321">
        <v>6.24</v>
      </c>
      <c r="W321" t="s">
        <v>134</v>
      </c>
      <c r="X321">
        <v>6.24</v>
      </c>
      <c r="Y321" t="s">
        <v>203</v>
      </c>
    </row>
    <row r="322" spans="14:25" x14ac:dyDescent="0.2">
      <c r="N322" s="63">
        <v>45597</v>
      </c>
      <c r="O322" s="63">
        <v>45610</v>
      </c>
      <c r="P322" s="63">
        <v>45610</v>
      </c>
      <c r="Q322" t="s">
        <v>725</v>
      </c>
      <c r="R322" t="s">
        <v>128</v>
      </c>
      <c r="S322" t="s">
        <v>41</v>
      </c>
      <c r="T322" t="s">
        <v>798</v>
      </c>
      <c r="U322" t="s">
        <v>1050</v>
      </c>
      <c r="V322">
        <v>8</v>
      </c>
      <c r="W322" t="s">
        <v>134</v>
      </c>
      <c r="X322">
        <v>8</v>
      </c>
      <c r="Y322" t="s">
        <v>203</v>
      </c>
    </row>
    <row r="323" spans="14:25" x14ac:dyDescent="0.2">
      <c r="N323" s="63">
        <v>45597</v>
      </c>
      <c r="O323" s="63">
        <v>45610</v>
      </c>
      <c r="P323" s="63">
        <v>45610</v>
      </c>
      <c r="Q323" t="s">
        <v>725</v>
      </c>
      <c r="R323" t="s">
        <v>128</v>
      </c>
      <c r="S323" t="s">
        <v>41</v>
      </c>
      <c r="T323" t="s">
        <v>798</v>
      </c>
      <c r="U323" t="s">
        <v>1047</v>
      </c>
      <c r="V323">
        <v>22.5</v>
      </c>
      <c r="W323" t="s">
        <v>134</v>
      </c>
      <c r="X323">
        <v>22.5</v>
      </c>
      <c r="Y323" t="s">
        <v>203</v>
      </c>
    </row>
    <row r="324" spans="14:25" x14ac:dyDescent="0.2">
      <c r="N324" s="63">
        <v>45597</v>
      </c>
      <c r="O324" s="63">
        <v>45610</v>
      </c>
      <c r="P324" s="63">
        <v>45610</v>
      </c>
      <c r="Q324" t="s">
        <v>725</v>
      </c>
      <c r="R324" t="s">
        <v>128</v>
      </c>
      <c r="S324" t="s">
        <v>41</v>
      </c>
      <c r="T324" t="s">
        <v>798</v>
      </c>
      <c r="U324" t="s">
        <v>1049</v>
      </c>
      <c r="V324">
        <v>31.32</v>
      </c>
      <c r="W324" t="s">
        <v>134</v>
      </c>
      <c r="X324">
        <v>31.32</v>
      </c>
      <c r="Y324" t="s">
        <v>203</v>
      </c>
    </row>
    <row r="325" spans="14:25" x14ac:dyDescent="0.2">
      <c r="N325" s="63">
        <v>45597</v>
      </c>
      <c r="O325" s="63">
        <v>45610</v>
      </c>
      <c r="P325" s="63">
        <v>45610</v>
      </c>
      <c r="Q325" t="s">
        <v>725</v>
      </c>
      <c r="R325" t="s">
        <v>128</v>
      </c>
      <c r="S325" t="s">
        <v>816</v>
      </c>
      <c r="T325" t="s">
        <v>914</v>
      </c>
      <c r="U325" t="s">
        <v>777</v>
      </c>
      <c r="V325">
        <v>785</v>
      </c>
      <c r="W325" t="s">
        <v>134</v>
      </c>
      <c r="X325">
        <v>-785</v>
      </c>
      <c r="Y325" t="s">
        <v>204</v>
      </c>
    </row>
    <row r="326" spans="14:25" x14ac:dyDescent="0.2">
      <c r="N326" s="63">
        <v>45597</v>
      </c>
      <c r="O326" s="63">
        <v>45614</v>
      </c>
      <c r="P326" s="63">
        <v>45614</v>
      </c>
      <c r="Q326" t="s">
        <v>725</v>
      </c>
      <c r="R326" t="s">
        <v>128</v>
      </c>
      <c r="S326" t="s">
        <v>43</v>
      </c>
      <c r="T326" t="s">
        <v>815</v>
      </c>
      <c r="U326" t="s">
        <v>781</v>
      </c>
      <c r="V326">
        <v>41.85</v>
      </c>
      <c r="W326" t="s">
        <v>134</v>
      </c>
      <c r="X326">
        <v>-41.85</v>
      </c>
      <c r="Y326" t="s">
        <v>204</v>
      </c>
    </row>
    <row r="327" spans="14:25" x14ac:dyDescent="0.2">
      <c r="N327" s="63">
        <v>45597</v>
      </c>
      <c r="O327" s="63">
        <v>45614</v>
      </c>
      <c r="P327" s="63">
        <v>45614</v>
      </c>
      <c r="Q327" t="s">
        <v>725</v>
      </c>
      <c r="R327" t="s">
        <v>128</v>
      </c>
      <c r="S327" t="s">
        <v>55</v>
      </c>
      <c r="T327" t="s">
        <v>56</v>
      </c>
      <c r="U327" t="s">
        <v>1052</v>
      </c>
      <c r="V327">
        <v>50</v>
      </c>
      <c r="W327" t="s">
        <v>134</v>
      </c>
      <c r="X327">
        <v>-50</v>
      </c>
      <c r="Y327" t="s">
        <v>204</v>
      </c>
    </row>
    <row r="328" spans="14:25" x14ac:dyDescent="0.2">
      <c r="N328" s="63">
        <v>45597</v>
      </c>
      <c r="O328" s="63">
        <v>45614</v>
      </c>
      <c r="P328" s="63">
        <v>45614</v>
      </c>
      <c r="Q328" t="s">
        <v>725</v>
      </c>
      <c r="R328" t="s">
        <v>128</v>
      </c>
      <c r="S328" t="s">
        <v>808</v>
      </c>
      <c r="T328" t="s">
        <v>257</v>
      </c>
      <c r="U328" t="s">
        <v>780</v>
      </c>
      <c r="V328">
        <v>166.86</v>
      </c>
      <c r="W328" t="s">
        <v>134</v>
      </c>
      <c r="X328">
        <v>-166.86</v>
      </c>
      <c r="Y328" t="s">
        <v>204</v>
      </c>
    </row>
    <row r="329" spans="14:25" x14ac:dyDescent="0.2">
      <c r="N329" s="63">
        <v>45597</v>
      </c>
      <c r="O329" s="63">
        <v>45615</v>
      </c>
      <c r="P329" s="63">
        <v>45615</v>
      </c>
      <c r="Q329" t="s">
        <v>725</v>
      </c>
      <c r="R329" t="s">
        <v>128</v>
      </c>
      <c r="S329" t="s">
        <v>803</v>
      </c>
      <c r="T329" t="s">
        <v>48</v>
      </c>
      <c r="U329" t="s">
        <v>1133</v>
      </c>
      <c r="V329">
        <v>4.29</v>
      </c>
      <c r="W329" t="s">
        <v>134</v>
      </c>
      <c r="X329">
        <v>-4.29</v>
      </c>
      <c r="Y329" t="s">
        <v>204</v>
      </c>
    </row>
    <row r="330" spans="14:25" x14ac:dyDescent="0.2">
      <c r="N330" s="63">
        <v>45597</v>
      </c>
      <c r="O330" s="63">
        <v>45615</v>
      </c>
      <c r="P330" s="63">
        <v>45615</v>
      </c>
      <c r="Q330" t="s">
        <v>725</v>
      </c>
      <c r="R330" t="s">
        <v>128</v>
      </c>
      <c r="S330" t="s">
        <v>803</v>
      </c>
      <c r="T330" t="s">
        <v>898</v>
      </c>
      <c r="U330" t="s">
        <v>1132</v>
      </c>
      <c r="V330">
        <v>59.3</v>
      </c>
      <c r="W330" t="s">
        <v>134</v>
      </c>
      <c r="X330">
        <v>-59.3</v>
      </c>
      <c r="Y330" t="s">
        <v>204</v>
      </c>
    </row>
    <row r="331" spans="14:25" x14ac:dyDescent="0.2">
      <c r="N331" s="63">
        <v>45597</v>
      </c>
      <c r="O331" s="63">
        <v>45615</v>
      </c>
      <c r="P331" s="63">
        <v>45615</v>
      </c>
      <c r="Q331" t="s">
        <v>725</v>
      </c>
      <c r="R331" t="s">
        <v>128</v>
      </c>
      <c r="S331" t="s">
        <v>809</v>
      </c>
      <c r="T331" t="s">
        <v>823</v>
      </c>
      <c r="U331" t="s">
        <v>1053</v>
      </c>
      <c r="V331">
        <v>103.04</v>
      </c>
      <c r="W331" t="s">
        <v>134</v>
      </c>
      <c r="X331">
        <v>-103.04</v>
      </c>
      <c r="Y331" t="s">
        <v>204</v>
      </c>
    </row>
    <row r="332" spans="14:25" x14ac:dyDescent="0.2">
      <c r="N332" s="63">
        <v>45597</v>
      </c>
      <c r="O332" s="63">
        <v>45615</v>
      </c>
      <c r="P332" s="63">
        <v>45615</v>
      </c>
      <c r="Q332" t="s">
        <v>725</v>
      </c>
      <c r="R332" t="s">
        <v>128</v>
      </c>
      <c r="S332" t="s">
        <v>809</v>
      </c>
      <c r="T332" t="s">
        <v>823</v>
      </c>
      <c r="U332" t="s">
        <v>1053</v>
      </c>
      <c r="V332">
        <v>163.08000000000001</v>
      </c>
      <c r="W332" t="s">
        <v>134</v>
      </c>
      <c r="X332">
        <v>-163.08000000000001</v>
      </c>
      <c r="Y332" t="s">
        <v>204</v>
      </c>
    </row>
    <row r="333" spans="14:25" x14ac:dyDescent="0.2">
      <c r="N333" s="63">
        <v>45597</v>
      </c>
      <c r="O333" s="63">
        <v>45615</v>
      </c>
      <c r="P333" s="63">
        <v>45615</v>
      </c>
      <c r="Q333" t="s">
        <v>725</v>
      </c>
      <c r="R333" t="s">
        <v>128</v>
      </c>
      <c r="S333" t="s">
        <v>809</v>
      </c>
      <c r="T333" t="s">
        <v>823</v>
      </c>
      <c r="U333" t="s">
        <v>1053</v>
      </c>
      <c r="V333">
        <v>228.77</v>
      </c>
      <c r="W333" t="s">
        <v>134</v>
      </c>
      <c r="X333">
        <v>-228.77</v>
      </c>
      <c r="Y333" t="s">
        <v>204</v>
      </c>
    </row>
    <row r="334" spans="14:25" x14ac:dyDescent="0.2">
      <c r="N334" s="63">
        <v>45597</v>
      </c>
      <c r="O334" s="63">
        <v>45615</v>
      </c>
      <c r="P334" s="63">
        <v>45615</v>
      </c>
      <c r="Q334" t="s">
        <v>725</v>
      </c>
      <c r="R334" t="s">
        <v>128</v>
      </c>
      <c r="S334" t="s">
        <v>809</v>
      </c>
      <c r="T334" t="s">
        <v>823</v>
      </c>
      <c r="U334" t="s">
        <v>1053</v>
      </c>
      <c r="V334">
        <v>231.05</v>
      </c>
      <c r="W334" t="s">
        <v>134</v>
      </c>
      <c r="X334">
        <v>-231.05</v>
      </c>
      <c r="Y334" t="s">
        <v>204</v>
      </c>
    </row>
    <row r="335" spans="14:25" x14ac:dyDescent="0.2">
      <c r="N335" s="63">
        <v>45597</v>
      </c>
      <c r="O335" s="63">
        <v>45615</v>
      </c>
      <c r="P335" s="63">
        <v>45615</v>
      </c>
      <c r="Q335" t="s">
        <v>725</v>
      </c>
      <c r="R335" t="s">
        <v>128</v>
      </c>
      <c r="S335" t="s">
        <v>809</v>
      </c>
      <c r="T335" t="s">
        <v>823</v>
      </c>
      <c r="U335" t="s">
        <v>1053</v>
      </c>
      <c r="V335">
        <v>313.82</v>
      </c>
      <c r="W335" t="s">
        <v>134</v>
      </c>
      <c r="X335">
        <v>-313.82</v>
      </c>
      <c r="Y335" t="s">
        <v>204</v>
      </c>
    </row>
    <row r="336" spans="14:25" x14ac:dyDescent="0.2">
      <c r="N336" s="63">
        <v>45597</v>
      </c>
      <c r="O336" s="63">
        <v>45617</v>
      </c>
      <c r="P336" s="63">
        <v>45617</v>
      </c>
      <c r="Q336" t="s">
        <v>725</v>
      </c>
      <c r="R336" t="s">
        <v>128</v>
      </c>
      <c r="S336" t="s">
        <v>41</v>
      </c>
      <c r="T336" t="s">
        <v>798</v>
      </c>
      <c r="U336" t="s">
        <v>1134</v>
      </c>
      <c r="V336">
        <v>25.2</v>
      </c>
      <c r="W336" t="s">
        <v>134</v>
      </c>
      <c r="X336">
        <v>25.2</v>
      </c>
      <c r="Y336" t="s">
        <v>203</v>
      </c>
    </row>
    <row r="337" spans="14:25" x14ac:dyDescent="0.2">
      <c r="N337" s="63">
        <v>45597</v>
      </c>
      <c r="O337" s="63">
        <v>45617</v>
      </c>
      <c r="P337" s="63">
        <v>45617</v>
      </c>
      <c r="Q337" t="s">
        <v>725</v>
      </c>
      <c r="R337" t="s">
        <v>128</v>
      </c>
      <c r="S337" t="s">
        <v>814</v>
      </c>
      <c r="T337" t="s">
        <v>257</v>
      </c>
      <c r="U337" t="s">
        <v>787</v>
      </c>
      <c r="V337">
        <v>356.28</v>
      </c>
      <c r="W337" t="s">
        <v>134</v>
      </c>
      <c r="X337">
        <v>-356.28</v>
      </c>
      <c r="Y337" t="s">
        <v>204</v>
      </c>
    </row>
    <row r="338" spans="14:25" x14ac:dyDescent="0.2">
      <c r="N338" s="63">
        <v>45597</v>
      </c>
      <c r="O338" s="63">
        <v>45617</v>
      </c>
      <c r="P338" s="63">
        <v>45617</v>
      </c>
      <c r="Q338" t="s">
        <v>725</v>
      </c>
      <c r="R338" t="s">
        <v>128</v>
      </c>
      <c r="S338" t="s">
        <v>40</v>
      </c>
      <c r="T338" t="s">
        <v>949</v>
      </c>
      <c r="U338" t="s">
        <v>1135</v>
      </c>
      <c r="V338">
        <v>1000</v>
      </c>
      <c r="W338" t="s">
        <v>134</v>
      </c>
      <c r="X338">
        <v>1000</v>
      </c>
      <c r="Y338" t="s">
        <v>203</v>
      </c>
    </row>
    <row r="339" spans="14:25" x14ac:dyDescent="0.2">
      <c r="N339" s="63">
        <v>45597</v>
      </c>
      <c r="O339" s="63">
        <v>45621</v>
      </c>
      <c r="P339" s="63">
        <v>45621</v>
      </c>
      <c r="Q339" t="s">
        <v>725</v>
      </c>
      <c r="R339" t="s">
        <v>128</v>
      </c>
      <c r="S339" t="s">
        <v>43</v>
      </c>
      <c r="T339" t="s">
        <v>815</v>
      </c>
      <c r="U339" t="s">
        <v>795</v>
      </c>
      <c r="V339">
        <v>39.99</v>
      </c>
      <c r="W339" t="s">
        <v>134</v>
      </c>
      <c r="X339">
        <v>-39.99</v>
      </c>
      <c r="Y339" t="s">
        <v>204</v>
      </c>
    </row>
    <row r="340" spans="14:25" x14ac:dyDescent="0.2">
      <c r="N340" s="63">
        <v>45597</v>
      </c>
      <c r="O340" s="63">
        <v>45621</v>
      </c>
      <c r="P340" s="63">
        <v>45621</v>
      </c>
      <c r="Q340" t="s">
        <v>725</v>
      </c>
      <c r="R340" t="s">
        <v>128</v>
      </c>
      <c r="S340" t="s">
        <v>41</v>
      </c>
      <c r="T340" t="s">
        <v>798</v>
      </c>
      <c r="U340" t="s">
        <v>1141</v>
      </c>
      <c r="V340">
        <v>53.82</v>
      </c>
      <c r="W340" t="s">
        <v>134</v>
      </c>
      <c r="X340">
        <v>53.82</v>
      </c>
      <c r="Y340" t="s">
        <v>203</v>
      </c>
    </row>
    <row r="341" spans="14:25" x14ac:dyDescent="0.2">
      <c r="N341" s="63">
        <v>45597</v>
      </c>
      <c r="O341" s="63">
        <v>45621</v>
      </c>
      <c r="P341" s="63">
        <v>45621</v>
      </c>
      <c r="Q341" t="s">
        <v>725</v>
      </c>
      <c r="R341" t="s">
        <v>128</v>
      </c>
      <c r="S341" t="s">
        <v>43</v>
      </c>
      <c r="T341" t="s">
        <v>815</v>
      </c>
      <c r="U341" t="s">
        <v>795</v>
      </c>
      <c r="V341">
        <v>159.25</v>
      </c>
      <c r="W341" t="s">
        <v>134</v>
      </c>
      <c r="X341">
        <v>-159.25</v>
      </c>
      <c r="Y341" t="s">
        <v>204</v>
      </c>
    </row>
    <row r="342" spans="14:25" x14ac:dyDescent="0.2">
      <c r="N342" s="63">
        <v>45597</v>
      </c>
      <c r="O342" s="63">
        <v>45621</v>
      </c>
      <c r="P342" s="63">
        <v>45621</v>
      </c>
      <c r="Q342" t="s">
        <v>725</v>
      </c>
      <c r="R342" t="s">
        <v>128</v>
      </c>
      <c r="S342" t="s">
        <v>809</v>
      </c>
      <c r="T342" t="s">
        <v>824</v>
      </c>
      <c r="U342" t="s">
        <v>737</v>
      </c>
      <c r="V342">
        <v>166.85</v>
      </c>
      <c r="W342" t="s">
        <v>134</v>
      </c>
      <c r="X342">
        <v>-166.85</v>
      </c>
      <c r="Y342" t="s">
        <v>204</v>
      </c>
    </row>
    <row r="343" spans="14:25" x14ac:dyDescent="0.2">
      <c r="N343" s="63">
        <v>45597</v>
      </c>
      <c r="O343" s="63">
        <v>45621</v>
      </c>
      <c r="P343" s="63">
        <v>45621</v>
      </c>
      <c r="Q343" t="s">
        <v>725</v>
      </c>
      <c r="R343" t="s">
        <v>128</v>
      </c>
      <c r="S343" t="s">
        <v>40</v>
      </c>
      <c r="T343" t="s">
        <v>949</v>
      </c>
      <c r="U343" t="s">
        <v>1144</v>
      </c>
      <c r="V343">
        <v>200</v>
      </c>
      <c r="W343" t="s">
        <v>134</v>
      </c>
      <c r="X343">
        <v>200</v>
      </c>
      <c r="Y343" t="s">
        <v>203</v>
      </c>
    </row>
    <row r="344" spans="14:25" x14ac:dyDescent="0.2">
      <c r="N344" s="63">
        <v>45597</v>
      </c>
      <c r="O344" s="63">
        <v>45621</v>
      </c>
      <c r="P344" s="63">
        <v>45621</v>
      </c>
      <c r="Q344" t="s">
        <v>725</v>
      </c>
      <c r="R344" t="s">
        <v>128</v>
      </c>
      <c r="S344" t="s">
        <v>40</v>
      </c>
      <c r="T344" t="s">
        <v>949</v>
      </c>
      <c r="U344" t="s">
        <v>1143</v>
      </c>
      <c r="V344">
        <v>200</v>
      </c>
      <c r="W344" t="s">
        <v>134</v>
      </c>
      <c r="X344">
        <v>200</v>
      </c>
      <c r="Y344" t="s">
        <v>203</v>
      </c>
    </row>
    <row r="345" spans="14:25" x14ac:dyDescent="0.2">
      <c r="N345" s="63">
        <v>45597</v>
      </c>
      <c r="O345" s="63">
        <v>45621</v>
      </c>
      <c r="P345" s="63">
        <v>45621</v>
      </c>
      <c r="Q345" t="s">
        <v>725</v>
      </c>
      <c r="R345" t="s">
        <v>128</v>
      </c>
      <c r="S345" t="s">
        <v>40</v>
      </c>
      <c r="T345" t="s">
        <v>949</v>
      </c>
      <c r="U345" t="s">
        <v>1142</v>
      </c>
      <c r="V345">
        <v>1000</v>
      </c>
      <c r="W345" t="s">
        <v>134</v>
      </c>
      <c r="X345">
        <v>1000</v>
      </c>
      <c r="Y345" t="s">
        <v>203</v>
      </c>
    </row>
    <row r="346" spans="14:25" x14ac:dyDescent="0.2">
      <c r="N346" s="63">
        <v>45597</v>
      </c>
      <c r="O346" s="63">
        <v>45621</v>
      </c>
      <c r="P346" s="63">
        <v>45621</v>
      </c>
      <c r="Q346" t="s">
        <v>725</v>
      </c>
      <c r="R346" t="s">
        <v>128</v>
      </c>
      <c r="S346" t="s">
        <v>52</v>
      </c>
      <c r="T346" t="s">
        <v>54</v>
      </c>
      <c r="U346" t="s">
        <v>1145</v>
      </c>
      <c r="V346">
        <v>1186.29</v>
      </c>
      <c r="W346" t="s">
        <v>134</v>
      </c>
      <c r="X346">
        <v>-1186.29</v>
      </c>
      <c r="Y346" t="s">
        <v>204</v>
      </c>
    </row>
    <row r="347" spans="14:25" x14ac:dyDescent="0.2">
      <c r="N347" s="63">
        <v>45597</v>
      </c>
      <c r="O347" s="63">
        <v>45623</v>
      </c>
      <c r="P347" s="63">
        <v>45623</v>
      </c>
      <c r="Q347" t="s">
        <v>725</v>
      </c>
      <c r="R347" t="s">
        <v>128</v>
      </c>
      <c r="S347" t="s">
        <v>41</v>
      </c>
      <c r="T347" t="s">
        <v>798</v>
      </c>
      <c r="U347" t="s">
        <v>1147</v>
      </c>
      <c r="V347">
        <v>85.74</v>
      </c>
      <c r="W347" t="s">
        <v>134</v>
      </c>
      <c r="X347">
        <v>85.74</v>
      </c>
      <c r="Y347" t="s">
        <v>203</v>
      </c>
    </row>
    <row r="348" spans="14:25" x14ac:dyDescent="0.2">
      <c r="N348" s="63">
        <v>45597</v>
      </c>
      <c r="O348" s="63">
        <v>45623</v>
      </c>
      <c r="P348" s="63">
        <v>45623</v>
      </c>
      <c r="Q348" t="s">
        <v>725</v>
      </c>
      <c r="R348" t="s">
        <v>128</v>
      </c>
      <c r="S348" t="s">
        <v>41</v>
      </c>
      <c r="T348" t="s">
        <v>798</v>
      </c>
      <c r="U348" t="s">
        <v>1146</v>
      </c>
      <c r="V348">
        <v>89.67</v>
      </c>
      <c r="W348" t="s">
        <v>134</v>
      </c>
      <c r="X348">
        <v>89.67</v>
      </c>
      <c r="Y348" t="s">
        <v>203</v>
      </c>
    </row>
    <row r="349" spans="14:25" x14ac:dyDescent="0.2">
      <c r="N349" s="63">
        <v>45597</v>
      </c>
      <c r="O349" s="63">
        <v>45624</v>
      </c>
      <c r="P349" s="63">
        <v>45624</v>
      </c>
      <c r="Q349" t="s">
        <v>725</v>
      </c>
      <c r="R349" t="s">
        <v>128</v>
      </c>
      <c r="S349" t="s">
        <v>41</v>
      </c>
      <c r="T349" t="s">
        <v>798</v>
      </c>
      <c r="U349" t="s">
        <v>1148</v>
      </c>
      <c r="V349">
        <v>11</v>
      </c>
      <c r="W349" t="s">
        <v>134</v>
      </c>
      <c r="X349">
        <v>11</v>
      </c>
      <c r="Y349" t="s">
        <v>203</v>
      </c>
    </row>
    <row r="350" spans="14:25" x14ac:dyDescent="0.2">
      <c r="N350" s="63">
        <v>45597</v>
      </c>
      <c r="O350" s="63">
        <v>45625</v>
      </c>
      <c r="P350" s="63">
        <v>45625</v>
      </c>
      <c r="Q350" t="s">
        <v>725</v>
      </c>
      <c r="R350" t="s">
        <v>128</v>
      </c>
      <c r="S350" t="s">
        <v>41</v>
      </c>
      <c r="T350" t="s">
        <v>798</v>
      </c>
      <c r="U350" t="s">
        <v>1151</v>
      </c>
      <c r="V350">
        <v>2.12</v>
      </c>
      <c r="W350" t="s">
        <v>134</v>
      </c>
      <c r="X350">
        <v>2.12</v>
      </c>
      <c r="Y350" t="s">
        <v>203</v>
      </c>
    </row>
    <row r="351" spans="14:25" x14ac:dyDescent="0.2">
      <c r="N351" s="63">
        <v>45597</v>
      </c>
      <c r="O351" s="63">
        <v>45625</v>
      </c>
      <c r="P351" s="63">
        <v>45625</v>
      </c>
      <c r="Q351" t="s">
        <v>725</v>
      </c>
      <c r="R351" t="s">
        <v>128</v>
      </c>
      <c r="S351" t="s">
        <v>41</v>
      </c>
      <c r="T351" t="s">
        <v>798</v>
      </c>
      <c r="U351" t="s">
        <v>1152</v>
      </c>
      <c r="V351">
        <v>4.5599999999999996</v>
      </c>
      <c r="W351" t="s">
        <v>134</v>
      </c>
      <c r="X351">
        <v>4.5599999999999996</v>
      </c>
      <c r="Y351" t="s">
        <v>203</v>
      </c>
    </row>
    <row r="352" spans="14:25" x14ac:dyDescent="0.2">
      <c r="N352" s="63">
        <v>45597</v>
      </c>
      <c r="O352" s="63">
        <v>45625</v>
      </c>
      <c r="P352" s="63">
        <v>45625</v>
      </c>
      <c r="Q352" t="s">
        <v>725</v>
      </c>
      <c r="R352" t="s">
        <v>128</v>
      </c>
      <c r="S352" t="s">
        <v>41</v>
      </c>
      <c r="T352" t="s">
        <v>798</v>
      </c>
      <c r="U352" t="s">
        <v>1150</v>
      </c>
      <c r="V352">
        <v>32.869999999999997</v>
      </c>
      <c r="W352" t="s">
        <v>134</v>
      </c>
      <c r="X352">
        <v>32.869999999999997</v>
      </c>
      <c r="Y352" t="s">
        <v>203</v>
      </c>
    </row>
    <row r="353" spans="14:25" x14ac:dyDescent="0.2">
      <c r="N353" s="63">
        <v>45597</v>
      </c>
      <c r="O353" s="63">
        <v>45625</v>
      </c>
      <c r="P353" s="63">
        <v>45625</v>
      </c>
      <c r="Q353" t="s">
        <v>725</v>
      </c>
      <c r="R353" t="s">
        <v>128</v>
      </c>
      <c r="S353" t="s">
        <v>41</v>
      </c>
      <c r="T353" t="s">
        <v>798</v>
      </c>
      <c r="U353" t="s">
        <v>1149</v>
      </c>
      <c r="V353">
        <v>42.68</v>
      </c>
      <c r="W353" t="s">
        <v>134</v>
      </c>
      <c r="X353">
        <v>42.68</v>
      </c>
      <c r="Y353" t="s">
        <v>203</v>
      </c>
    </row>
    <row r="354" spans="14:25" x14ac:dyDescent="0.2">
      <c r="N354" s="63">
        <v>45597</v>
      </c>
      <c r="O354" s="63">
        <v>45625</v>
      </c>
      <c r="P354" s="63">
        <v>45625</v>
      </c>
      <c r="Q354" t="s">
        <v>725</v>
      </c>
      <c r="R354" t="s">
        <v>128</v>
      </c>
      <c r="S354" t="s">
        <v>41</v>
      </c>
      <c r="T354" t="s">
        <v>798</v>
      </c>
      <c r="U354" t="s">
        <v>1153</v>
      </c>
      <c r="V354">
        <v>50.8</v>
      </c>
      <c r="W354" t="s">
        <v>134</v>
      </c>
      <c r="X354">
        <v>50.8</v>
      </c>
      <c r="Y354" t="s">
        <v>203</v>
      </c>
    </row>
    <row r="355" spans="14:25" x14ac:dyDescent="0.2">
      <c r="N355" s="63">
        <v>45597</v>
      </c>
      <c r="O355" s="63">
        <v>45626</v>
      </c>
      <c r="P355" s="63">
        <v>45626</v>
      </c>
      <c r="Q355" t="s">
        <v>725</v>
      </c>
      <c r="R355" t="s">
        <v>128</v>
      </c>
      <c r="S355" t="s">
        <v>58</v>
      </c>
      <c r="T355" t="s">
        <v>801</v>
      </c>
      <c r="U355" t="s">
        <v>1466</v>
      </c>
      <c r="V355">
        <v>13.02</v>
      </c>
      <c r="W355" t="s">
        <v>134</v>
      </c>
      <c r="X355">
        <v>-13.02</v>
      </c>
      <c r="Y355" t="s">
        <v>204</v>
      </c>
    </row>
    <row r="356" spans="14:25" x14ac:dyDescent="0.2">
      <c r="N356" s="63">
        <v>45627</v>
      </c>
      <c r="O356" s="63">
        <v>45628</v>
      </c>
      <c r="P356" s="63">
        <v>45628</v>
      </c>
      <c r="Q356" t="s">
        <v>725</v>
      </c>
      <c r="R356" t="s">
        <v>128</v>
      </c>
      <c r="S356" t="s">
        <v>41</v>
      </c>
      <c r="T356" t="s">
        <v>798</v>
      </c>
      <c r="U356" t="s">
        <v>1157</v>
      </c>
      <c r="V356">
        <v>0.15</v>
      </c>
      <c r="W356" t="s">
        <v>134</v>
      </c>
      <c r="X356">
        <v>0.15</v>
      </c>
      <c r="Y356" t="s">
        <v>203</v>
      </c>
    </row>
    <row r="357" spans="14:25" x14ac:dyDescent="0.2">
      <c r="N357" s="63">
        <v>45627</v>
      </c>
      <c r="O357" s="63">
        <v>45628</v>
      </c>
      <c r="P357" s="63">
        <v>45628</v>
      </c>
      <c r="Q357" t="s">
        <v>725</v>
      </c>
      <c r="R357" t="s">
        <v>128</v>
      </c>
      <c r="S357" t="s">
        <v>41</v>
      </c>
      <c r="T357" t="s">
        <v>798</v>
      </c>
      <c r="U357" t="s">
        <v>1156</v>
      </c>
      <c r="V357">
        <v>0.39</v>
      </c>
      <c r="W357" t="s">
        <v>134</v>
      </c>
      <c r="X357">
        <v>0.39</v>
      </c>
      <c r="Y357" t="s">
        <v>203</v>
      </c>
    </row>
    <row r="358" spans="14:25" x14ac:dyDescent="0.2">
      <c r="N358" s="63">
        <v>45627</v>
      </c>
      <c r="O358" s="63">
        <v>45628</v>
      </c>
      <c r="P358" s="63">
        <v>45628</v>
      </c>
      <c r="Q358" t="s">
        <v>725</v>
      </c>
      <c r="R358" t="s">
        <v>128</v>
      </c>
      <c r="S358" t="s">
        <v>808</v>
      </c>
      <c r="T358" t="s">
        <v>257</v>
      </c>
      <c r="U358" t="s">
        <v>738</v>
      </c>
      <c r="V358">
        <v>1.5</v>
      </c>
      <c r="W358" t="s">
        <v>134</v>
      </c>
      <c r="X358">
        <v>-1.5</v>
      </c>
      <c r="Y358" t="s">
        <v>204</v>
      </c>
    </row>
    <row r="359" spans="14:25" x14ac:dyDescent="0.2">
      <c r="N359" s="63">
        <v>45627</v>
      </c>
      <c r="O359" s="63">
        <v>45628</v>
      </c>
      <c r="P359" s="63">
        <v>45628</v>
      </c>
      <c r="Q359" t="s">
        <v>725</v>
      </c>
      <c r="R359" t="s">
        <v>128</v>
      </c>
      <c r="S359" t="s">
        <v>899</v>
      </c>
      <c r="T359" t="s">
        <v>1762</v>
      </c>
      <c r="U359" t="s">
        <v>962</v>
      </c>
      <c r="V359">
        <v>165</v>
      </c>
      <c r="W359" t="s">
        <v>134</v>
      </c>
      <c r="X359">
        <v>-165</v>
      </c>
      <c r="Y359" t="s">
        <v>204</v>
      </c>
    </row>
    <row r="360" spans="14:25" x14ac:dyDescent="0.2">
      <c r="N360" s="63">
        <v>45627</v>
      </c>
      <c r="O360" s="63">
        <v>45628</v>
      </c>
      <c r="P360" s="63">
        <v>45628</v>
      </c>
      <c r="Q360" t="s">
        <v>725</v>
      </c>
      <c r="R360" t="s">
        <v>128</v>
      </c>
      <c r="S360" t="s">
        <v>43</v>
      </c>
      <c r="T360" t="s">
        <v>47</v>
      </c>
      <c r="U360" t="s">
        <v>739</v>
      </c>
      <c r="V360">
        <v>238.41</v>
      </c>
      <c r="W360" t="s">
        <v>134</v>
      </c>
      <c r="X360">
        <v>-238.41</v>
      </c>
      <c r="Y360" t="s">
        <v>204</v>
      </c>
    </row>
    <row r="361" spans="14:25" x14ac:dyDescent="0.2">
      <c r="N361" s="63">
        <v>45627</v>
      </c>
      <c r="O361" s="63">
        <v>45629</v>
      </c>
      <c r="P361" s="63">
        <v>45629</v>
      </c>
      <c r="Q361" t="s">
        <v>725</v>
      </c>
      <c r="R361" t="s">
        <v>128</v>
      </c>
      <c r="S361" t="s">
        <v>41</v>
      </c>
      <c r="T361" t="s">
        <v>798</v>
      </c>
      <c r="U361" t="s">
        <v>1158</v>
      </c>
      <c r="V361">
        <v>3.76</v>
      </c>
      <c r="W361" t="s">
        <v>134</v>
      </c>
      <c r="X361">
        <v>3.76</v>
      </c>
      <c r="Y361" t="s">
        <v>203</v>
      </c>
    </row>
    <row r="362" spans="14:25" x14ac:dyDescent="0.2">
      <c r="N362" s="63">
        <v>45627</v>
      </c>
      <c r="O362" s="63">
        <v>45631</v>
      </c>
      <c r="P362" s="63">
        <v>45631</v>
      </c>
      <c r="Q362" t="s">
        <v>725</v>
      </c>
      <c r="R362" t="s">
        <v>128</v>
      </c>
      <c r="S362" t="s">
        <v>40</v>
      </c>
      <c r="T362" t="s">
        <v>948</v>
      </c>
      <c r="U362" t="s">
        <v>1159</v>
      </c>
      <c r="V362">
        <v>11061.93</v>
      </c>
      <c r="W362" t="s">
        <v>134</v>
      </c>
      <c r="X362">
        <v>11061.93</v>
      </c>
      <c r="Y362" t="s">
        <v>203</v>
      </c>
    </row>
    <row r="363" spans="14:25" x14ac:dyDescent="0.2">
      <c r="N363" s="63">
        <v>45627</v>
      </c>
      <c r="O363" s="63">
        <v>45632</v>
      </c>
      <c r="P363" s="63">
        <v>45632</v>
      </c>
      <c r="Q363" t="s">
        <v>725</v>
      </c>
      <c r="R363" t="s">
        <v>128</v>
      </c>
      <c r="S363" t="s">
        <v>41</v>
      </c>
      <c r="T363" t="s">
        <v>798</v>
      </c>
      <c r="U363" t="s">
        <v>1160</v>
      </c>
      <c r="V363">
        <v>0.7</v>
      </c>
      <c r="W363" t="s">
        <v>134</v>
      </c>
      <c r="X363">
        <v>0.7</v>
      </c>
      <c r="Y363" t="s">
        <v>203</v>
      </c>
    </row>
    <row r="364" spans="14:25" x14ac:dyDescent="0.2">
      <c r="N364" s="63">
        <v>45627</v>
      </c>
      <c r="O364" s="63">
        <v>45632</v>
      </c>
      <c r="P364" s="63">
        <v>45632</v>
      </c>
      <c r="Q364" t="s">
        <v>725</v>
      </c>
      <c r="R364" t="s">
        <v>128</v>
      </c>
      <c r="S364" t="s">
        <v>41</v>
      </c>
      <c r="T364" t="s">
        <v>798</v>
      </c>
      <c r="U364" t="s">
        <v>1161</v>
      </c>
      <c r="V364">
        <v>1.89</v>
      </c>
      <c r="W364" t="s">
        <v>134</v>
      </c>
      <c r="X364">
        <v>1.89</v>
      </c>
      <c r="Y364" t="s">
        <v>203</v>
      </c>
    </row>
    <row r="365" spans="14:25" x14ac:dyDescent="0.2">
      <c r="N365" s="63">
        <v>45627</v>
      </c>
      <c r="O365" s="63">
        <v>45632</v>
      </c>
      <c r="P365" s="63">
        <v>45632</v>
      </c>
      <c r="Q365" t="s">
        <v>725</v>
      </c>
      <c r="R365" t="s">
        <v>128</v>
      </c>
      <c r="S365" t="s">
        <v>41</v>
      </c>
      <c r="T365" t="s">
        <v>798</v>
      </c>
      <c r="U365" t="s">
        <v>1162</v>
      </c>
      <c r="V365">
        <v>18.399999999999999</v>
      </c>
      <c r="W365" t="s">
        <v>134</v>
      </c>
      <c r="X365">
        <v>18.399999999999999</v>
      </c>
      <c r="Y365" t="s">
        <v>203</v>
      </c>
    </row>
    <row r="366" spans="14:25" x14ac:dyDescent="0.2">
      <c r="N366" s="63">
        <v>45627</v>
      </c>
      <c r="O366" s="63">
        <v>45632</v>
      </c>
      <c r="P366" s="63">
        <v>45632</v>
      </c>
      <c r="Q366" t="s">
        <v>725</v>
      </c>
      <c r="R366" t="s">
        <v>128</v>
      </c>
      <c r="S366" t="s">
        <v>41</v>
      </c>
      <c r="T366" t="s">
        <v>798</v>
      </c>
      <c r="U366" t="s">
        <v>1163</v>
      </c>
      <c r="V366">
        <v>67.2</v>
      </c>
      <c r="W366" t="s">
        <v>134</v>
      </c>
      <c r="X366">
        <v>67.2</v>
      </c>
      <c r="Y366" t="s">
        <v>203</v>
      </c>
    </row>
    <row r="367" spans="14:25" x14ac:dyDescent="0.2">
      <c r="N367" s="63">
        <v>45627</v>
      </c>
      <c r="O367" s="63">
        <v>45632</v>
      </c>
      <c r="P367" s="63">
        <v>45632</v>
      </c>
      <c r="Q367" t="s">
        <v>725</v>
      </c>
      <c r="R367" t="s">
        <v>128</v>
      </c>
      <c r="S367" t="s">
        <v>808</v>
      </c>
      <c r="T367" t="s">
        <v>257</v>
      </c>
      <c r="U367" t="s">
        <v>745</v>
      </c>
      <c r="V367">
        <v>155.32</v>
      </c>
      <c r="W367" t="s">
        <v>134</v>
      </c>
      <c r="X367">
        <v>-155.32</v>
      </c>
      <c r="Y367" t="s">
        <v>204</v>
      </c>
    </row>
    <row r="368" spans="14:25" x14ac:dyDescent="0.2">
      <c r="N368" s="63">
        <v>45627</v>
      </c>
      <c r="O368" s="63">
        <v>45632</v>
      </c>
      <c r="P368" s="63">
        <v>45632</v>
      </c>
      <c r="Q368" t="s">
        <v>725</v>
      </c>
      <c r="R368" t="s">
        <v>128</v>
      </c>
      <c r="S368" t="s">
        <v>43</v>
      </c>
      <c r="T368" t="s">
        <v>817</v>
      </c>
      <c r="U368" t="s">
        <v>1165</v>
      </c>
      <c r="V368">
        <v>200</v>
      </c>
      <c r="W368" t="s">
        <v>134</v>
      </c>
      <c r="X368">
        <v>-200</v>
      </c>
      <c r="Y368" t="s">
        <v>204</v>
      </c>
    </row>
    <row r="369" spans="14:25" x14ac:dyDescent="0.2">
      <c r="N369" s="63">
        <v>45627</v>
      </c>
      <c r="O369" s="63">
        <v>45632</v>
      </c>
      <c r="P369" s="63">
        <v>45632</v>
      </c>
      <c r="Q369" t="s">
        <v>725</v>
      </c>
      <c r="R369" t="s">
        <v>128</v>
      </c>
      <c r="S369" t="s">
        <v>816</v>
      </c>
      <c r="T369" t="s">
        <v>964</v>
      </c>
      <c r="U369" t="s">
        <v>1164</v>
      </c>
      <c r="V369">
        <v>271.60000000000002</v>
      </c>
      <c r="W369" t="s">
        <v>134</v>
      </c>
      <c r="X369">
        <v>-271.60000000000002</v>
      </c>
      <c r="Y369" t="s">
        <v>204</v>
      </c>
    </row>
    <row r="370" spans="14:25" x14ac:dyDescent="0.2">
      <c r="N370" s="63">
        <v>45627</v>
      </c>
      <c r="O370" s="63">
        <v>45608</v>
      </c>
      <c r="P370" s="63">
        <v>45633</v>
      </c>
      <c r="Q370" t="s">
        <v>725</v>
      </c>
      <c r="R370" t="s">
        <v>806</v>
      </c>
      <c r="S370" t="s">
        <v>55</v>
      </c>
      <c r="T370" t="s">
        <v>56</v>
      </c>
      <c r="U370" t="s">
        <v>1073</v>
      </c>
      <c r="V370">
        <v>3.5</v>
      </c>
      <c r="W370" t="s">
        <v>134</v>
      </c>
      <c r="X370">
        <v>-3.5</v>
      </c>
      <c r="Y370" t="s">
        <v>204</v>
      </c>
    </row>
    <row r="371" spans="14:25" x14ac:dyDescent="0.2">
      <c r="N371" s="63">
        <v>45627</v>
      </c>
      <c r="O371" s="63">
        <v>45609</v>
      </c>
      <c r="P371" s="63">
        <v>45633</v>
      </c>
      <c r="Q371" t="s">
        <v>725</v>
      </c>
      <c r="R371" t="s">
        <v>806</v>
      </c>
      <c r="S371" t="s">
        <v>1029</v>
      </c>
      <c r="T371" t="s">
        <v>1030</v>
      </c>
      <c r="U371" t="s">
        <v>1098</v>
      </c>
      <c r="V371">
        <v>4.9000000000000004</v>
      </c>
      <c r="W371" t="s">
        <v>134</v>
      </c>
      <c r="X371">
        <v>-4.9000000000000004</v>
      </c>
      <c r="Y371" t="s">
        <v>204</v>
      </c>
    </row>
    <row r="372" spans="14:25" x14ac:dyDescent="0.2">
      <c r="N372" s="63">
        <v>45627</v>
      </c>
      <c r="O372" s="63">
        <v>45615</v>
      </c>
      <c r="P372" s="63">
        <v>45633</v>
      </c>
      <c r="Q372" t="s">
        <v>725</v>
      </c>
      <c r="R372" t="s">
        <v>806</v>
      </c>
      <c r="S372" t="s">
        <v>49</v>
      </c>
      <c r="T372" t="s">
        <v>1031</v>
      </c>
      <c r="U372" t="s">
        <v>1100</v>
      </c>
      <c r="V372">
        <v>4.95</v>
      </c>
      <c r="W372" t="s">
        <v>134</v>
      </c>
      <c r="X372">
        <v>-4.95</v>
      </c>
      <c r="Y372" t="s">
        <v>204</v>
      </c>
    </row>
    <row r="373" spans="14:25" x14ac:dyDescent="0.2">
      <c r="N373" s="63">
        <v>45627</v>
      </c>
      <c r="O373" s="63">
        <v>45595</v>
      </c>
      <c r="P373" s="63">
        <v>45633</v>
      </c>
      <c r="Q373" t="s">
        <v>725</v>
      </c>
      <c r="R373" t="s">
        <v>806</v>
      </c>
      <c r="S373" t="s">
        <v>55</v>
      </c>
      <c r="T373" t="s">
        <v>810</v>
      </c>
      <c r="U373" t="s">
        <v>1061</v>
      </c>
      <c r="V373">
        <v>5.5</v>
      </c>
      <c r="W373" t="s">
        <v>134</v>
      </c>
      <c r="X373">
        <v>-5.5</v>
      </c>
      <c r="Y373" t="s">
        <v>204</v>
      </c>
    </row>
    <row r="374" spans="14:25" x14ac:dyDescent="0.2">
      <c r="N374" s="63">
        <v>45627</v>
      </c>
      <c r="O374" s="63">
        <v>45303</v>
      </c>
      <c r="P374" s="63">
        <v>45633</v>
      </c>
      <c r="Q374" t="s">
        <v>725</v>
      </c>
      <c r="R374" t="s">
        <v>806</v>
      </c>
      <c r="S374" t="s">
        <v>58</v>
      </c>
      <c r="T374" t="s">
        <v>906</v>
      </c>
      <c r="U374" t="s">
        <v>1107</v>
      </c>
      <c r="V374">
        <v>7.92</v>
      </c>
      <c r="W374" t="s">
        <v>134</v>
      </c>
      <c r="X374">
        <v>-7.92</v>
      </c>
      <c r="Y374" t="s">
        <v>204</v>
      </c>
    </row>
    <row r="375" spans="14:25" x14ac:dyDescent="0.2">
      <c r="N375" s="63">
        <v>45627</v>
      </c>
      <c r="O375" s="63">
        <v>45614</v>
      </c>
      <c r="P375" s="63">
        <v>45633</v>
      </c>
      <c r="Q375" t="s">
        <v>725</v>
      </c>
      <c r="R375" t="s">
        <v>806</v>
      </c>
      <c r="S375" t="s">
        <v>58</v>
      </c>
      <c r="T375" t="s">
        <v>819</v>
      </c>
      <c r="U375" t="s">
        <v>1067</v>
      </c>
      <c r="V375">
        <v>8.8000000000000007</v>
      </c>
      <c r="W375" t="s">
        <v>134</v>
      </c>
      <c r="X375">
        <v>-8.8000000000000007</v>
      </c>
      <c r="Y375" t="s">
        <v>204</v>
      </c>
    </row>
    <row r="376" spans="14:25" x14ac:dyDescent="0.2">
      <c r="N376" s="63">
        <v>45627</v>
      </c>
      <c r="O376" s="63">
        <v>45606</v>
      </c>
      <c r="P376" s="63">
        <v>45633</v>
      </c>
      <c r="Q376" t="s">
        <v>725</v>
      </c>
      <c r="R376" t="s">
        <v>806</v>
      </c>
      <c r="S376" t="s">
        <v>55</v>
      </c>
      <c r="T376" t="s">
        <v>810</v>
      </c>
      <c r="U376" t="s">
        <v>1071</v>
      </c>
      <c r="V376">
        <v>10</v>
      </c>
      <c r="W376" t="s">
        <v>134</v>
      </c>
      <c r="X376">
        <v>-10</v>
      </c>
      <c r="Y376" t="s">
        <v>204</v>
      </c>
    </row>
    <row r="377" spans="14:25" x14ac:dyDescent="0.2">
      <c r="N377" s="63">
        <v>45627</v>
      </c>
      <c r="O377" s="63">
        <v>45592</v>
      </c>
      <c r="P377" s="63">
        <v>45633</v>
      </c>
      <c r="Q377" t="s">
        <v>725</v>
      </c>
      <c r="R377" t="s">
        <v>806</v>
      </c>
      <c r="S377" t="s">
        <v>803</v>
      </c>
      <c r="T377" t="s">
        <v>48</v>
      </c>
      <c r="U377" t="s">
        <v>1055</v>
      </c>
      <c r="V377">
        <v>10.48</v>
      </c>
      <c r="W377" t="s">
        <v>134</v>
      </c>
      <c r="X377">
        <v>-10.48</v>
      </c>
      <c r="Y377" t="s">
        <v>204</v>
      </c>
    </row>
    <row r="378" spans="14:25" x14ac:dyDescent="0.2">
      <c r="N378" s="63">
        <v>45627</v>
      </c>
      <c r="O378" s="63">
        <v>45611</v>
      </c>
      <c r="P378" s="63">
        <v>45633</v>
      </c>
      <c r="Q378" t="s">
        <v>725</v>
      </c>
      <c r="R378" t="s">
        <v>806</v>
      </c>
      <c r="S378" t="s">
        <v>55</v>
      </c>
      <c r="T378" t="s">
        <v>56</v>
      </c>
      <c r="U378" t="s">
        <v>1074</v>
      </c>
      <c r="V378">
        <v>10.5</v>
      </c>
      <c r="W378" t="s">
        <v>134</v>
      </c>
      <c r="X378">
        <v>-10.5</v>
      </c>
      <c r="Y378" t="s">
        <v>204</v>
      </c>
    </row>
    <row r="379" spans="14:25" x14ac:dyDescent="0.2">
      <c r="N379" s="63">
        <v>45627</v>
      </c>
      <c r="O379" s="63">
        <v>45591</v>
      </c>
      <c r="P379" s="63">
        <v>45633</v>
      </c>
      <c r="Q379" t="s">
        <v>725</v>
      </c>
      <c r="R379" t="s">
        <v>806</v>
      </c>
      <c r="S379" t="s">
        <v>52</v>
      </c>
      <c r="T379" t="s">
        <v>800</v>
      </c>
      <c r="U379" t="s">
        <v>1056</v>
      </c>
      <c r="V379">
        <v>10.79</v>
      </c>
      <c r="W379" t="s">
        <v>134</v>
      </c>
      <c r="X379">
        <v>-10.79</v>
      </c>
      <c r="Y379" t="s">
        <v>204</v>
      </c>
    </row>
    <row r="380" spans="14:25" x14ac:dyDescent="0.2">
      <c r="N380" s="63">
        <v>45627</v>
      </c>
      <c r="O380" s="63">
        <v>45591</v>
      </c>
      <c r="P380" s="63">
        <v>45633</v>
      </c>
      <c r="Q380" t="s">
        <v>725</v>
      </c>
      <c r="R380" t="s">
        <v>806</v>
      </c>
      <c r="S380" t="s">
        <v>52</v>
      </c>
      <c r="T380" t="s">
        <v>800</v>
      </c>
      <c r="U380" t="s">
        <v>1056</v>
      </c>
      <c r="V380">
        <v>10.99</v>
      </c>
      <c r="W380" t="s">
        <v>134</v>
      </c>
      <c r="X380">
        <v>-10.99</v>
      </c>
      <c r="Y380" t="s">
        <v>204</v>
      </c>
    </row>
    <row r="381" spans="14:25" x14ac:dyDescent="0.2">
      <c r="N381" s="63">
        <v>45627</v>
      </c>
      <c r="O381" s="63">
        <v>45608</v>
      </c>
      <c r="P381" s="63">
        <v>45633</v>
      </c>
      <c r="Q381" t="s">
        <v>725</v>
      </c>
      <c r="R381" t="s">
        <v>806</v>
      </c>
      <c r="S381" t="s">
        <v>43</v>
      </c>
      <c r="T381" t="s">
        <v>818</v>
      </c>
      <c r="U381" t="s">
        <v>1072</v>
      </c>
      <c r="V381">
        <v>11.9</v>
      </c>
      <c r="W381" t="s">
        <v>134</v>
      </c>
      <c r="X381">
        <v>-11.9</v>
      </c>
      <c r="Y381" t="s">
        <v>204</v>
      </c>
    </row>
    <row r="382" spans="14:25" x14ac:dyDescent="0.2">
      <c r="N382" s="63">
        <v>45627</v>
      </c>
      <c r="O382" s="63">
        <v>45617</v>
      </c>
      <c r="P382" s="63">
        <v>45633</v>
      </c>
      <c r="Q382" t="s">
        <v>725</v>
      </c>
      <c r="R382" t="s">
        <v>806</v>
      </c>
      <c r="S382" t="s">
        <v>52</v>
      </c>
      <c r="T382" t="s">
        <v>800</v>
      </c>
      <c r="U382" t="s">
        <v>1056</v>
      </c>
      <c r="V382">
        <v>12.99</v>
      </c>
      <c r="W382" t="s">
        <v>134</v>
      </c>
      <c r="X382">
        <v>-12.99</v>
      </c>
      <c r="Y382" t="s">
        <v>204</v>
      </c>
    </row>
    <row r="383" spans="14:25" x14ac:dyDescent="0.2">
      <c r="N383" s="63">
        <v>45627</v>
      </c>
      <c r="O383" s="63">
        <v>45596</v>
      </c>
      <c r="P383" s="63">
        <v>45633</v>
      </c>
      <c r="Q383" t="s">
        <v>725</v>
      </c>
      <c r="R383" t="s">
        <v>806</v>
      </c>
      <c r="S383" t="s">
        <v>52</v>
      </c>
      <c r="T383" t="s">
        <v>800</v>
      </c>
      <c r="U383" t="s">
        <v>1056</v>
      </c>
      <c r="V383">
        <v>13.07</v>
      </c>
      <c r="W383" t="s">
        <v>134</v>
      </c>
      <c r="X383">
        <v>-13.07</v>
      </c>
      <c r="Y383" t="s">
        <v>204</v>
      </c>
    </row>
    <row r="384" spans="14:25" x14ac:dyDescent="0.2">
      <c r="N384" s="63">
        <v>45627</v>
      </c>
      <c r="O384" s="63">
        <v>45600</v>
      </c>
      <c r="P384" s="63">
        <v>45633</v>
      </c>
      <c r="Q384" t="s">
        <v>725</v>
      </c>
      <c r="R384" t="s">
        <v>806</v>
      </c>
      <c r="S384" t="s">
        <v>58</v>
      </c>
      <c r="T384" t="s">
        <v>819</v>
      </c>
      <c r="U384" t="s">
        <v>1067</v>
      </c>
      <c r="V384">
        <v>13.4</v>
      </c>
      <c r="W384" t="s">
        <v>134</v>
      </c>
      <c r="X384">
        <v>-13.4</v>
      </c>
      <c r="Y384" t="s">
        <v>204</v>
      </c>
    </row>
    <row r="385" spans="14:25" x14ac:dyDescent="0.2">
      <c r="N385" s="63">
        <v>45627</v>
      </c>
      <c r="O385" s="63">
        <v>45425</v>
      </c>
      <c r="P385" s="63">
        <v>45633</v>
      </c>
      <c r="Q385" t="s">
        <v>725</v>
      </c>
      <c r="R385" t="s">
        <v>806</v>
      </c>
      <c r="S385" t="s">
        <v>58</v>
      </c>
      <c r="T385" t="s">
        <v>906</v>
      </c>
      <c r="U385" t="s">
        <v>1110</v>
      </c>
      <c r="V385">
        <v>13.64</v>
      </c>
      <c r="W385" t="s">
        <v>134</v>
      </c>
      <c r="X385">
        <v>-13.64</v>
      </c>
      <c r="Y385" t="s">
        <v>204</v>
      </c>
    </row>
    <row r="386" spans="14:25" x14ac:dyDescent="0.2">
      <c r="N386" s="63">
        <v>45627</v>
      </c>
      <c r="O386" s="63">
        <v>45609</v>
      </c>
      <c r="P386" s="63">
        <v>45633</v>
      </c>
      <c r="Q386" t="s">
        <v>725</v>
      </c>
      <c r="R386" t="s">
        <v>806</v>
      </c>
      <c r="S386" t="s">
        <v>803</v>
      </c>
      <c r="T386" t="s">
        <v>898</v>
      </c>
      <c r="U386" t="s">
        <v>1060</v>
      </c>
      <c r="V386">
        <v>14.12</v>
      </c>
      <c r="W386" t="s">
        <v>134</v>
      </c>
      <c r="X386">
        <v>-14.12</v>
      </c>
      <c r="Y386" t="s">
        <v>204</v>
      </c>
    </row>
    <row r="387" spans="14:25" x14ac:dyDescent="0.2">
      <c r="N387" s="63">
        <v>45627</v>
      </c>
      <c r="O387" s="63">
        <v>45615</v>
      </c>
      <c r="P387" s="63">
        <v>45633</v>
      </c>
      <c r="Q387" t="s">
        <v>725</v>
      </c>
      <c r="R387" t="s">
        <v>806</v>
      </c>
      <c r="S387" t="s">
        <v>803</v>
      </c>
      <c r="T387" t="s">
        <v>799</v>
      </c>
      <c r="U387" t="s">
        <v>1101</v>
      </c>
      <c r="V387">
        <v>15.9</v>
      </c>
      <c r="W387" t="s">
        <v>134</v>
      </c>
      <c r="X387">
        <v>-15.9</v>
      </c>
      <c r="Y387" t="s">
        <v>204</v>
      </c>
    </row>
    <row r="388" spans="14:25" x14ac:dyDescent="0.2">
      <c r="N388" s="63">
        <v>45627</v>
      </c>
      <c r="O388" s="63">
        <v>45595</v>
      </c>
      <c r="P388" s="63">
        <v>45633</v>
      </c>
      <c r="Q388" t="s">
        <v>725</v>
      </c>
      <c r="R388" t="s">
        <v>806</v>
      </c>
      <c r="S388" t="s">
        <v>803</v>
      </c>
      <c r="T388" t="s">
        <v>898</v>
      </c>
      <c r="U388" t="s">
        <v>1060</v>
      </c>
      <c r="V388">
        <v>16.3</v>
      </c>
      <c r="W388" t="s">
        <v>134</v>
      </c>
      <c r="X388">
        <v>-16.3</v>
      </c>
      <c r="Y388" t="s">
        <v>204</v>
      </c>
    </row>
    <row r="389" spans="14:25" x14ac:dyDescent="0.2">
      <c r="N389" s="63">
        <v>45627</v>
      </c>
      <c r="O389" s="63">
        <v>45612</v>
      </c>
      <c r="P389" s="63">
        <v>45633</v>
      </c>
      <c r="Q389" t="s">
        <v>725</v>
      </c>
      <c r="R389" t="s">
        <v>806</v>
      </c>
      <c r="S389" t="s">
        <v>52</v>
      </c>
      <c r="T389" t="s">
        <v>800</v>
      </c>
      <c r="U389" t="s">
        <v>1075</v>
      </c>
      <c r="V389">
        <v>16.489999999999998</v>
      </c>
      <c r="W389" t="s">
        <v>134</v>
      </c>
      <c r="X389">
        <v>-16.489999999999998</v>
      </c>
      <c r="Y389" t="s">
        <v>204</v>
      </c>
    </row>
    <row r="390" spans="14:25" x14ac:dyDescent="0.2">
      <c r="N390" s="63">
        <v>45627</v>
      </c>
      <c r="O390" s="63">
        <v>45591</v>
      </c>
      <c r="P390" s="63">
        <v>45633</v>
      </c>
      <c r="Q390" t="s">
        <v>725</v>
      </c>
      <c r="R390" t="s">
        <v>806</v>
      </c>
      <c r="S390" t="s">
        <v>803</v>
      </c>
      <c r="T390" t="s">
        <v>48</v>
      </c>
      <c r="U390" t="s">
        <v>1055</v>
      </c>
      <c r="V390">
        <v>17</v>
      </c>
      <c r="W390" t="s">
        <v>134</v>
      </c>
      <c r="X390">
        <v>-17</v>
      </c>
      <c r="Y390" t="s">
        <v>204</v>
      </c>
    </row>
    <row r="391" spans="14:25" x14ac:dyDescent="0.2">
      <c r="N391" s="63">
        <v>45627</v>
      </c>
      <c r="O391" s="63">
        <v>45617</v>
      </c>
      <c r="P391" s="63">
        <v>45633</v>
      </c>
      <c r="Q391" t="s">
        <v>725</v>
      </c>
      <c r="R391" t="s">
        <v>806</v>
      </c>
      <c r="S391" t="s">
        <v>58</v>
      </c>
      <c r="T391" t="s">
        <v>819</v>
      </c>
      <c r="U391" t="s">
        <v>1076</v>
      </c>
      <c r="V391">
        <v>17</v>
      </c>
      <c r="W391" t="s">
        <v>134</v>
      </c>
      <c r="X391">
        <v>-17</v>
      </c>
      <c r="Y391" t="s">
        <v>204</v>
      </c>
    </row>
    <row r="392" spans="14:25" x14ac:dyDescent="0.2">
      <c r="N392" s="63">
        <v>45627</v>
      </c>
      <c r="O392" s="63">
        <v>45597</v>
      </c>
      <c r="P392" s="63">
        <v>45633</v>
      </c>
      <c r="Q392" t="s">
        <v>725</v>
      </c>
      <c r="R392" t="s">
        <v>806</v>
      </c>
      <c r="S392" t="s">
        <v>55</v>
      </c>
      <c r="T392" t="s">
        <v>56</v>
      </c>
      <c r="U392" t="s">
        <v>1065</v>
      </c>
      <c r="V392">
        <v>17.46</v>
      </c>
      <c r="W392" t="s">
        <v>134</v>
      </c>
      <c r="X392">
        <v>-17.46</v>
      </c>
      <c r="Y392" t="s">
        <v>204</v>
      </c>
    </row>
    <row r="393" spans="14:25" x14ac:dyDescent="0.2">
      <c r="N393" s="63">
        <v>45627</v>
      </c>
      <c r="O393" s="63">
        <v>45380</v>
      </c>
      <c r="P393" s="63">
        <v>45633</v>
      </c>
      <c r="Q393" t="s">
        <v>725</v>
      </c>
      <c r="R393" t="s">
        <v>806</v>
      </c>
      <c r="S393" t="s">
        <v>55</v>
      </c>
      <c r="T393" t="s">
        <v>56</v>
      </c>
      <c r="U393" t="s">
        <v>1080</v>
      </c>
      <c r="V393">
        <v>20.99</v>
      </c>
      <c r="W393" t="s">
        <v>134</v>
      </c>
      <c r="X393">
        <v>-20.99</v>
      </c>
      <c r="Y393" t="s">
        <v>204</v>
      </c>
    </row>
    <row r="394" spans="14:25" x14ac:dyDescent="0.2">
      <c r="N394" s="63">
        <v>45627</v>
      </c>
      <c r="O394" s="63">
        <v>45601</v>
      </c>
      <c r="P394" s="63">
        <v>45633</v>
      </c>
      <c r="Q394" t="s">
        <v>725</v>
      </c>
      <c r="R394" t="s">
        <v>806</v>
      </c>
      <c r="S394" t="s">
        <v>1029</v>
      </c>
      <c r="T394" t="s">
        <v>1118</v>
      </c>
      <c r="U394" t="s">
        <v>1106</v>
      </c>
      <c r="V394">
        <v>21.44</v>
      </c>
      <c r="W394" t="s">
        <v>134</v>
      </c>
      <c r="X394">
        <v>-21.44</v>
      </c>
      <c r="Y394" t="s">
        <v>204</v>
      </c>
    </row>
    <row r="395" spans="14:25" x14ac:dyDescent="0.2">
      <c r="N395" s="63">
        <v>45627</v>
      </c>
      <c r="O395" s="63">
        <v>45574</v>
      </c>
      <c r="P395" s="63">
        <v>45633</v>
      </c>
      <c r="Q395" t="s">
        <v>725</v>
      </c>
      <c r="R395" t="s">
        <v>806</v>
      </c>
      <c r="S395" t="s">
        <v>899</v>
      </c>
      <c r="T395" t="s">
        <v>902</v>
      </c>
      <c r="U395" t="s">
        <v>1102</v>
      </c>
      <c r="V395">
        <v>22.2</v>
      </c>
      <c r="W395" t="s">
        <v>134</v>
      </c>
      <c r="X395">
        <v>-22.2</v>
      </c>
      <c r="Y395" t="s">
        <v>204</v>
      </c>
    </row>
    <row r="396" spans="14:25" x14ac:dyDescent="0.2">
      <c r="N396" s="63">
        <v>45627</v>
      </c>
      <c r="O396" s="63">
        <v>45595</v>
      </c>
      <c r="P396" s="63">
        <v>45633</v>
      </c>
      <c r="Q396" t="s">
        <v>725</v>
      </c>
      <c r="R396" t="s">
        <v>806</v>
      </c>
      <c r="S396" t="s">
        <v>49</v>
      </c>
      <c r="T396" t="s">
        <v>1031</v>
      </c>
      <c r="U396" t="s">
        <v>1059</v>
      </c>
      <c r="V396">
        <v>23</v>
      </c>
      <c r="W396" t="s">
        <v>134</v>
      </c>
      <c r="X396">
        <v>-23</v>
      </c>
      <c r="Y396" t="s">
        <v>204</v>
      </c>
    </row>
    <row r="397" spans="14:25" x14ac:dyDescent="0.2">
      <c r="N397" s="63">
        <v>45627</v>
      </c>
      <c r="O397" s="63">
        <v>45598</v>
      </c>
      <c r="P397" s="63">
        <v>45633</v>
      </c>
      <c r="Q397" t="s">
        <v>725</v>
      </c>
      <c r="R397" t="s">
        <v>806</v>
      </c>
      <c r="S397" t="s">
        <v>55</v>
      </c>
      <c r="T397" t="s">
        <v>56</v>
      </c>
      <c r="U397" t="s">
        <v>1066</v>
      </c>
      <c r="V397">
        <v>25.17</v>
      </c>
      <c r="W397" t="s">
        <v>134</v>
      </c>
      <c r="X397">
        <v>-25.17</v>
      </c>
      <c r="Y397" t="s">
        <v>204</v>
      </c>
    </row>
    <row r="398" spans="14:25" x14ac:dyDescent="0.2">
      <c r="N398" s="63">
        <v>45627</v>
      </c>
      <c r="O398" s="63">
        <v>45603</v>
      </c>
      <c r="P398" s="63">
        <v>45633</v>
      </c>
      <c r="Q398" t="s">
        <v>725</v>
      </c>
      <c r="R398" t="s">
        <v>806</v>
      </c>
      <c r="S398" t="s">
        <v>52</v>
      </c>
      <c r="T398" t="s">
        <v>800</v>
      </c>
      <c r="U398" t="s">
        <v>1075</v>
      </c>
      <c r="V398">
        <v>26.29</v>
      </c>
      <c r="W398" t="s">
        <v>134</v>
      </c>
      <c r="X398">
        <v>-26.29</v>
      </c>
      <c r="Y398" t="s">
        <v>204</v>
      </c>
    </row>
    <row r="399" spans="14:25" x14ac:dyDescent="0.2">
      <c r="N399" s="63">
        <v>45627</v>
      </c>
      <c r="O399" s="63">
        <v>45525</v>
      </c>
      <c r="P399" s="63">
        <v>45633</v>
      </c>
      <c r="Q399" t="s">
        <v>725</v>
      </c>
      <c r="R399" t="s">
        <v>806</v>
      </c>
      <c r="S399" t="s">
        <v>55</v>
      </c>
      <c r="T399" t="s">
        <v>913</v>
      </c>
      <c r="U399" t="s">
        <v>1114</v>
      </c>
      <c r="V399">
        <v>29.49</v>
      </c>
      <c r="W399" t="s">
        <v>134</v>
      </c>
      <c r="X399">
        <v>-29.49</v>
      </c>
      <c r="Y399" t="s">
        <v>204</v>
      </c>
    </row>
    <row r="400" spans="14:25" x14ac:dyDescent="0.2">
      <c r="N400" s="63">
        <v>45627</v>
      </c>
      <c r="O400" s="63">
        <v>45612</v>
      </c>
      <c r="P400" s="63">
        <v>45633</v>
      </c>
      <c r="Q400" t="s">
        <v>725</v>
      </c>
      <c r="R400" t="s">
        <v>806</v>
      </c>
      <c r="S400" t="s">
        <v>803</v>
      </c>
      <c r="T400" t="s">
        <v>799</v>
      </c>
      <c r="U400" t="s">
        <v>1099</v>
      </c>
      <c r="V400">
        <v>31.16</v>
      </c>
      <c r="W400" t="s">
        <v>134</v>
      </c>
      <c r="X400">
        <v>-31.16</v>
      </c>
      <c r="Y400" t="s">
        <v>204</v>
      </c>
    </row>
    <row r="401" spans="14:25" x14ac:dyDescent="0.2">
      <c r="N401" s="63">
        <v>45627</v>
      </c>
      <c r="O401" s="63">
        <v>45616</v>
      </c>
      <c r="P401" s="63">
        <v>45633</v>
      </c>
      <c r="Q401" t="s">
        <v>725</v>
      </c>
      <c r="R401" t="s">
        <v>806</v>
      </c>
      <c r="S401" t="s">
        <v>803</v>
      </c>
      <c r="T401" t="s">
        <v>48</v>
      </c>
      <c r="U401" t="s">
        <v>1069</v>
      </c>
      <c r="V401">
        <v>32.32</v>
      </c>
      <c r="W401" t="s">
        <v>134</v>
      </c>
      <c r="X401">
        <v>-32.32</v>
      </c>
      <c r="Y401" t="s">
        <v>204</v>
      </c>
    </row>
    <row r="402" spans="14:25" x14ac:dyDescent="0.2">
      <c r="N402" s="63">
        <v>45627</v>
      </c>
      <c r="O402" s="63">
        <v>45385</v>
      </c>
      <c r="P402" s="63">
        <v>45633</v>
      </c>
      <c r="Q402" t="s">
        <v>725</v>
      </c>
      <c r="R402" t="s">
        <v>806</v>
      </c>
      <c r="S402" t="s">
        <v>49</v>
      </c>
      <c r="T402" t="s">
        <v>911</v>
      </c>
      <c r="U402" t="s">
        <v>1105</v>
      </c>
      <c r="V402">
        <v>33.32</v>
      </c>
      <c r="W402" t="s">
        <v>134</v>
      </c>
      <c r="X402">
        <v>-33.32</v>
      </c>
      <c r="Y402" t="s">
        <v>204</v>
      </c>
    </row>
    <row r="403" spans="14:25" x14ac:dyDescent="0.2">
      <c r="N403" s="63">
        <v>45627</v>
      </c>
      <c r="O403" s="63">
        <v>45611</v>
      </c>
      <c r="P403" s="63">
        <v>45633</v>
      </c>
      <c r="Q403" t="s">
        <v>725</v>
      </c>
      <c r="R403" t="s">
        <v>806</v>
      </c>
      <c r="S403" t="s">
        <v>803</v>
      </c>
      <c r="T403" t="s">
        <v>48</v>
      </c>
      <c r="U403" t="s">
        <v>1069</v>
      </c>
      <c r="V403">
        <v>33.51</v>
      </c>
      <c r="W403" t="s">
        <v>134</v>
      </c>
      <c r="X403">
        <v>-33.51</v>
      </c>
      <c r="Y403" t="s">
        <v>204</v>
      </c>
    </row>
    <row r="404" spans="14:25" x14ac:dyDescent="0.2">
      <c r="N404" s="63">
        <v>45627</v>
      </c>
      <c r="O404" s="63">
        <v>45599</v>
      </c>
      <c r="P404" s="63">
        <v>45633</v>
      </c>
      <c r="Q404" t="s">
        <v>725</v>
      </c>
      <c r="R404" t="s">
        <v>806</v>
      </c>
      <c r="S404" t="s">
        <v>803</v>
      </c>
      <c r="T404" t="s">
        <v>48</v>
      </c>
      <c r="U404" t="s">
        <v>1055</v>
      </c>
      <c r="V404">
        <v>35</v>
      </c>
      <c r="W404" t="s">
        <v>134</v>
      </c>
      <c r="X404">
        <v>-35</v>
      </c>
      <c r="Y404" t="s">
        <v>204</v>
      </c>
    </row>
    <row r="405" spans="14:25" x14ac:dyDescent="0.2">
      <c r="N405" s="63">
        <v>45627</v>
      </c>
      <c r="O405" s="63">
        <v>45574</v>
      </c>
      <c r="P405" s="63">
        <v>45633</v>
      </c>
      <c r="Q405" t="s">
        <v>725</v>
      </c>
      <c r="R405" t="s">
        <v>806</v>
      </c>
      <c r="S405" t="s">
        <v>899</v>
      </c>
      <c r="T405" t="s">
        <v>902</v>
      </c>
      <c r="U405" t="s">
        <v>1109</v>
      </c>
      <c r="V405">
        <v>35.99</v>
      </c>
      <c r="W405" t="s">
        <v>134</v>
      </c>
      <c r="X405">
        <v>-35.99</v>
      </c>
      <c r="Y405" t="s">
        <v>204</v>
      </c>
    </row>
    <row r="406" spans="14:25" x14ac:dyDescent="0.2">
      <c r="N406" s="63">
        <v>45627</v>
      </c>
      <c r="O406" s="63">
        <v>45610</v>
      </c>
      <c r="P406" s="63">
        <v>45633</v>
      </c>
      <c r="Q406" t="s">
        <v>725</v>
      </c>
      <c r="R406" t="s">
        <v>806</v>
      </c>
      <c r="S406" t="s">
        <v>55</v>
      </c>
      <c r="T406" t="s">
        <v>56</v>
      </c>
      <c r="U406" t="s">
        <v>1073</v>
      </c>
      <c r="V406">
        <v>36.5</v>
      </c>
      <c r="W406" t="s">
        <v>134</v>
      </c>
      <c r="X406">
        <v>-36.5</v>
      </c>
      <c r="Y406" t="s">
        <v>204</v>
      </c>
    </row>
    <row r="407" spans="14:25" x14ac:dyDescent="0.2">
      <c r="N407" s="63">
        <v>45627</v>
      </c>
      <c r="O407" s="63">
        <v>45608</v>
      </c>
      <c r="P407" s="63">
        <v>45633</v>
      </c>
      <c r="Q407" t="s">
        <v>725</v>
      </c>
      <c r="R407" t="s">
        <v>806</v>
      </c>
      <c r="S407" t="s">
        <v>803</v>
      </c>
      <c r="T407" t="s">
        <v>1272</v>
      </c>
      <c r="U407" t="s">
        <v>1064</v>
      </c>
      <c r="V407">
        <v>36.630000000000003</v>
      </c>
      <c r="W407" t="s">
        <v>134</v>
      </c>
      <c r="X407">
        <v>-36.630000000000003</v>
      </c>
      <c r="Y407" t="s">
        <v>204</v>
      </c>
    </row>
    <row r="408" spans="14:25" x14ac:dyDescent="0.2">
      <c r="N408" s="63">
        <v>45627</v>
      </c>
      <c r="O408" s="63">
        <v>45604</v>
      </c>
      <c r="P408" s="63">
        <v>45633</v>
      </c>
      <c r="Q408" t="s">
        <v>725</v>
      </c>
      <c r="R408" t="s">
        <v>806</v>
      </c>
      <c r="S408" t="s">
        <v>899</v>
      </c>
      <c r="T408" t="s">
        <v>903</v>
      </c>
      <c r="U408" t="s">
        <v>1085</v>
      </c>
      <c r="V408">
        <v>38.1</v>
      </c>
      <c r="W408" t="s">
        <v>134</v>
      </c>
      <c r="X408">
        <v>-38.1</v>
      </c>
      <c r="Y408" t="s">
        <v>204</v>
      </c>
    </row>
    <row r="409" spans="14:25" x14ac:dyDescent="0.2">
      <c r="N409" s="63">
        <v>45627</v>
      </c>
      <c r="O409" s="63">
        <v>45603</v>
      </c>
      <c r="P409" s="63">
        <v>45633</v>
      </c>
      <c r="Q409" t="s">
        <v>725</v>
      </c>
      <c r="R409" t="s">
        <v>806</v>
      </c>
      <c r="S409" t="s">
        <v>803</v>
      </c>
      <c r="T409" t="s">
        <v>48</v>
      </c>
      <c r="U409" t="s">
        <v>1069</v>
      </c>
      <c r="V409">
        <v>38.4</v>
      </c>
      <c r="W409" t="s">
        <v>134</v>
      </c>
      <c r="X409">
        <v>-38.4</v>
      </c>
      <c r="Y409" t="s">
        <v>204</v>
      </c>
    </row>
    <row r="410" spans="14:25" x14ac:dyDescent="0.2">
      <c r="N410" s="63">
        <v>45627</v>
      </c>
      <c r="O410" s="63">
        <v>45602</v>
      </c>
      <c r="P410" s="63">
        <v>45633</v>
      </c>
      <c r="Q410" t="s">
        <v>725</v>
      </c>
      <c r="R410" t="s">
        <v>806</v>
      </c>
      <c r="S410" t="s">
        <v>1029</v>
      </c>
      <c r="T410" t="s">
        <v>1030</v>
      </c>
      <c r="U410" t="s">
        <v>1095</v>
      </c>
      <c r="V410">
        <v>38.99</v>
      </c>
      <c r="W410" t="s">
        <v>134</v>
      </c>
      <c r="X410">
        <v>-38.99</v>
      </c>
      <c r="Y410" t="s">
        <v>204</v>
      </c>
    </row>
    <row r="411" spans="14:25" x14ac:dyDescent="0.2">
      <c r="N411" s="63">
        <v>45627</v>
      </c>
      <c r="O411" s="63">
        <v>45608</v>
      </c>
      <c r="P411" s="63">
        <v>45633</v>
      </c>
      <c r="Q411" t="s">
        <v>725</v>
      </c>
      <c r="R411" t="s">
        <v>806</v>
      </c>
      <c r="S411" t="s">
        <v>803</v>
      </c>
      <c r="T411" t="s">
        <v>48</v>
      </c>
      <c r="U411" t="s">
        <v>1055</v>
      </c>
      <c r="V411">
        <v>39</v>
      </c>
      <c r="W411" t="s">
        <v>134</v>
      </c>
      <c r="X411">
        <v>-39</v>
      </c>
      <c r="Y411" t="s">
        <v>204</v>
      </c>
    </row>
    <row r="412" spans="14:25" x14ac:dyDescent="0.2">
      <c r="N412" s="63">
        <v>45627</v>
      </c>
      <c r="O412" s="63">
        <v>45547</v>
      </c>
      <c r="P412" s="63">
        <v>45633</v>
      </c>
      <c r="Q412" t="s">
        <v>725</v>
      </c>
      <c r="R412" t="s">
        <v>806</v>
      </c>
      <c r="S412" t="s">
        <v>899</v>
      </c>
      <c r="T412" t="s">
        <v>902</v>
      </c>
      <c r="U412" t="s">
        <v>1088</v>
      </c>
      <c r="V412">
        <v>42.76</v>
      </c>
      <c r="W412" t="s">
        <v>134</v>
      </c>
      <c r="X412">
        <v>-42.76</v>
      </c>
      <c r="Y412" t="s">
        <v>204</v>
      </c>
    </row>
    <row r="413" spans="14:25" x14ac:dyDescent="0.2">
      <c r="N413" s="63">
        <v>45627</v>
      </c>
      <c r="O413" s="63">
        <v>45594</v>
      </c>
      <c r="P413" s="63">
        <v>45633</v>
      </c>
      <c r="Q413" t="s">
        <v>725</v>
      </c>
      <c r="R413" t="s">
        <v>806</v>
      </c>
      <c r="S413" t="s">
        <v>899</v>
      </c>
      <c r="T413" t="s">
        <v>902</v>
      </c>
      <c r="U413" t="s">
        <v>1057</v>
      </c>
      <c r="V413">
        <v>44</v>
      </c>
      <c r="W413" t="s">
        <v>134</v>
      </c>
      <c r="X413">
        <v>-44</v>
      </c>
      <c r="Y413" t="s">
        <v>204</v>
      </c>
    </row>
    <row r="414" spans="14:25" x14ac:dyDescent="0.2">
      <c r="N414" s="63">
        <v>45627</v>
      </c>
      <c r="O414" s="63">
        <v>45523</v>
      </c>
      <c r="P414" s="63">
        <v>45633</v>
      </c>
      <c r="Q414" t="s">
        <v>725</v>
      </c>
      <c r="R414" t="s">
        <v>806</v>
      </c>
      <c r="S414" t="s">
        <v>49</v>
      </c>
      <c r="T414" t="s">
        <v>904</v>
      </c>
      <c r="U414" t="s">
        <v>1116</v>
      </c>
      <c r="V414">
        <v>44.88</v>
      </c>
      <c r="W414" t="s">
        <v>134</v>
      </c>
      <c r="X414">
        <v>-44.88</v>
      </c>
      <c r="Y414" t="s">
        <v>204</v>
      </c>
    </row>
    <row r="415" spans="14:25" x14ac:dyDescent="0.2">
      <c r="N415" s="63">
        <v>45627</v>
      </c>
      <c r="O415" s="63">
        <v>45547</v>
      </c>
      <c r="P415" s="63">
        <v>45633</v>
      </c>
      <c r="Q415" t="s">
        <v>725</v>
      </c>
      <c r="R415" t="s">
        <v>806</v>
      </c>
      <c r="S415" t="s">
        <v>899</v>
      </c>
      <c r="T415" t="s">
        <v>902</v>
      </c>
      <c r="U415" t="s">
        <v>1089</v>
      </c>
      <c r="V415">
        <v>47.49</v>
      </c>
      <c r="W415" t="s">
        <v>134</v>
      </c>
      <c r="X415">
        <v>-47.49</v>
      </c>
      <c r="Y415" t="s">
        <v>204</v>
      </c>
    </row>
    <row r="416" spans="14:25" x14ac:dyDescent="0.2">
      <c r="N416" s="63">
        <v>45627</v>
      </c>
      <c r="O416" s="63">
        <v>45274</v>
      </c>
      <c r="P416" s="63">
        <v>45633</v>
      </c>
      <c r="Q416" t="s">
        <v>725</v>
      </c>
      <c r="R416" t="s">
        <v>806</v>
      </c>
      <c r="S416" t="s">
        <v>58</v>
      </c>
      <c r="T416" t="s">
        <v>801</v>
      </c>
      <c r="U416" t="s">
        <v>1111</v>
      </c>
      <c r="V416">
        <v>48</v>
      </c>
      <c r="W416" t="s">
        <v>134</v>
      </c>
      <c r="X416">
        <v>-48</v>
      </c>
      <c r="Y416" t="s">
        <v>204</v>
      </c>
    </row>
    <row r="417" spans="14:25" x14ac:dyDescent="0.2">
      <c r="N417" s="63">
        <v>45627</v>
      </c>
      <c r="O417" s="63">
        <v>45608</v>
      </c>
      <c r="P417" s="63">
        <v>45633</v>
      </c>
      <c r="Q417" t="s">
        <v>725</v>
      </c>
      <c r="R417" t="s">
        <v>806</v>
      </c>
      <c r="S417" t="s">
        <v>803</v>
      </c>
      <c r="T417" t="s">
        <v>48</v>
      </c>
      <c r="U417" t="s">
        <v>1069</v>
      </c>
      <c r="V417">
        <v>48.05</v>
      </c>
      <c r="W417" t="s">
        <v>134</v>
      </c>
      <c r="X417">
        <v>-48.05</v>
      </c>
      <c r="Y417" t="s">
        <v>204</v>
      </c>
    </row>
    <row r="418" spans="14:25" x14ac:dyDescent="0.2">
      <c r="N418" s="63">
        <v>45627</v>
      </c>
      <c r="O418" s="63">
        <v>45576</v>
      </c>
      <c r="P418" s="63">
        <v>45633</v>
      </c>
      <c r="Q418" t="s">
        <v>725</v>
      </c>
      <c r="R418" t="s">
        <v>806</v>
      </c>
      <c r="S418" t="s">
        <v>55</v>
      </c>
      <c r="T418" t="s">
        <v>56</v>
      </c>
      <c r="U418" t="s">
        <v>1087</v>
      </c>
      <c r="V418">
        <v>48.78</v>
      </c>
      <c r="W418" t="s">
        <v>134</v>
      </c>
      <c r="X418">
        <v>-48.78</v>
      </c>
      <c r="Y418" t="s">
        <v>204</v>
      </c>
    </row>
    <row r="419" spans="14:25" x14ac:dyDescent="0.2">
      <c r="N419" s="63">
        <v>45627</v>
      </c>
      <c r="O419" s="63">
        <v>45580</v>
      </c>
      <c r="P419" s="63">
        <v>45633</v>
      </c>
      <c r="Q419" t="s">
        <v>725</v>
      </c>
      <c r="R419" t="s">
        <v>806</v>
      </c>
      <c r="S419" t="s">
        <v>1029</v>
      </c>
      <c r="T419" t="s">
        <v>1118</v>
      </c>
      <c r="U419" t="s">
        <v>1112</v>
      </c>
      <c r="V419">
        <v>50.5</v>
      </c>
      <c r="W419" t="s">
        <v>134</v>
      </c>
      <c r="X419">
        <v>-50.5</v>
      </c>
      <c r="Y419" t="s">
        <v>204</v>
      </c>
    </row>
    <row r="420" spans="14:25" x14ac:dyDescent="0.2">
      <c r="N420" s="63">
        <v>45627</v>
      </c>
      <c r="O420" s="63">
        <v>45595</v>
      </c>
      <c r="P420" s="63">
        <v>45633</v>
      </c>
      <c r="Q420" t="s">
        <v>725</v>
      </c>
      <c r="R420" t="s">
        <v>806</v>
      </c>
      <c r="S420" t="s">
        <v>803</v>
      </c>
      <c r="T420" t="s">
        <v>1272</v>
      </c>
      <c r="U420" t="s">
        <v>1064</v>
      </c>
      <c r="V420">
        <v>52</v>
      </c>
      <c r="W420" t="s">
        <v>134</v>
      </c>
      <c r="X420">
        <v>-52</v>
      </c>
      <c r="Y420" t="s">
        <v>204</v>
      </c>
    </row>
    <row r="421" spans="14:25" x14ac:dyDescent="0.2">
      <c r="N421" s="63">
        <v>45627</v>
      </c>
      <c r="O421" s="63">
        <v>45602</v>
      </c>
      <c r="P421" s="63">
        <v>45633</v>
      </c>
      <c r="Q421" t="s">
        <v>725</v>
      </c>
      <c r="R421" t="s">
        <v>806</v>
      </c>
      <c r="S421" t="s">
        <v>803</v>
      </c>
      <c r="T421" t="s">
        <v>898</v>
      </c>
      <c r="U421" t="s">
        <v>1068</v>
      </c>
      <c r="V421">
        <v>53.46</v>
      </c>
      <c r="W421" t="s">
        <v>134</v>
      </c>
      <c r="X421">
        <v>-53.46</v>
      </c>
      <c r="Y421" t="s">
        <v>204</v>
      </c>
    </row>
    <row r="422" spans="14:25" x14ac:dyDescent="0.2">
      <c r="N422" s="63">
        <v>45627</v>
      </c>
      <c r="O422" s="63">
        <v>45590</v>
      </c>
      <c r="P422" s="63">
        <v>45633</v>
      </c>
      <c r="Q422" t="s">
        <v>725</v>
      </c>
      <c r="R422" t="s">
        <v>806</v>
      </c>
      <c r="S422" t="s">
        <v>803</v>
      </c>
      <c r="T422" t="s">
        <v>48</v>
      </c>
      <c r="U422" t="s">
        <v>1069</v>
      </c>
      <c r="V422">
        <v>54.72</v>
      </c>
      <c r="W422" t="s">
        <v>134</v>
      </c>
      <c r="X422">
        <v>-54.72</v>
      </c>
      <c r="Y422" t="s">
        <v>204</v>
      </c>
    </row>
    <row r="423" spans="14:25" x14ac:dyDescent="0.2">
      <c r="N423" s="63">
        <v>45627</v>
      </c>
      <c r="O423" s="63">
        <v>45590</v>
      </c>
      <c r="P423" s="63">
        <v>45633</v>
      </c>
      <c r="Q423" t="s">
        <v>725</v>
      </c>
      <c r="R423" t="s">
        <v>806</v>
      </c>
      <c r="S423" t="s">
        <v>803</v>
      </c>
      <c r="T423" t="s">
        <v>898</v>
      </c>
      <c r="U423" t="s">
        <v>1060</v>
      </c>
      <c r="V423">
        <v>56.48</v>
      </c>
      <c r="W423" t="s">
        <v>134</v>
      </c>
      <c r="X423">
        <v>-56.48</v>
      </c>
      <c r="Y423" t="s">
        <v>204</v>
      </c>
    </row>
    <row r="424" spans="14:25" x14ac:dyDescent="0.2">
      <c r="N424" s="63">
        <v>45627</v>
      </c>
      <c r="O424" s="63">
        <v>45596</v>
      </c>
      <c r="P424" s="63">
        <v>45633</v>
      </c>
      <c r="Q424" t="s">
        <v>725</v>
      </c>
      <c r="R424" t="s">
        <v>806</v>
      </c>
      <c r="S424" t="s">
        <v>899</v>
      </c>
      <c r="T424" t="s">
        <v>902</v>
      </c>
      <c r="U424" t="s">
        <v>1082</v>
      </c>
      <c r="V424">
        <v>58</v>
      </c>
      <c r="W424" t="s">
        <v>134</v>
      </c>
      <c r="X424">
        <v>-58</v>
      </c>
      <c r="Y424" t="s">
        <v>204</v>
      </c>
    </row>
    <row r="425" spans="14:25" x14ac:dyDescent="0.2">
      <c r="N425" s="63">
        <v>45627</v>
      </c>
      <c r="O425" s="63">
        <v>45562</v>
      </c>
      <c r="P425" s="63">
        <v>45633</v>
      </c>
      <c r="Q425" t="s">
        <v>725</v>
      </c>
      <c r="R425" t="s">
        <v>806</v>
      </c>
      <c r="S425" t="s">
        <v>49</v>
      </c>
      <c r="T425" t="s">
        <v>905</v>
      </c>
      <c r="U425" t="s">
        <v>1103</v>
      </c>
      <c r="V425">
        <v>64.75</v>
      </c>
      <c r="W425" t="s">
        <v>134</v>
      </c>
      <c r="X425">
        <v>-64.75</v>
      </c>
      <c r="Y425" t="s">
        <v>204</v>
      </c>
    </row>
    <row r="426" spans="14:25" x14ac:dyDescent="0.2">
      <c r="N426" s="63">
        <v>45627</v>
      </c>
      <c r="O426" s="63">
        <v>45611</v>
      </c>
      <c r="P426" s="63">
        <v>45633</v>
      </c>
      <c r="Q426" t="s">
        <v>725</v>
      </c>
      <c r="R426" t="s">
        <v>806</v>
      </c>
      <c r="S426" t="s">
        <v>803</v>
      </c>
      <c r="T426" t="s">
        <v>48</v>
      </c>
      <c r="U426" t="s">
        <v>1055</v>
      </c>
      <c r="V426">
        <v>67</v>
      </c>
      <c r="W426" t="s">
        <v>134</v>
      </c>
      <c r="X426">
        <v>-67</v>
      </c>
      <c r="Y426" t="s">
        <v>204</v>
      </c>
    </row>
    <row r="427" spans="14:25" x14ac:dyDescent="0.2">
      <c r="N427" s="63">
        <v>45627</v>
      </c>
      <c r="O427" s="63">
        <v>45602</v>
      </c>
      <c r="P427" s="63">
        <v>45633</v>
      </c>
      <c r="Q427" t="s">
        <v>725</v>
      </c>
      <c r="R427" t="s">
        <v>806</v>
      </c>
      <c r="S427" t="s">
        <v>52</v>
      </c>
      <c r="T427" t="s">
        <v>800</v>
      </c>
      <c r="U427" t="s">
        <v>1084</v>
      </c>
      <c r="V427">
        <v>68.010000000000005</v>
      </c>
      <c r="W427" t="s">
        <v>134</v>
      </c>
      <c r="X427">
        <v>-68.010000000000005</v>
      </c>
      <c r="Y427" t="s">
        <v>204</v>
      </c>
    </row>
    <row r="428" spans="14:25" x14ac:dyDescent="0.2">
      <c r="N428" s="63">
        <v>45627</v>
      </c>
      <c r="O428" s="63">
        <v>45576</v>
      </c>
      <c r="P428" s="63">
        <v>45633</v>
      </c>
      <c r="Q428" t="s">
        <v>725</v>
      </c>
      <c r="R428" t="s">
        <v>806</v>
      </c>
      <c r="S428" t="s">
        <v>899</v>
      </c>
      <c r="T428" t="s">
        <v>902</v>
      </c>
      <c r="U428" t="s">
        <v>1086</v>
      </c>
      <c r="V428">
        <v>68.08</v>
      </c>
      <c r="W428" t="s">
        <v>134</v>
      </c>
      <c r="X428">
        <v>-68.08</v>
      </c>
      <c r="Y428" t="s">
        <v>204</v>
      </c>
    </row>
    <row r="429" spans="14:25" x14ac:dyDescent="0.2">
      <c r="N429" s="63">
        <v>45627</v>
      </c>
      <c r="O429" s="63">
        <v>45607</v>
      </c>
      <c r="P429" s="63">
        <v>45633</v>
      </c>
      <c r="Q429" t="s">
        <v>725</v>
      </c>
      <c r="R429" t="s">
        <v>806</v>
      </c>
      <c r="S429" t="s">
        <v>1029</v>
      </c>
      <c r="T429" t="s">
        <v>1118</v>
      </c>
      <c r="U429" t="s">
        <v>1097</v>
      </c>
      <c r="V429">
        <v>70</v>
      </c>
      <c r="W429" t="s">
        <v>134</v>
      </c>
      <c r="X429">
        <v>-70</v>
      </c>
      <c r="Y429" t="s">
        <v>204</v>
      </c>
    </row>
    <row r="430" spans="14:25" x14ac:dyDescent="0.2">
      <c r="N430" s="63">
        <v>45627</v>
      </c>
      <c r="O430" s="63">
        <v>45594</v>
      </c>
      <c r="P430" s="63">
        <v>45633</v>
      </c>
      <c r="Q430" t="s">
        <v>725</v>
      </c>
      <c r="R430" t="s">
        <v>806</v>
      </c>
      <c r="S430" t="s">
        <v>899</v>
      </c>
      <c r="T430" t="s">
        <v>902</v>
      </c>
      <c r="U430" t="s">
        <v>1058</v>
      </c>
      <c r="V430">
        <v>75</v>
      </c>
      <c r="W430" t="s">
        <v>134</v>
      </c>
      <c r="X430">
        <v>-75</v>
      </c>
      <c r="Y430" t="s">
        <v>204</v>
      </c>
    </row>
    <row r="431" spans="14:25" x14ac:dyDescent="0.2">
      <c r="N431" s="63">
        <v>45627</v>
      </c>
      <c r="O431" s="63">
        <v>45605</v>
      </c>
      <c r="P431" s="63">
        <v>45633</v>
      </c>
      <c r="Q431" t="s">
        <v>725</v>
      </c>
      <c r="R431" t="s">
        <v>806</v>
      </c>
      <c r="S431" t="s">
        <v>55</v>
      </c>
      <c r="T431" t="s">
        <v>57</v>
      </c>
      <c r="U431" t="s">
        <v>1096</v>
      </c>
      <c r="V431">
        <v>75.680000000000007</v>
      </c>
      <c r="W431" t="s">
        <v>134</v>
      </c>
      <c r="X431">
        <v>-75.680000000000007</v>
      </c>
      <c r="Y431" t="s">
        <v>204</v>
      </c>
    </row>
    <row r="432" spans="14:25" x14ac:dyDescent="0.2">
      <c r="N432" s="63">
        <v>45627</v>
      </c>
      <c r="O432" s="63">
        <v>45605</v>
      </c>
      <c r="P432" s="63">
        <v>45633</v>
      </c>
      <c r="Q432" t="s">
        <v>725</v>
      </c>
      <c r="R432" t="s">
        <v>806</v>
      </c>
      <c r="S432" t="s">
        <v>55</v>
      </c>
      <c r="T432" t="s">
        <v>57</v>
      </c>
      <c r="U432" t="s">
        <v>1096</v>
      </c>
      <c r="V432">
        <v>75.680000000000007</v>
      </c>
      <c r="W432" t="s">
        <v>134</v>
      </c>
      <c r="X432">
        <v>-75.680000000000007</v>
      </c>
      <c r="Y432" t="s">
        <v>204</v>
      </c>
    </row>
    <row r="433" spans="14:25" x14ac:dyDescent="0.2">
      <c r="N433" s="63">
        <v>45627</v>
      </c>
      <c r="O433" s="63">
        <v>45500</v>
      </c>
      <c r="P433" s="63">
        <v>45633</v>
      </c>
      <c r="Q433" t="s">
        <v>725</v>
      </c>
      <c r="R433" t="s">
        <v>806</v>
      </c>
      <c r="S433" t="s">
        <v>899</v>
      </c>
      <c r="T433" t="s">
        <v>902</v>
      </c>
      <c r="U433" t="s">
        <v>1079</v>
      </c>
      <c r="V433">
        <v>77.48</v>
      </c>
      <c r="W433" t="s">
        <v>134</v>
      </c>
      <c r="X433">
        <v>-77.48</v>
      </c>
      <c r="Y433" t="s">
        <v>204</v>
      </c>
    </row>
    <row r="434" spans="14:25" x14ac:dyDescent="0.2">
      <c r="N434" s="63">
        <v>45627</v>
      </c>
      <c r="O434" s="63">
        <v>45595</v>
      </c>
      <c r="P434" s="63">
        <v>45633</v>
      </c>
      <c r="Q434" t="s">
        <v>725</v>
      </c>
      <c r="R434" t="s">
        <v>806</v>
      </c>
      <c r="S434" t="s">
        <v>43</v>
      </c>
      <c r="T434" t="s">
        <v>818</v>
      </c>
      <c r="U434" t="s">
        <v>1081</v>
      </c>
      <c r="V434">
        <v>77.5</v>
      </c>
      <c r="W434" t="s">
        <v>134</v>
      </c>
      <c r="X434">
        <v>-77.5</v>
      </c>
      <c r="Y434" t="s">
        <v>204</v>
      </c>
    </row>
    <row r="435" spans="14:25" x14ac:dyDescent="0.2">
      <c r="N435" s="63">
        <v>45627</v>
      </c>
      <c r="O435" s="63">
        <v>45299</v>
      </c>
      <c r="P435" s="63">
        <v>45633</v>
      </c>
      <c r="Q435" t="s">
        <v>725</v>
      </c>
      <c r="R435" t="s">
        <v>806</v>
      </c>
      <c r="S435" t="s">
        <v>899</v>
      </c>
      <c r="T435" t="s">
        <v>910</v>
      </c>
      <c r="U435" t="s">
        <v>1108</v>
      </c>
      <c r="V435">
        <v>80</v>
      </c>
      <c r="W435" t="s">
        <v>134</v>
      </c>
      <c r="X435">
        <v>-80</v>
      </c>
      <c r="Y435" t="s">
        <v>204</v>
      </c>
    </row>
    <row r="436" spans="14:25" x14ac:dyDescent="0.2">
      <c r="N436" s="63">
        <v>45627</v>
      </c>
      <c r="O436" s="63">
        <v>45566</v>
      </c>
      <c r="P436" s="63">
        <v>45633</v>
      </c>
      <c r="Q436" t="s">
        <v>725</v>
      </c>
      <c r="R436" t="s">
        <v>806</v>
      </c>
      <c r="S436" t="s">
        <v>55</v>
      </c>
      <c r="T436" t="s">
        <v>56</v>
      </c>
      <c r="U436" t="s">
        <v>1083</v>
      </c>
      <c r="V436">
        <v>80.56</v>
      </c>
      <c r="W436" t="s">
        <v>134</v>
      </c>
      <c r="X436">
        <v>-80.56</v>
      </c>
      <c r="Y436" t="s">
        <v>204</v>
      </c>
    </row>
    <row r="437" spans="14:25" x14ac:dyDescent="0.2">
      <c r="N437" s="63">
        <v>45627</v>
      </c>
      <c r="O437" s="63">
        <v>45492</v>
      </c>
      <c r="P437" s="63">
        <v>45633</v>
      </c>
      <c r="Q437" t="s">
        <v>725</v>
      </c>
      <c r="R437" t="s">
        <v>806</v>
      </c>
      <c r="S437" t="s">
        <v>52</v>
      </c>
      <c r="T437" t="s">
        <v>812</v>
      </c>
      <c r="U437" t="s">
        <v>1092</v>
      </c>
      <c r="V437">
        <v>83.66</v>
      </c>
      <c r="W437" t="s">
        <v>134</v>
      </c>
      <c r="X437">
        <v>-83.66</v>
      </c>
      <c r="Y437" t="s">
        <v>204</v>
      </c>
    </row>
    <row r="438" spans="14:25" x14ac:dyDescent="0.2">
      <c r="N438" s="63">
        <v>45627</v>
      </c>
      <c r="O438" s="63">
        <v>45597</v>
      </c>
      <c r="P438" s="63">
        <v>45633</v>
      </c>
      <c r="Q438" t="s">
        <v>725</v>
      </c>
      <c r="R438" t="s">
        <v>806</v>
      </c>
      <c r="S438" t="s">
        <v>803</v>
      </c>
      <c r="T438" t="s">
        <v>48</v>
      </c>
      <c r="U438" t="s">
        <v>1055</v>
      </c>
      <c r="V438">
        <v>85</v>
      </c>
      <c r="W438" t="s">
        <v>134</v>
      </c>
      <c r="X438">
        <v>-85</v>
      </c>
      <c r="Y438" t="s">
        <v>204</v>
      </c>
    </row>
    <row r="439" spans="14:25" x14ac:dyDescent="0.2">
      <c r="N439" s="63">
        <v>45627</v>
      </c>
      <c r="O439" s="63">
        <v>45581</v>
      </c>
      <c r="P439" s="63">
        <v>45633</v>
      </c>
      <c r="Q439" t="s">
        <v>725</v>
      </c>
      <c r="R439" t="s">
        <v>806</v>
      </c>
      <c r="S439" t="s">
        <v>55</v>
      </c>
      <c r="T439" t="s">
        <v>56</v>
      </c>
      <c r="U439" t="s">
        <v>1091</v>
      </c>
      <c r="V439">
        <v>89.3</v>
      </c>
      <c r="W439" t="s">
        <v>134</v>
      </c>
      <c r="X439">
        <v>-89.3</v>
      </c>
      <c r="Y439" t="s">
        <v>204</v>
      </c>
    </row>
    <row r="440" spans="14:25" x14ac:dyDescent="0.2">
      <c r="N440" s="63">
        <v>45627</v>
      </c>
      <c r="O440" s="63">
        <v>45559</v>
      </c>
      <c r="P440" s="63">
        <v>45633</v>
      </c>
      <c r="Q440" t="s">
        <v>725</v>
      </c>
      <c r="R440" t="s">
        <v>806</v>
      </c>
      <c r="S440" t="s">
        <v>58</v>
      </c>
      <c r="T440" t="s">
        <v>906</v>
      </c>
      <c r="U440" t="s">
        <v>1078</v>
      </c>
      <c r="V440">
        <v>99.01</v>
      </c>
      <c r="W440" t="s">
        <v>134</v>
      </c>
      <c r="X440">
        <v>-99.01</v>
      </c>
      <c r="Y440" t="s">
        <v>204</v>
      </c>
    </row>
    <row r="441" spans="14:25" x14ac:dyDescent="0.2">
      <c r="N441" s="63">
        <v>45627</v>
      </c>
      <c r="O441" s="63">
        <v>45308</v>
      </c>
      <c r="P441" s="63">
        <v>45633</v>
      </c>
      <c r="Q441" t="s">
        <v>725</v>
      </c>
      <c r="R441" t="s">
        <v>806</v>
      </c>
      <c r="S441" t="s">
        <v>58</v>
      </c>
      <c r="T441" t="s">
        <v>801</v>
      </c>
      <c r="U441" t="s">
        <v>1113</v>
      </c>
      <c r="V441">
        <v>99.7</v>
      </c>
      <c r="W441" t="s">
        <v>134</v>
      </c>
      <c r="X441">
        <v>-99.7</v>
      </c>
      <c r="Y441" t="s">
        <v>204</v>
      </c>
    </row>
    <row r="442" spans="14:25" x14ac:dyDescent="0.2">
      <c r="N442" s="63">
        <v>45627</v>
      </c>
      <c r="O442" s="63">
        <v>45602</v>
      </c>
      <c r="P442" s="63">
        <v>45633</v>
      </c>
      <c r="Q442" t="s">
        <v>725</v>
      </c>
      <c r="R442" t="s">
        <v>806</v>
      </c>
      <c r="S442" t="s">
        <v>814</v>
      </c>
      <c r="T442" t="s">
        <v>257</v>
      </c>
      <c r="U442" t="s">
        <v>1094</v>
      </c>
      <c r="V442">
        <v>100</v>
      </c>
      <c r="W442" t="s">
        <v>134</v>
      </c>
      <c r="X442">
        <v>-100</v>
      </c>
      <c r="Y442" t="s">
        <v>204</v>
      </c>
    </row>
    <row r="443" spans="14:25" x14ac:dyDescent="0.2">
      <c r="N443" s="63">
        <v>45627</v>
      </c>
      <c r="O443" s="63">
        <v>45397</v>
      </c>
      <c r="P443" s="63">
        <v>45633</v>
      </c>
      <c r="Q443" t="s">
        <v>725</v>
      </c>
      <c r="R443" t="s">
        <v>806</v>
      </c>
      <c r="S443" t="s">
        <v>899</v>
      </c>
      <c r="T443" t="s">
        <v>902</v>
      </c>
      <c r="U443" t="s">
        <v>1090</v>
      </c>
      <c r="V443">
        <v>109.48</v>
      </c>
      <c r="W443" t="s">
        <v>134</v>
      </c>
      <c r="X443">
        <v>-109.48</v>
      </c>
      <c r="Y443" t="s">
        <v>204</v>
      </c>
    </row>
    <row r="444" spans="14:25" x14ac:dyDescent="0.2">
      <c r="N444" s="63">
        <v>45627</v>
      </c>
      <c r="O444" s="63">
        <v>45597</v>
      </c>
      <c r="P444" s="63">
        <v>45633</v>
      </c>
      <c r="Q444" t="s">
        <v>725</v>
      </c>
      <c r="R444" t="s">
        <v>806</v>
      </c>
      <c r="S444" t="s">
        <v>52</v>
      </c>
      <c r="T444" t="s">
        <v>800</v>
      </c>
      <c r="U444" t="s">
        <v>1056</v>
      </c>
      <c r="V444">
        <v>110.68</v>
      </c>
      <c r="W444" t="s">
        <v>134</v>
      </c>
      <c r="X444">
        <v>-110.68</v>
      </c>
      <c r="Y444" t="s">
        <v>204</v>
      </c>
    </row>
    <row r="445" spans="14:25" x14ac:dyDescent="0.2">
      <c r="N445" s="63">
        <v>45627</v>
      </c>
      <c r="O445" s="63">
        <v>45614</v>
      </c>
      <c r="P445" s="63">
        <v>45633</v>
      </c>
      <c r="Q445" t="s">
        <v>725</v>
      </c>
      <c r="R445" t="s">
        <v>806</v>
      </c>
      <c r="S445" t="s">
        <v>803</v>
      </c>
      <c r="T445" t="s">
        <v>48</v>
      </c>
      <c r="U445" t="s">
        <v>1055</v>
      </c>
      <c r="V445">
        <v>111</v>
      </c>
      <c r="W445" t="s">
        <v>134</v>
      </c>
      <c r="X445">
        <v>-111</v>
      </c>
      <c r="Y445" t="s">
        <v>204</v>
      </c>
    </row>
    <row r="446" spans="14:25" x14ac:dyDescent="0.2">
      <c r="N446" s="63">
        <v>45627</v>
      </c>
      <c r="O446" s="63">
        <v>45612</v>
      </c>
      <c r="P446" s="63">
        <v>45633</v>
      </c>
      <c r="Q446" t="s">
        <v>725</v>
      </c>
      <c r="R446" t="s">
        <v>806</v>
      </c>
      <c r="S446" t="s">
        <v>803</v>
      </c>
      <c r="T446" t="s">
        <v>48</v>
      </c>
      <c r="U446" t="s">
        <v>1055</v>
      </c>
      <c r="V446">
        <v>130.5</v>
      </c>
      <c r="W446" t="s">
        <v>134</v>
      </c>
      <c r="X446">
        <v>-130.5</v>
      </c>
      <c r="Y446" t="s">
        <v>204</v>
      </c>
    </row>
    <row r="447" spans="14:25" x14ac:dyDescent="0.2">
      <c r="N447" s="63">
        <v>45627</v>
      </c>
      <c r="O447" s="63">
        <v>45615</v>
      </c>
      <c r="P447" s="63">
        <v>45633</v>
      </c>
      <c r="Q447" t="s">
        <v>725</v>
      </c>
      <c r="R447" t="s">
        <v>806</v>
      </c>
      <c r="S447" t="s">
        <v>49</v>
      </c>
      <c r="T447" t="s">
        <v>807</v>
      </c>
      <c r="U447" t="s">
        <v>1115</v>
      </c>
      <c r="V447">
        <v>135</v>
      </c>
      <c r="W447" t="s">
        <v>134</v>
      </c>
      <c r="X447">
        <v>-135</v>
      </c>
      <c r="Y447" t="s">
        <v>204</v>
      </c>
    </row>
    <row r="448" spans="14:25" x14ac:dyDescent="0.2">
      <c r="N448" s="63">
        <v>45627</v>
      </c>
      <c r="O448" s="63">
        <v>45591</v>
      </c>
      <c r="P448" s="63">
        <v>45633</v>
      </c>
      <c r="Q448" t="s">
        <v>725</v>
      </c>
      <c r="R448" t="s">
        <v>806</v>
      </c>
      <c r="S448" t="s">
        <v>803</v>
      </c>
      <c r="T448" t="s">
        <v>48</v>
      </c>
      <c r="U448" t="s">
        <v>1069</v>
      </c>
      <c r="V448">
        <v>135.69999999999999</v>
      </c>
      <c r="W448" t="s">
        <v>134</v>
      </c>
      <c r="X448">
        <v>-135.69999999999999</v>
      </c>
      <c r="Y448" t="s">
        <v>204</v>
      </c>
    </row>
    <row r="449" spans="14:25" x14ac:dyDescent="0.2">
      <c r="N449" s="63">
        <v>45627</v>
      </c>
      <c r="O449" s="63">
        <v>45616</v>
      </c>
      <c r="P449" s="63">
        <v>45633</v>
      </c>
      <c r="Q449" t="s">
        <v>725</v>
      </c>
      <c r="R449" t="s">
        <v>806</v>
      </c>
      <c r="S449" t="s">
        <v>52</v>
      </c>
      <c r="T449" t="s">
        <v>800</v>
      </c>
      <c r="U449" t="s">
        <v>1075</v>
      </c>
      <c r="V449">
        <v>182.94</v>
      </c>
      <c r="W449" t="s">
        <v>134</v>
      </c>
      <c r="X449">
        <v>-182.94</v>
      </c>
      <c r="Y449" t="s">
        <v>204</v>
      </c>
    </row>
    <row r="450" spans="14:25" x14ac:dyDescent="0.2">
      <c r="N450" s="63">
        <v>45627</v>
      </c>
      <c r="O450" s="63">
        <v>45523</v>
      </c>
      <c r="P450" s="63">
        <v>45633</v>
      </c>
      <c r="Q450" t="s">
        <v>725</v>
      </c>
      <c r="R450" t="s">
        <v>806</v>
      </c>
      <c r="S450" t="s">
        <v>49</v>
      </c>
      <c r="T450" t="s">
        <v>904</v>
      </c>
      <c r="U450" t="s">
        <v>1117</v>
      </c>
      <c r="V450">
        <v>215.81</v>
      </c>
      <c r="W450" t="s">
        <v>134</v>
      </c>
      <c r="X450">
        <v>-215.81</v>
      </c>
      <c r="Y450" t="s">
        <v>204</v>
      </c>
    </row>
    <row r="451" spans="14:25" x14ac:dyDescent="0.2">
      <c r="N451" s="63">
        <v>45627</v>
      </c>
      <c r="O451" s="63">
        <v>45609</v>
      </c>
      <c r="P451" s="63">
        <v>45633</v>
      </c>
      <c r="Q451" t="s">
        <v>725</v>
      </c>
      <c r="R451" t="s">
        <v>806</v>
      </c>
      <c r="S451" t="s">
        <v>803</v>
      </c>
      <c r="T451" t="s">
        <v>48</v>
      </c>
      <c r="U451" t="s">
        <v>1069</v>
      </c>
      <c r="V451">
        <v>222.33</v>
      </c>
      <c r="W451" t="s">
        <v>134</v>
      </c>
      <c r="X451">
        <v>-222.33</v>
      </c>
      <c r="Y451" t="s">
        <v>204</v>
      </c>
    </row>
    <row r="452" spans="14:25" x14ac:dyDescent="0.2">
      <c r="N452" s="63">
        <v>45627</v>
      </c>
      <c r="O452" s="63">
        <v>45596</v>
      </c>
      <c r="P452" s="63">
        <v>45633</v>
      </c>
      <c r="Q452" t="s">
        <v>725</v>
      </c>
      <c r="R452" t="s">
        <v>806</v>
      </c>
      <c r="S452" t="s">
        <v>52</v>
      </c>
      <c r="T452" t="s">
        <v>800</v>
      </c>
      <c r="U452" t="s">
        <v>1056</v>
      </c>
      <c r="V452">
        <v>256.33</v>
      </c>
      <c r="W452" t="s">
        <v>134</v>
      </c>
      <c r="X452">
        <v>-256.33</v>
      </c>
      <c r="Y452" t="s">
        <v>204</v>
      </c>
    </row>
    <row r="453" spans="14:25" x14ac:dyDescent="0.2">
      <c r="N453" s="63">
        <v>45627</v>
      </c>
      <c r="O453" s="63">
        <v>45601</v>
      </c>
      <c r="P453" s="63">
        <v>45633</v>
      </c>
      <c r="Q453" t="s">
        <v>725</v>
      </c>
      <c r="R453" t="s">
        <v>806</v>
      </c>
      <c r="S453" t="s">
        <v>803</v>
      </c>
      <c r="T453" t="s">
        <v>48</v>
      </c>
      <c r="U453" t="s">
        <v>1055</v>
      </c>
      <c r="V453">
        <v>264.08</v>
      </c>
      <c r="W453" t="s">
        <v>134</v>
      </c>
      <c r="X453">
        <v>-264.08</v>
      </c>
      <c r="Y453" t="s">
        <v>204</v>
      </c>
    </row>
    <row r="454" spans="14:25" x14ac:dyDescent="0.2">
      <c r="N454" s="63">
        <v>45627</v>
      </c>
      <c r="O454" s="63">
        <v>45558</v>
      </c>
      <c r="P454" s="63">
        <v>45633</v>
      </c>
      <c r="Q454" t="s">
        <v>725</v>
      </c>
      <c r="R454" t="s">
        <v>806</v>
      </c>
      <c r="S454" t="s">
        <v>899</v>
      </c>
      <c r="T454" t="s">
        <v>902</v>
      </c>
      <c r="U454" t="s">
        <v>1077</v>
      </c>
      <c r="V454">
        <v>300</v>
      </c>
      <c r="W454" t="s">
        <v>134</v>
      </c>
      <c r="X454">
        <v>-300</v>
      </c>
      <c r="Y454" t="s">
        <v>204</v>
      </c>
    </row>
    <row r="455" spans="14:25" x14ac:dyDescent="0.2">
      <c r="N455" s="63">
        <v>45627</v>
      </c>
      <c r="O455" s="63">
        <v>45604</v>
      </c>
      <c r="P455" s="63">
        <v>45633</v>
      </c>
      <c r="Q455" t="s">
        <v>725</v>
      </c>
      <c r="R455" t="s">
        <v>806</v>
      </c>
      <c r="S455" t="s">
        <v>49</v>
      </c>
      <c r="T455" t="s">
        <v>51</v>
      </c>
      <c r="U455" t="s">
        <v>1070</v>
      </c>
      <c r="V455">
        <v>318.25</v>
      </c>
      <c r="W455" t="s">
        <v>134</v>
      </c>
      <c r="X455">
        <v>-318.25</v>
      </c>
      <c r="Y455" t="s">
        <v>204</v>
      </c>
    </row>
    <row r="456" spans="14:25" x14ac:dyDescent="0.2">
      <c r="N456" s="63">
        <v>45627</v>
      </c>
      <c r="O456" s="63">
        <v>45595</v>
      </c>
      <c r="P456" s="63">
        <v>45633</v>
      </c>
      <c r="Q456" t="s">
        <v>725</v>
      </c>
      <c r="R456" t="s">
        <v>806</v>
      </c>
      <c r="S456" t="s">
        <v>49</v>
      </c>
      <c r="T456" t="s">
        <v>51</v>
      </c>
      <c r="U456" t="s">
        <v>1063</v>
      </c>
      <c r="V456">
        <v>322.98</v>
      </c>
      <c r="W456" t="s">
        <v>134</v>
      </c>
      <c r="X456">
        <v>-322.98</v>
      </c>
      <c r="Y456" t="s">
        <v>204</v>
      </c>
    </row>
    <row r="457" spans="14:25" x14ac:dyDescent="0.2">
      <c r="N457" s="63">
        <v>45627</v>
      </c>
      <c r="O457" s="63">
        <v>45595</v>
      </c>
      <c r="P457" s="63">
        <v>45633</v>
      </c>
      <c r="Q457" t="s">
        <v>725</v>
      </c>
      <c r="R457" t="s">
        <v>806</v>
      </c>
      <c r="S457" t="s">
        <v>803</v>
      </c>
      <c r="T457" t="s">
        <v>48</v>
      </c>
      <c r="U457" t="s">
        <v>1062</v>
      </c>
      <c r="V457">
        <v>391.01</v>
      </c>
      <c r="W457" t="s">
        <v>134</v>
      </c>
      <c r="X457">
        <v>-391.01</v>
      </c>
      <c r="Y457" t="s">
        <v>204</v>
      </c>
    </row>
    <row r="458" spans="14:25" x14ac:dyDescent="0.2">
      <c r="N458" s="63">
        <v>45627</v>
      </c>
      <c r="O458" s="63">
        <v>45592</v>
      </c>
      <c r="P458" s="63">
        <v>45633</v>
      </c>
      <c r="Q458" t="s">
        <v>725</v>
      </c>
      <c r="R458" t="s">
        <v>806</v>
      </c>
      <c r="S458" t="s">
        <v>49</v>
      </c>
      <c r="T458" t="s">
        <v>809</v>
      </c>
      <c r="U458" t="s">
        <v>1093</v>
      </c>
      <c r="V458">
        <v>661.92</v>
      </c>
      <c r="W458" t="s">
        <v>134</v>
      </c>
      <c r="X458">
        <v>-661.92</v>
      </c>
      <c r="Y458" t="s">
        <v>204</v>
      </c>
    </row>
    <row r="459" spans="14:25" x14ac:dyDescent="0.2">
      <c r="N459" s="63">
        <v>45627</v>
      </c>
      <c r="O459" s="63">
        <v>45533</v>
      </c>
      <c r="P459" s="63">
        <v>45633</v>
      </c>
      <c r="Q459" t="s">
        <v>725</v>
      </c>
      <c r="R459" t="s">
        <v>806</v>
      </c>
      <c r="S459" t="s">
        <v>49</v>
      </c>
      <c r="T459" t="s">
        <v>807</v>
      </c>
      <c r="U459" t="s">
        <v>1104</v>
      </c>
      <c r="V459">
        <v>982.66</v>
      </c>
      <c r="W459" t="s">
        <v>134</v>
      </c>
      <c r="X459">
        <v>-982.66</v>
      </c>
      <c r="Y459" t="s">
        <v>204</v>
      </c>
    </row>
    <row r="460" spans="14:25" x14ac:dyDescent="0.2">
      <c r="N460" s="63">
        <v>45627</v>
      </c>
      <c r="O460" s="63">
        <v>45635</v>
      </c>
      <c r="P460" s="63">
        <v>45635</v>
      </c>
      <c r="Q460" t="s">
        <v>725</v>
      </c>
      <c r="R460" t="s">
        <v>128</v>
      </c>
      <c r="S460" t="s">
        <v>55</v>
      </c>
      <c r="T460" t="s">
        <v>56</v>
      </c>
      <c r="U460" t="s">
        <v>1167</v>
      </c>
      <c r="V460">
        <v>16.72</v>
      </c>
      <c r="W460" t="s">
        <v>134</v>
      </c>
      <c r="X460">
        <v>-16.72</v>
      </c>
      <c r="Y460" t="s">
        <v>204</v>
      </c>
    </row>
    <row r="461" spans="14:25" x14ac:dyDescent="0.2">
      <c r="N461" s="63">
        <v>45627</v>
      </c>
      <c r="O461" s="63">
        <v>45635</v>
      </c>
      <c r="P461" s="63">
        <v>45635</v>
      </c>
      <c r="Q461" t="s">
        <v>725</v>
      </c>
      <c r="R461" t="s">
        <v>128</v>
      </c>
      <c r="S461" t="s">
        <v>55</v>
      </c>
      <c r="T461" t="s">
        <v>56</v>
      </c>
      <c r="U461" t="s">
        <v>1168</v>
      </c>
      <c r="V461">
        <v>36</v>
      </c>
      <c r="W461" t="s">
        <v>134</v>
      </c>
      <c r="X461">
        <v>-36</v>
      </c>
      <c r="Y461" t="s">
        <v>204</v>
      </c>
    </row>
    <row r="462" spans="14:25" x14ac:dyDescent="0.2">
      <c r="N462" s="63">
        <v>45627</v>
      </c>
      <c r="O462" s="63">
        <v>45635</v>
      </c>
      <c r="P462" s="63">
        <v>45635</v>
      </c>
      <c r="Q462" t="s">
        <v>725</v>
      </c>
      <c r="R462" t="s">
        <v>128</v>
      </c>
      <c r="S462" t="s">
        <v>814</v>
      </c>
      <c r="T462" t="s">
        <v>257</v>
      </c>
      <c r="U462" t="s">
        <v>1170</v>
      </c>
      <c r="V462">
        <v>50</v>
      </c>
      <c r="W462" t="s">
        <v>134</v>
      </c>
      <c r="X462">
        <v>-50</v>
      </c>
      <c r="Y462" t="s">
        <v>204</v>
      </c>
    </row>
    <row r="463" spans="14:25" x14ac:dyDescent="0.2">
      <c r="N463" s="63">
        <v>45627</v>
      </c>
      <c r="O463" s="63">
        <v>45635</v>
      </c>
      <c r="P463" s="63">
        <v>45635</v>
      </c>
      <c r="Q463" t="s">
        <v>725</v>
      </c>
      <c r="R463" t="s">
        <v>128</v>
      </c>
      <c r="S463" t="s">
        <v>816</v>
      </c>
      <c r="T463" t="s">
        <v>965</v>
      </c>
      <c r="U463" t="s">
        <v>1171</v>
      </c>
      <c r="V463">
        <v>75</v>
      </c>
      <c r="W463" t="s">
        <v>134</v>
      </c>
      <c r="X463">
        <v>-75</v>
      </c>
      <c r="Y463" t="s">
        <v>204</v>
      </c>
    </row>
    <row r="464" spans="14:25" x14ac:dyDescent="0.2">
      <c r="N464" s="63">
        <v>45627</v>
      </c>
      <c r="O464" s="63">
        <v>45635</v>
      </c>
      <c r="P464" s="63">
        <v>45635</v>
      </c>
      <c r="Q464" t="s">
        <v>725</v>
      </c>
      <c r="R464" t="s">
        <v>128</v>
      </c>
      <c r="S464" t="s">
        <v>52</v>
      </c>
      <c r="T464" t="s">
        <v>821</v>
      </c>
      <c r="U464" t="s">
        <v>1172</v>
      </c>
      <c r="V464">
        <v>200</v>
      </c>
      <c r="W464" t="s">
        <v>134</v>
      </c>
      <c r="X464">
        <v>-200</v>
      </c>
      <c r="Y464" t="s">
        <v>204</v>
      </c>
    </row>
    <row r="465" spans="14:25" x14ac:dyDescent="0.2">
      <c r="N465" s="63">
        <v>45627</v>
      </c>
      <c r="O465" s="63">
        <v>45635</v>
      </c>
      <c r="P465" s="63">
        <v>45635</v>
      </c>
      <c r="Q465" t="s">
        <v>725</v>
      </c>
      <c r="R465" t="s">
        <v>128</v>
      </c>
      <c r="S465" t="s">
        <v>40</v>
      </c>
      <c r="T465" t="s">
        <v>949</v>
      </c>
      <c r="U465" t="s">
        <v>1166</v>
      </c>
      <c r="V465">
        <v>200</v>
      </c>
      <c r="W465" t="s">
        <v>134</v>
      </c>
      <c r="X465">
        <v>200</v>
      </c>
      <c r="Y465" t="s">
        <v>203</v>
      </c>
    </row>
    <row r="466" spans="14:25" x14ac:dyDescent="0.2">
      <c r="N466" s="63">
        <v>45627</v>
      </c>
      <c r="O466" s="63">
        <v>45635</v>
      </c>
      <c r="P466" s="63">
        <v>45635</v>
      </c>
      <c r="Q466" t="s">
        <v>725</v>
      </c>
      <c r="R466" t="s">
        <v>128</v>
      </c>
      <c r="S466" t="s">
        <v>52</v>
      </c>
      <c r="T466" t="s">
        <v>811</v>
      </c>
      <c r="U466" t="s">
        <v>1169</v>
      </c>
      <c r="V466">
        <v>390</v>
      </c>
      <c r="W466" t="s">
        <v>134</v>
      </c>
      <c r="X466">
        <v>-390</v>
      </c>
      <c r="Y466" t="s">
        <v>204</v>
      </c>
    </row>
    <row r="467" spans="14:25" x14ac:dyDescent="0.2">
      <c r="N467" s="63">
        <v>45627</v>
      </c>
      <c r="O467" s="63">
        <v>45635</v>
      </c>
      <c r="P467" s="63">
        <v>45635</v>
      </c>
      <c r="Q467" t="s">
        <v>725</v>
      </c>
      <c r="R467" t="s">
        <v>128</v>
      </c>
      <c r="S467" t="s">
        <v>130</v>
      </c>
      <c r="T467" t="s">
        <v>132</v>
      </c>
      <c r="U467" t="s">
        <v>1128</v>
      </c>
      <c r="W467" t="s">
        <v>134</v>
      </c>
      <c r="X467">
        <v>-8334.2000000000007</v>
      </c>
      <c r="Y467" t="s">
        <v>204</v>
      </c>
    </row>
    <row r="468" spans="14:25" x14ac:dyDescent="0.2">
      <c r="N468" s="63">
        <v>45627</v>
      </c>
      <c r="O468" s="63">
        <v>45636</v>
      </c>
      <c r="P468" s="63">
        <v>45636</v>
      </c>
      <c r="Q468" t="s">
        <v>725</v>
      </c>
      <c r="R468" t="s">
        <v>128</v>
      </c>
      <c r="S468" t="s">
        <v>808</v>
      </c>
      <c r="T468" t="s">
        <v>257</v>
      </c>
      <c r="U468" t="s">
        <v>763</v>
      </c>
      <c r="V468">
        <v>1.94</v>
      </c>
      <c r="W468" t="s">
        <v>134</v>
      </c>
      <c r="X468">
        <v>-1.94</v>
      </c>
      <c r="Y468" t="s">
        <v>204</v>
      </c>
    </row>
    <row r="469" spans="14:25" x14ac:dyDescent="0.2">
      <c r="N469" s="63">
        <v>45627</v>
      </c>
      <c r="O469" s="63">
        <v>45636</v>
      </c>
      <c r="P469" s="63">
        <v>45636</v>
      </c>
      <c r="Q469" t="s">
        <v>725</v>
      </c>
      <c r="R469" t="s">
        <v>128</v>
      </c>
      <c r="S469" t="s">
        <v>816</v>
      </c>
      <c r="T469" t="s">
        <v>964</v>
      </c>
      <c r="U469" t="s">
        <v>1174</v>
      </c>
      <c r="V469">
        <v>22.92</v>
      </c>
      <c r="W469" t="s">
        <v>134</v>
      </c>
      <c r="X469">
        <v>-22.92</v>
      </c>
      <c r="Y469" t="s">
        <v>204</v>
      </c>
    </row>
    <row r="470" spans="14:25" x14ac:dyDescent="0.2">
      <c r="N470" s="63">
        <v>45627</v>
      </c>
      <c r="O470" s="63">
        <v>45636</v>
      </c>
      <c r="P470" s="63">
        <v>45636</v>
      </c>
      <c r="Q470" t="s">
        <v>725</v>
      </c>
      <c r="R470" t="s">
        <v>128</v>
      </c>
      <c r="S470" t="s">
        <v>49</v>
      </c>
      <c r="T470" t="s">
        <v>901</v>
      </c>
      <c r="U470" t="s">
        <v>762</v>
      </c>
      <c r="V470">
        <v>29.1</v>
      </c>
      <c r="W470" t="s">
        <v>134</v>
      </c>
      <c r="X470">
        <v>-29.1</v>
      </c>
      <c r="Y470" t="s">
        <v>204</v>
      </c>
    </row>
    <row r="471" spans="14:25" x14ac:dyDescent="0.2">
      <c r="N471" s="63">
        <v>45627</v>
      </c>
      <c r="O471" s="63">
        <v>45636</v>
      </c>
      <c r="P471" s="63">
        <v>45636</v>
      </c>
      <c r="Q471" t="s">
        <v>725</v>
      </c>
      <c r="R471" t="s">
        <v>128</v>
      </c>
      <c r="S471" t="s">
        <v>816</v>
      </c>
      <c r="T471" t="s">
        <v>964</v>
      </c>
      <c r="U471" t="s">
        <v>959</v>
      </c>
      <c r="V471">
        <v>62.97</v>
      </c>
      <c r="W471" t="s">
        <v>134</v>
      </c>
      <c r="X471">
        <v>-62.97</v>
      </c>
      <c r="Y471" t="s">
        <v>204</v>
      </c>
    </row>
    <row r="472" spans="14:25" x14ac:dyDescent="0.2">
      <c r="N472" s="63">
        <v>45627</v>
      </c>
      <c r="O472" s="63">
        <v>45636</v>
      </c>
      <c r="P472" s="63">
        <v>45636</v>
      </c>
      <c r="Q472" t="s">
        <v>725</v>
      </c>
      <c r="R472" t="s">
        <v>128</v>
      </c>
      <c r="S472" t="s">
        <v>814</v>
      </c>
      <c r="T472" t="s">
        <v>257</v>
      </c>
      <c r="U472" t="s">
        <v>761</v>
      </c>
      <c r="V472">
        <v>120</v>
      </c>
      <c r="W472" t="s">
        <v>134</v>
      </c>
      <c r="X472">
        <v>-120</v>
      </c>
      <c r="Y472" t="s">
        <v>204</v>
      </c>
    </row>
    <row r="473" spans="14:25" x14ac:dyDescent="0.2">
      <c r="N473" s="63">
        <v>45627</v>
      </c>
      <c r="O473" s="63">
        <v>45636</v>
      </c>
      <c r="P473" s="63">
        <v>45636</v>
      </c>
      <c r="Q473" t="s">
        <v>725</v>
      </c>
      <c r="R473" t="s">
        <v>128</v>
      </c>
      <c r="S473" t="s">
        <v>43</v>
      </c>
      <c r="T473" t="s">
        <v>44</v>
      </c>
      <c r="U473" t="s">
        <v>760</v>
      </c>
      <c r="V473">
        <v>214.5</v>
      </c>
      <c r="W473" t="s">
        <v>134</v>
      </c>
      <c r="X473">
        <v>-214.5</v>
      </c>
      <c r="Y473" t="s">
        <v>204</v>
      </c>
    </row>
    <row r="474" spans="14:25" x14ac:dyDescent="0.2">
      <c r="N474" s="63">
        <v>45627</v>
      </c>
      <c r="O474" s="63">
        <v>45636</v>
      </c>
      <c r="P474" s="63">
        <v>45636</v>
      </c>
      <c r="Q474" t="s">
        <v>725</v>
      </c>
      <c r="R474" t="s">
        <v>128</v>
      </c>
      <c r="S474" t="s">
        <v>58</v>
      </c>
      <c r="T474" t="s">
        <v>801</v>
      </c>
      <c r="U474" t="s">
        <v>1173</v>
      </c>
      <c r="V474">
        <v>240</v>
      </c>
      <c r="W474" t="s">
        <v>134</v>
      </c>
      <c r="X474">
        <v>-240</v>
      </c>
      <c r="Y474" t="s">
        <v>204</v>
      </c>
    </row>
    <row r="475" spans="14:25" x14ac:dyDescent="0.2">
      <c r="N475" s="63">
        <v>45627</v>
      </c>
      <c r="O475" s="63">
        <v>45636</v>
      </c>
      <c r="P475" s="63">
        <v>45636</v>
      </c>
      <c r="Q475" t="s">
        <v>725</v>
      </c>
      <c r="R475" t="s">
        <v>128</v>
      </c>
      <c r="S475" t="s">
        <v>899</v>
      </c>
      <c r="T475" t="s">
        <v>1762</v>
      </c>
      <c r="U475" t="s">
        <v>962</v>
      </c>
      <c r="V475">
        <v>330</v>
      </c>
      <c r="W475" t="s">
        <v>134</v>
      </c>
      <c r="X475">
        <v>-330</v>
      </c>
      <c r="Y475" t="s">
        <v>204</v>
      </c>
    </row>
    <row r="476" spans="14:25" x14ac:dyDescent="0.2">
      <c r="N476" s="63">
        <v>45627</v>
      </c>
      <c r="O476" s="63">
        <v>45636</v>
      </c>
      <c r="P476" s="63">
        <v>45636</v>
      </c>
      <c r="Q476" t="s">
        <v>725</v>
      </c>
      <c r="R476" t="s">
        <v>128</v>
      </c>
      <c r="S476" t="s">
        <v>679</v>
      </c>
      <c r="T476" t="s">
        <v>1137</v>
      </c>
      <c r="U476" t="s">
        <v>1130</v>
      </c>
      <c r="V476">
        <v>497.07</v>
      </c>
      <c r="W476" t="s">
        <v>134</v>
      </c>
      <c r="X476">
        <v>-497.07</v>
      </c>
      <c r="Y476" t="s">
        <v>204</v>
      </c>
    </row>
    <row r="477" spans="14:25" x14ac:dyDescent="0.2">
      <c r="N477" s="63">
        <v>45627</v>
      </c>
      <c r="O477" s="63">
        <v>45637</v>
      </c>
      <c r="P477" s="63">
        <v>45637</v>
      </c>
      <c r="Q477" t="s">
        <v>725</v>
      </c>
      <c r="R477" t="s">
        <v>128</v>
      </c>
      <c r="S477" t="s">
        <v>816</v>
      </c>
      <c r="T477" t="s">
        <v>964</v>
      </c>
      <c r="U477" t="s">
        <v>1176</v>
      </c>
      <c r="V477">
        <v>56.97</v>
      </c>
      <c r="W477" t="s">
        <v>134</v>
      </c>
      <c r="X477">
        <v>-56.97</v>
      </c>
      <c r="Y477" t="s">
        <v>204</v>
      </c>
    </row>
    <row r="478" spans="14:25" x14ac:dyDescent="0.2">
      <c r="N478" s="63">
        <v>45627</v>
      </c>
      <c r="O478" s="63">
        <v>45637</v>
      </c>
      <c r="P478" s="63">
        <v>45637</v>
      </c>
      <c r="Q478" t="s">
        <v>725</v>
      </c>
      <c r="R478" t="s">
        <v>128</v>
      </c>
      <c r="S478" t="s">
        <v>816</v>
      </c>
      <c r="T478" t="s">
        <v>965</v>
      </c>
      <c r="U478" t="s">
        <v>1177</v>
      </c>
      <c r="V478">
        <v>75</v>
      </c>
      <c r="W478" t="s">
        <v>134</v>
      </c>
      <c r="X478">
        <v>-75</v>
      </c>
      <c r="Y478" t="s">
        <v>204</v>
      </c>
    </row>
    <row r="479" spans="14:25" x14ac:dyDescent="0.2">
      <c r="N479" s="63">
        <v>45627</v>
      </c>
      <c r="O479" s="63">
        <v>45637</v>
      </c>
      <c r="P479" s="63">
        <v>45637</v>
      </c>
      <c r="Q479" t="s">
        <v>725</v>
      </c>
      <c r="R479" t="s">
        <v>128</v>
      </c>
      <c r="S479" t="s">
        <v>43</v>
      </c>
      <c r="T479" t="s">
        <v>46</v>
      </c>
      <c r="U479" t="s">
        <v>766</v>
      </c>
      <c r="V479">
        <v>244.24</v>
      </c>
      <c r="W479" t="s">
        <v>134</v>
      </c>
      <c r="X479">
        <v>-244.24</v>
      </c>
      <c r="Y479" t="s">
        <v>204</v>
      </c>
    </row>
    <row r="480" spans="14:25" x14ac:dyDescent="0.2">
      <c r="N480" s="63">
        <v>45627</v>
      </c>
      <c r="O480" s="63">
        <v>45637</v>
      </c>
      <c r="P480" s="63">
        <v>45637</v>
      </c>
      <c r="Q480" t="s">
        <v>725</v>
      </c>
      <c r="R480" t="s">
        <v>128</v>
      </c>
      <c r="S480" t="s">
        <v>816</v>
      </c>
      <c r="T480" t="s">
        <v>915</v>
      </c>
      <c r="U480" t="s">
        <v>746</v>
      </c>
      <c r="V480">
        <v>911.61</v>
      </c>
      <c r="W480" t="s">
        <v>134</v>
      </c>
      <c r="X480">
        <v>-911.61</v>
      </c>
      <c r="Y480" t="s">
        <v>204</v>
      </c>
    </row>
    <row r="481" spans="14:25" x14ac:dyDescent="0.2">
      <c r="N481" s="63">
        <v>45627</v>
      </c>
      <c r="O481" s="63">
        <v>45637</v>
      </c>
      <c r="P481" s="63">
        <v>45637</v>
      </c>
      <c r="Q481" t="s">
        <v>725</v>
      </c>
      <c r="R481" t="s">
        <v>128</v>
      </c>
      <c r="S481" t="s">
        <v>58</v>
      </c>
      <c r="T481" t="s">
        <v>802</v>
      </c>
      <c r="U481" t="s">
        <v>785</v>
      </c>
      <c r="V481">
        <v>1734.56</v>
      </c>
      <c r="W481" t="s">
        <v>134</v>
      </c>
      <c r="X481">
        <v>-1734.56</v>
      </c>
      <c r="Y481" t="s">
        <v>204</v>
      </c>
    </row>
    <row r="482" spans="14:25" x14ac:dyDescent="0.2">
      <c r="N482" s="63">
        <v>45627</v>
      </c>
      <c r="O482" s="63">
        <v>45637</v>
      </c>
      <c r="P482" s="63">
        <v>45637</v>
      </c>
      <c r="Q482" t="s">
        <v>725</v>
      </c>
      <c r="R482" t="s">
        <v>128</v>
      </c>
      <c r="S482" t="s">
        <v>58</v>
      </c>
      <c r="T482" t="s">
        <v>802</v>
      </c>
      <c r="U482" t="s">
        <v>785</v>
      </c>
      <c r="V482">
        <v>1734.56</v>
      </c>
      <c r="W482" t="s">
        <v>134</v>
      </c>
      <c r="X482">
        <v>-1734.56</v>
      </c>
      <c r="Y482" t="s">
        <v>204</v>
      </c>
    </row>
    <row r="483" spans="14:25" x14ac:dyDescent="0.2">
      <c r="N483" s="63">
        <v>45627</v>
      </c>
      <c r="O483" s="63">
        <v>45637</v>
      </c>
      <c r="P483" s="63">
        <v>45637</v>
      </c>
      <c r="Q483" t="s">
        <v>725</v>
      </c>
      <c r="R483" t="s">
        <v>128</v>
      </c>
      <c r="S483" t="s">
        <v>40</v>
      </c>
      <c r="T483" t="s">
        <v>949</v>
      </c>
      <c r="U483" t="s">
        <v>1175</v>
      </c>
      <c r="V483">
        <v>3884.43</v>
      </c>
      <c r="W483" t="s">
        <v>134</v>
      </c>
      <c r="X483">
        <v>3884.43</v>
      </c>
      <c r="Y483" t="s">
        <v>203</v>
      </c>
    </row>
    <row r="484" spans="14:25" x14ac:dyDescent="0.2">
      <c r="N484" s="63">
        <v>45627</v>
      </c>
      <c r="O484" s="63">
        <v>45638</v>
      </c>
      <c r="P484" s="63">
        <v>45638</v>
      </c>
      <c r="Q484" t="s">
        <v>725</v>
      </c>
      <c r="R484" t="s">
        <v>128</v>
      </c>
      <c r="S484" t="s">
        <v>49</v>
      </c>
      <c r="T484" t="s">
        <v>1379</v>
      </c>
      <c r="U484" t="s">
        <v>1180</v>
      </c>
      <c r="V484">
        <v>70</v>
      </c>
      <c r="W484" t="s">
        <v>134</v>
      </c>
      <c r="X484">
        <v>-70</v>
      </c>
      <c r="Y484" t="s">
        <v>204</v>
      </c>
    </row>
    <row r="485" spans="14:25" x14ac:dyDescent="0.2">
      <c r="N485" s="63">
        <v>45627</v>
      </c>
      <c r="O485" s="63">
        <v>45638</v>
      </c>
      <c r="P485" s="63">
        <v>45638</v>
      </c>
      <c r="Q485" t="s">
        <v>725</v>
      </c>
      <c r="R485" t="s">
        <v>128</v>
      </c>
      <c r="S485" t="s">
        <v>41</v>
      </c>
      <c r="T485" t="s">
        <v>798</v>
      </c>
      <c r="U485" t="s">
        <v>1179</v>
      </c>
      <c r="V485">
        <v>127.8</v>
      </c>
      <c r="W485" t="s">
        <v>134</v>
      </c>
      <c r="X485">
        <v>127.8</v>
      </c>
      <c r="Y485" t="s">
        <v>203</v>
      </c>
    </row>
    <row r="486" spans="14:25" x14ac:dyDescent="0.2">
      <c r="N486" s="63">
        <v>45627</v>
      </c>
      <c r="O486" s="63">
        <v>45638</v>
      </c>
      <c r="P486" s="63">
        <v>45638</v>
      </c>
      <c r="Q486" t="s">
        <v>725</v>
      </c>
      <c r="R486" t="s">
        <v>128</v>
      </c>
      <c r="S486" t="s">
        <v>41</v>
      </c>
      <c r="T486" t="s">
        <v>798</v>
      </c>
      <c r="U486" t="s">
        <v>1178</v>
      </c>
      <c r="V486">
        <v>137.55000000000001</v>
      </c>
      <c r="W486" t="s">
        <v>134</v>
      </c>
      <c r="X486">
        <v>137.55000000000001</v>
      </c>
      <c r="Y486" t="s">
        <v>203</v>
      </c>
    </row>
    <row r="487" spans="14:25" x14ac:dyDescent="0.2">
      <c r="N487" s="63">
        <v>45627</v>
      </c>
      <c r="O487" s="63">
        <v>45639</v>
      </c>
      <c r="P487" s="63">
        <v>45639</v>
      </c>
      <c r="Q487" t="s">
        <v>725</v>
      </c>
      <c r="R487" t="s">
        <v>128</v>
      </c>
      <c r="S487" t="s">
        <v>808</v>
      </c>
      <c r="T487" t="s">
        <v>257</v>
      </c>
      <c r="U487" t="s">
        <v>789</v>
      </c>
      <c r="V487">
        <v>0.19</v>
      </c>
      <c r="W487" t="s">
        <v>134</v>
      </c>
      <c r="X487">
        <v>-0.19</v>
      </c>
      <c r="Y487" t="s">
        <v>204</v>
      </c>
    </row>
    <row r="488" spans="14:25" x14ac:dyDescent="0.2">
      <c r="N488" s="63">
        <v>45627</v>
      </c>
      <c r="O488" s="63">
        <v>45639</v>
      </c>
      <c r="P488" s="63">
        <v>45639</v>
      </c>
      <c r="Q488" t="s">
        <v>725</v>
      </c>
      <c r="R488" t="s">
        <v>128</v>
      </c>
      <c r="S488" t="s">
        <v>808</v>
      </c>
      <c r="T488" t="s">
        <v>257</v>
      </c>
      <c r="U488" t="s">
        <v>789</v>
      </c>
      <c r="V488">
        <v>0.95</v>
      </c>
      <c r="W488" t="s">
        <v>134</v>
      </c>
      <c r="X488">
        <v>-0.95</v>
      </c>
      <c r="Y488" t="s">
        <v>204</v>
      </c>
    </row>
    <row r="489" spans="14:25" x14ac:dyDescent="0.2">
      <c r="N489" s="63">
        <v>45627</v>
      </c>
      <c r="O489" s="63">
        <v>45639</v>
      </c>
      <c r="P489" s="63">
        <v>45639</v>
      </c>
      <c r="Q489" t="s">
        <v>725</v>
      </c>
      <c r="R489" t="s">
        <v>128</v>
      </c>
      <c r="S489" t="s">
        <v>41</v>
      </c>
      <c r="T489" t="s">
        <v>798</v>
      </c>
      <c r="U489" t="s">
        <v>1184</v>
      </c>
      <c r="V489">
        <v>2</v>
      </c>
      <c r="W489" t="s">
        <v>134</v>
      </c>
      <c r="X489">
        <v>2</v>
      </c>
      <c r="Y489" t="s">
        <v>203</v>
      </c>
    </row>
    <row r="490" spans="14:25" x14ac:dyDescent="0.2">
      <c r="N490" s="63">
        <v>45627</v>
      </c>
      <c r="O490" s="63">
        <v>45639</v>
      </c>
      <c r="P490" s="63">
        <v>45639</v>
      </c>
      <c r="Q490" t="s">
        <v>725</v>
      </c>
      <c r="R490" t="s">
        <v>128</v>
      </c>
      <c r="S490" t="s">
        <v>41</v>
      </c>
      <c r="T490" t="s">
        <v>798</v>
      </c>
      <c r="U490" t="s">
        <v>1181</v>
      </c>
      <c r="V490">
        <v>2.2000000000000002</v>
      </c>
      <c r="W490" t="s">
        <v>134</v>
      </c>
      <c r="X490">
        <v>2.2000000000000002</v>
      </c>
      <c r="Y490" t="s">
        <v>203</v>
      </c>
    </row>
    <row r="491" spans="14:25" x14ac:dyDescent="0.2">
      <c r="N491" s="63">
        <v>45627</v>
      </c>
      <c r="O491" s="63">
        <v>45639</v>
      </c>
      <c r="P491" s="63">
        <v>45639</v>
      </c>
      <c r="Q491" t="s">
        <v>725</v>
      </c>
      <c r="R491" t="s">
        <v>128</v>
      </c>
      <c r="S491" t="s">
        <v>41</v>
      </c>
      <c r="T491" t="s">
        <v>798</v>
      </c>
      <c r="U491" t="s">
        <v>1187</v>
      </c>
      <c r="V491">
        <v>2.34</v>
      </c>
      <c r="W491" t="s">
        <v>134</v>
      </c>
      <c r="X491">
        <v>2.34</v>
      </c>
      <c r="Y491" t="s">
        <v>203</v>
      </c>
    </row>
    <row r="492" spans="14:25" x14ac:dyDescent="0.2">
      <c r="N492" s="63">
        <v>45627</v>
      </c>
      <c r="O492" s="63">
        <v>45639</v>
      </c>
      <c r="P492" s="63">
        <v>45639</v>
      </c>
      <c r="Q492" t="s">
        <v>725</v>
      </c>
      <c r="R492" t="s">
        <v>128</v>
      </c>
      <c r="S492" t="s">
        <v>41</v>
      </c>
      <c r="T492" t="s">
        <v>798</v>
      </c>
      <c r="U492" t="s">
        <v>1182</v>
      </c>
      <c r="V492">
        <v>6.24</v>
      </c>
      <c r="W492" t="s">
        <v>134</v>
      </c>
      <c r="X492">
        <v>6.24</v>
      </c>
      <c r="Y492" t="s">
        <v>203</v>
      </c>
    </row>
    <row r="493" spans="14:25" x14ac:dyDescent="0.2">
      <c r="N493" s="63">
        <v>45627</v>
      </c>
      <c r="O493" s="63">
        <v>45639</v>
      </c>
      <c r="P493" s="63">
        <v>45639</v>
      </c>
      <c r="Q493" t="s">
        <v>725</v>
      </c>
      <c r="R493" t="s">
        <v>128</v>
      </c>
      <c r="S493" t="s">
        <v>41</v>
      </c>
      <c r="T493" t="s">
        <v>798</v>
      </c>
      <c r="U493" t="s">
        <v>1186</v>
      </c>
      <c r="V493">
        <v>8</v>
      </c>
      <c r="W493" t="s">
        <v>134</v>
      </c>
      <c r="X493">
        <v>8</v>
      </c>
      <c r="Y493" t="s">
        <v>203</v>
      </c>
    </row>
    <row r="494" spans="14:25" x14ac:dyDescent="0.2">
      <c r="N494" s="63">
        <v>45627</v>
      </c>
      <c r="O494" s="63">
        <v>45639</v>
      </c>
      <c r="P494" s="63">
        <v>45639</v>
      </c>
      <c r="Q494" t="s">
        <v>725</v>
      </c>
      <c r="R494" t="s">
        <v>128</v>
      </c>
      <c r="S494" t="s">
        <v>41</v>
      </c>
      <c r="T494" t="s">
        <v>798</v>
      </c>
      <c r="U494" t="s">
        <v>1183</v>
      </c>
      <c r="V494">
        <v>22.5</v>
      </c>
      <c r="W494" t="s">
        <v>134</v>
      </c>
      <c r="X494">
        <v>22.5</v>
      </c>
      <c r="Y494" t="s">
        <v>203</v>
      </c>
    </row>
    <row r="495" spans="14:25" x14ac:dyDescent="0.2">
      <c r="N495" s="63">
        <v>45627</v>
      </c>
      <c r="O495" s="63">
        <v>45639</v>
      </c>
      <c r="P495" s="63">
        <v>45639</v>
      </c>
      <c r="Q495" t="s">
        <v>725</v>
      </c>
      <c r="R495" t="s">
        <v>128</v>
      </c>
      <c r="S495" t="s">
        <v>41</v>
      </c>
      <c r="T495" t="s">
        <v>798</v>
      </c>
      <c r="U495" t="s">
        <v>1185</v>
      </c>
      <c r="V495">
        <v>31.32</v>
      </c>
      <c r="W495" t="s">
        <v>134</v>
      </c>
      <c r="X495">
        <v>31.32</v>
      </c>
      <c r="Y495" t="s">
        <v>203</v>
      </c>
    </row>
    <row r="496" spans="14:25" x14ac:dyDescent="0.2">
      <c r="N496" s="63">
        <v>45627</v>
      </c>
      <c r="O496" s="63">
        <v>45639</v>
      </c>
      <c r="P496" s="63">
        <v>45639</v>
      </c>
      <c r="Q496" t="s">
        <v>725</v>
      </c>
      <c r="R496" t="s">
        <v>128</v>
      </c>
      <c r="S496" t="s">
        <v>825</v>
      </c>
      <c r="T496" t="s">
        <v>257</v>
      </c>
      <c r="U496" t="s">
        <v>788</v>
      </c>
      <c r="V496">
        <v>3814.62</v>
      </c>
      <c r="W496" t="s">
        <v>134</v>
      </c>
      <c r="X496">
        <v>3814.62</v>
      </c>
      <c r="Y496" t="s">
        <v>203</v>
      </c>
    </row>
    <row r="497" spans="14:25" x14ac:dyDescent="0.2">
      <c r="N497" s="63">
        <v>45627</v>
      </c>
      <c r="O497" s="63">
        <v>45642</v>
      </c>
      <c r="P497" s="63">
        <v>45642</v>
      </c>
      <c r="Q497" t="s">
        <v>725</v>
      </c>
      <c r="R497" t="s">
        <v>128</v>
      </c>
      <c r="S497" t="s">
        <v>899</v>
      </c>
      <c r="T497" t="s">
        <v>902</v>
      </c>
      <c r="U497" t="s">
        <v>1192</v>
      </c>
      <c r="V497">
        <v>103.99</v>
      </c>
      <c r="W497" t="s">
        <v>134</v>
      </c>
      <c r="X497">
        <v>-103.99</v>
      </c>
      <c r="Y497" t="s">
        <v>204</v>
      </c>
    </row>
    <row r="498" spans="14:25" x14ac:dyDescent="0.2">
      <c r="N498" s="63">
        <v>45627</v>
      </c>
      <c r="O498" s="63">
        <v>45642</v>
      </c>
      <c r="P498" s="63">
        <v>45642</v>
      </c>
      <c r="Q498" t="s">
        <v>725</v>
      </c>
      <c r="R498" t="s">
        <v>128</v>
      </c>
      <c r="S498" t="s">
        <v>49</v>
      </c>
      <c r="T498" t="s">
        <v>905</v>
      </c>
      <c r="U498" t="s">
        <v>1188</v>
      </c>
      <c r="V498">
        <v>200</v>
      </c>
      <c r="W498" t="s">
        <v>134</v>
      </c>
      <c r="X498">
        <v>-200</v>
      </c>
      <c r="Y498" t="s">
        <v>204</v>
      </c>
    </row>
    <row r="499" spans="14:25" x14ac:dyDescent="0.2">
      <c r="N499" s="63">
        <v>45627</v>
      </c>
      <c r="O499" s="63">
        <v>45642</v>
      </c>
      <c r="P499" s="63">
        <v>45642</v>
      </c>
      <c r="Q499" t="s">
        <v>725</v>
      </c>
      <c r="R499" t="s">
        <v>128</v>
      </c>
      <c r="S499" t="s">
        <v>52</v>
      </c>
      <c r="T499" t="s">
        <v>53</v>
      </c>
      <c r="U499" t="s">
        <v>1191</v>
      </c>
      <c r="V499">
        <v>304</v>
      </c>
      <c r="W499" t="s">
        <v>134</v>
      </c>
      <c r="X499">
        <v>-304</v>
      </c>
      <c r="Y499" t="s">
        <v>204</v>
      </c>
    </row>
    <row r="500" spans="14:25" x14ac:dyDescent="0.2">
      <c r="N500" s="63">
        <v>45627</v>
      </c>
      <c r="O500" s="63">
        <v>45642</v>
      </c>
      <c r="P500" s="63">
        <v>45642</v>
      </c>
      <c r="Q500" t="s">
        <v>725</v>
      </c>
      <c r="R500" t="s">
        <v>128</v>
      </c>
      <c r="S500" t="s">
        <v>808</v>
      </c>
      <c r="T500" t="s">
        <v>257</v>
      </c>
      <c r="U500" t="s">
        <v>790</v>
      </c>
      <c r="V500">
        <v>316.08</v>
      </c>
      <c r="W500" t="s">
        <v>134</v>
      </c>
      <c r="X500">
        <v>-316.08</v>
      </c>
      <c r="Y500" t="s">
        <v>204</v>
      </c>
    </row>
    <row r="501" spans="14:25" x14ac:dyDescent="0.2">
      <c r="N501" s="63">
        <v>45627</v>
      </c>
      <c r="O501" s="63">
        <v>45642</v>
      </c>
      <c r="P501" s="63">
        <v>45642</v>
      </c>
      <c r="Q501" t="s">
        <v>725</v>
      </c>
      <c r="R501" t="s">
        <v>128</v>
      </c>
      <c r="S501" t="s">
        <v>816</v>
      </c>
      <c r="T501" t="s">
        <v>914</v>
      </c>
      <c r="U501" t="s">
        <v>777</v>
      </c>
      <c r="V501">
        <v>785</v>
      </c>
      <c r="W501" t="s">
        <v>134</v>
      </c>
      <c r="X501">
        <v>-785</v>
      </c>
      <c r="Y501" t="s">
        <v>204</v>
      </c>
    </row>
    <row r="502" spans="14:25" x14ac:dyDescent="0.2">
      <c r="N502" s="63">
        <v>45627</v>
      </c>
      <c r="O502" s="63">
        <v>45642</v>
      </c>
      <c r="P502" s="63">
        <v>45642</v>
      </c>
      <c r="Q502" t="s">
        <v>725</v>
      </c>
      <c r="R502" t="s">
        <v>128</v>
      </c>
      <c r="S502" t="s">
        <v>40</v>
      </c>
      <c r="T502" t="s">
        <v>949</v>
      </c>
      <c r="U502" t="s">
        <v>1189</v>
      </c>
      <c r="V502">
        <v>900.77</v>
      </c>
      <c r="W502" t="s">
        <v>134</v>
      </c>
      <c r="X502">
        <v>900.77</v>
      </c>
      <c r="Y502" t="s">
        <v>203</v>
      </c>
    </row>
    <row r="503" spans="14:25" x14ac:dyDescent="0.2">
      <c r="N503" s="63">
        <v>45627</v>
      </c>
      <c r="O503" s="63">
        <v>45642</v>
      </c>
      <c r="P503" s="63">
        <v>45642</v>
      </c>
      <c r="Q503" t="s">
        <v>725</v>
      </c>
      <c r="R503" t="s">
        <v>128</v>
      </c>
      <c r="S503" t="s">
        <v>49</v>
      </c>
      <c r="T503" t="s">
        <v>905</v>
      </c>
      <c r="U503" t="s">
        <v>1190</v>
      </c>
      <c r="V503">
        <v>1200</v>
      </c>
      <c r="W503" t="s">
        <v>134</v>
      </c>
      <c r="X503">
        <v>-1200</v>
      </c>
      <c r="Y503" t="s">
        <v>204</v>
      </c>
    </row>
    <row r="504" spans="14:25" x14ac:dyDescent="0.2">
      <c r="N504" s="63">
        <v>45627</v>
      </c>
      <c r="O504" s="63">
        <v>45643</v>
      </c>
      <c r="P504" s="63">
        <v>45643</v>
      </c>
      <c r="Q504" t="s">
        <v>725</v>
      </c>
      <c r="R504" t="s">
        <v>128</v>
      </c>
      <c r="S504" t="s">
        <v>41</v>
      </c>
      <c r="T504" t="s">
        <v>798</v>
      </c>
      <c r="U504" t="s">
        <v>1193</v>
      </c>
      <c r="V504">
        <v>1.41</v>
      </c>
      <c r="W504" t="s">
        <v>134</v>
      </c>
      <c r="X504">
        <v>1.41</v>
      </c>
      <c r="Y504" t="s">
        <v>203</v>
      </c>
    </row>
    <row r="505" spans="14:25" x14ac:dyDescent="0.2">
      <c r="N505" s="63">
        <v>45627</v>
      </c>
      <c r="O505" s="63">
        <v>45643</v>
      </c>
      <c r="P505" s="63">
        <v>45643</v>
      </c>
      <c r="Q505" t="s">
        <v>725</v>
      </c>
      <c r="R505" t="s">
        <v>128</v>
      </c>
      <c r="S505" t="s">
        <v>809</v>
      </c>
      <c r="T505" t="s">
        <v>823</v>
      </c>
      <c r="U505" t="s">
        <v>786</v>
      </c>
      <c r="V505">
        <v>103.04</v>
      </c>
      <c r="W505" t="s">
        <v>134</v>
      </c>
      <c r="X505">
        <v>-103.04</v>
      </c>
      <c r="Y505" t="s">
        <v>204</v>
      </c>
    </row>
    <row r="506" spans="14:25" x14ac:dyDescent="0.2">
      <c r="N506" s="63">
        <v>45627</v>
      </c>
      <c r="O506" s="63">
        <v>45643</v>
      </c>
      <c r="P506" s="63">
        <v>45643</v>
      </c>
      <c r="Q506" t="s">
        <v>725</v>
      </c>
      <c r="R506" t="s">
        <v>128</v>
      </c>
      <c r="S506" t="s">
        <v>809</v>
      </c>
      <c r="T506" t="s">
        <v>823</v>
      </c>
      <c r="U506" t="s">
        <v>786</v>
      </c>
      <c r="V506">
        <v>159.55000000000001</v>
      </c>
      <c r="W506" t="s">
        <v>134</v>
      </c>
      <c r="X506">
        <v>-159.55000000000001</v>
      </c>
      <c r="Y506" t="s">
        <v>204</v>
      </c>
    </row>
    <row r="507" spans="14:25" x14ac:dyDescent="0.2">
      <c r="N507" s="63">
        <v>45627</v>
      </c>
      <c r="O507" s="63">
        <v>45643</v>
      </c>
      <c r="P507" s="63">
        <v>45643</v>
      </c>
      <c r="Q507" t="s">
        <v>725</v>
      </c>
      <c r="R507" t="s">
        <v>128</v>
      </c>
      <c r="S507" t="s">
        <v>809</v>
      </c>
      <c r="T507" t="s">
        <v>823</v>
      </c>
      <c r="U507" t="s">
        <v>786</v>
      </c>
      <c r="V507">
        <v>223.89</v>
      </c>
      <c r="W507" t="s">
        <v>134</v>
      </c>
      <c r="X507">
        <v>-223.89</v>
      </c>
      <c r="Y507" t="s">
        <v>204</v>
      </c>
    </row>
    <row r="508" spans="14:25" x14ac:dyDescent="0.2">
      <c r="N508" s="63">
        <v>45627</v>
      </c>
      <c r="O508" s="63">
        <v>45643</v>
      </c>
      <c r="P508" s="63">
        <v>45643</v>
      </c>
      <c r="Q508" t="s">
        <v>725</v>
      </c>
      <c r="R508" t="s">
        <v>128</v>
      </c>
      <c r="S508" t="s">
        <v>809</v>
      </c>
      <c r="T508" t="s">
        <v>823</v>
      </c>
      <c r="U508" t="s">
        <v>786</v>
      </c>
      <c r="V508">
        <v>226.12</v>
      </c>
      <c r="W508" t="s">
        <v>134</v>
      </c>
      <c r="X508">
        <v>-226.12</v>
      </c>
      <c r="Y508" t="s">
        <v>204</v>
      </c>
    </row>
    <row r="509" spans="14:25" x14ac:dyDescent="0.2">
      <c r="N509" s="63">
        <v>45627</v>
      </c>
      <c r="O509" s="63">
        <v>45643</v>
      </c>
      <c r="P509" s="63">
        <v>45643</v>
      </c>
      <c r="Q509" t="s">
        <v>725</v>
      </c>
      <c r="R509" t="s">
        <v>128</v>
      </c>
      <c r="S509" t="s">
        <v>809</v>
      </c>
      <c r="T509" t="s">
        <v>823</v>
      </c>
      <c r="U509" t="s">
        <v>786</v>
      </c>
      <c r="V509">
        <v>320.72000000000003</v>
      </c>
      <c r="W509" t="s">
        <v>134</v>
      </c>
      <c r="X509">
        <v>-320.72000000000003</v>
      </c>
      <c r="Y509" t="s">
        <v>204</v>
      </c>
    </row>
    <row r="510" spans="14:25" x14ac:dyDescent="0.2">
      <c r="N510" s="63">
        <v>45627</v>
      </c>
      <c r="O510" s="63">
        <v>45644</v>
      </c>
      <c r="P510" s="63">
        <v>45644</v>
      </c>
      <c r="Q510" t="s">
        <v>725</v>
      </c>
      <c r="R510" t="s">
        <v>128</v>
      </c>
      <c r="S510" t="s">
        <v>41</v>
      </c>
      <c r="T510" t="s">
        <v>798</v>
      </c>
      <c r="U510" t="s">
        <v>1194</v>
      </c>
      <c r="V510">
        <v>28.7</v>
      </c>
      <c r="W510" t="s">
        <v>134</v>
      </c>
      <c r="X510">
        <v>28.7</v>
      </c>
      <c r="Y510" t="s">
        <v>203</v>
      </c>
    </row>
    <row r="511" spans="14:25" x14ac:dyDescent="0.2">
      <c r="N511" s="63">
        <v>45627</v>
      </c>
      <c r="O511" s="63">
        <v>45645</v>
      </c>
      <c r="P511" s="63">
        <v>45645</v>
      </c>
      <c r="Q511" t="s">
        <v>725</v>
      </c>
      <c r="R511" t="s">
        <v>128</v>
      </c>
      <c r="S511" t="s">
        <v>41</v>
      </c>
      <c r="T511" t="s">
        <v>798</v>
      </c>
      <c r="U511" t="s">
        <v>1195</v>
      </c>
      <c r="V511">
        <v>2.5299999999999998</v>
      </c>
      <c r="W511" t="s">
        <v>134</v>
      </c>
      <c r="X511">
        <v>2.5299999999999998</v>
      </c>
      <c r="Y511" t="s">
        <v>203</v>
      </c>
    </row>
    <row r="512" spans="14:25" x14ac:dyDescent="0.2">
      <c r="N512" s="63">
        <v>45627</v>
      </c>
      <c r="O512" s="63">
        <v>45645</v>
      </c>
      <c r="P512" s="63">
        <v>45645</v>
      </c>
      <c r="Q512" t="s">
        <v>725</v>
      </c>
      <c r="R512" t="s">
        <v>128</v>
      </c>
      <c r="S512" t="s">
        <v>43</v>
      </c>
      <c r="T512" t="s">
        <v>817</v>
      </c>
      <c r="U512" t="s">
        <v>1198</v>
      </c>
      <c r="V512">
        <v>200</v>
      </c>
      <c r="W512" t="s">
        <v>134</v>
      </c>
      <c r="X512">
        <v>-200</v>
      </c>
      <c r="Y512" t="s">
        <v>204</v>
      </c>
    </row>
    <row r="513" spans="14:25" x14ac:dyDescent="0.2">
      <c r="N513" s="63">
        <v>45627</v>
      </c>
      <c r="O513" s="63">
        <v>45645</v>
      </c>
      <c r="P513" s="63">
        <v>45645</v>
      </c>
      <c r="Q513" t="s">
        <v>725</v>
      </c>
      <c r="R513" t="s">
        <v>128</v>
      </c>
      <c r="S513" t="s">
        <v>40</v>
      </c>
      <c r="T513" t="s">
        <v>949</v>
      </c>
      <c r="U513" t="s">
        <v>1196</v>
      </c>
      <c r="V513">
        <v>400</v>
      </c>
      <c r="W513" t="s">
        <v>134</v>
      </c>
      <c r="X513">
        <v>400</v>
      </c>
      <c r="Y513" t="s">
        <v>203</v>
      </c>
    </row>
    <row r="514" spans="14:25" x14ac:dyDescent="0.2">
      <c r="N514" s="63">
        <v>45627</v>
      </c>
      <c r="O514" s="63">
        <v>45645</v>
      </c>
      <c r="P514" s="63">
        <v>45645</v>
      </c>
      <c r="Q514" t="s">
        <v>725</v>
      </c>
      <c r="R514" t="s">
        <v>128</v>
      </c>
      <c r="S514" t="s">
        <v>52</v>
      </c>
      <c r="T514" t="s">
        <v>54</v>
      </c>
      <c r="U514" t="s">
        <v>1200</v>
      </c>
      <c r="V514">
        <v>1186.29</v>
      </c>
      <c r="W514" t="s">
        <v>134</v>
      </c>
      <c r="X514">
        <v>-1186.29</v>
      </c>
      <c r="Y514" t="s">
        <v>204</v>
      </c>
    </row>
    <row r="515" spans="14:25" x14ac:dyDescent="0.2">
      <c r="N515" s="63">
        <v>45627</v>
      </c>
      <c r="O515" s="63">
        <v>45645</v>
      </c>
      <c r="P515" s="63">
        <v>45645</v>
      </c>
      <c r="Q515" t="s">
        <v>725</v>
      </c>
      <c r="R515" t="s">
        <v>128</v>
      </c>
      <c r="S515" t="s">
        <v>52</v>
      </c>
      <c r="T515" t="s">
        <v>54</v>
      </c>
      <c r="U515" t="s">
        <v>1199</v>
      </c>
      <c r="V515">
        <v>2360.9699999999998</v>
      </c>
      <c r="W515" t="s">
        <v>134</v>
      </c>
      <c r="X515">
        <v>-2360.9699999999998</v>
      </c>
      <c r="Y515" t="s">
        <v>204</v>
      </c>
    </row>
    <row r="516" spans="14:25" x14ac:dyDescent="0.2">
      <c r="N516" s="63">
        <v>45627</v>
      </c>
      <c r="O516" s="63">
        <v>45645</v>
      </c>
      <c r="P516" s="63">
        <v>45645</v>
      </c>
      <c r="Q516" t="s">
        <v>725</v>
      </c>
      <c r="R516" t="s">
        <v>128</v>
      </c>
      <c r="S516" t="s">
        <v>40</v>
      </c>
      <c r="T516" t="s">
        <v>949</v>
      </c>
      <c r="U516" t="s">
        <v>1197</v>
      </c>
      <c r="V516">
        <v>2500</v>
      </c>
      <c r="W516" t="s">
        <v>134</v>
      </c>
      <c r="X516">
        <v>2500</v>
      </c>
      <c r="Y516" t="s">
        <v>203</v>
      </c>
    </row>
    <row r="517" spans="14:25" x14ac:dyDescent="0.2">
      <c r="N517" s="63">
        <v>45627</v>
      </c>
      <c r="O517" s="63">
        <v>45646</v>
      </c>
      <c r="P517" s="63">
        <v>45646</v>
      </c>
      <c r="Q517" t="s">
        <v>725</v>
      </c>
      <c r="R517" t="s">
        <v>128</v>
      </c>
      <c r="S517" t="s">
        <v>899</v>
      </c>
      <c r="T517" t="s">
        <v>1762</v>
      </c>
      <c r="U517" t="s">
        <v>962</v>
      </c>
      <c r="V517">
        <v>165</v>
      </c>
      <c r="W517" t="s">
        <v>134</v>
      </c>
      <c r="X517">
        <v>-165</v>
      </c>
      <c r="Y517" t="s">
        <v>204</v>
      </c>
    </row>
    <row r="518" spans="14:25" x14ac:dyDescent="0.2">
      <c r="N518" s="63">
        <v>45627</v>
      </c>
      <c r="O518" s="63">
        <v>45646</v>
      </c>
      <c r="P518" s="63">
        <v>45646</v>
      </c>
      <c r="Q518" t="s">
        <v>725</v>
      </c>
      <c r="R518" t="s">
        <v>128</v>
      </c>
      <c r="S518" t="s">
        <v>814</v>
      </c>
      <c r="T518" t="s">
        <v>257</v>
      </c>
      <c r="U518" t="s">
        <v>787</v>
      </c>
      <c r="V518">
        <v>356.74</v>
      </c>
      <c r="W518" t="s">
        <v>134</v>
      </c>
      <c r="X518">
        <v>-356.74</v>
      </c>
      <c r="Y518" t="s">
        <v>204</v>
      </c>
    </row>
    <row r="519" spans="14:25" x14ac:dyDescent="0.2">
      <c r="N519" s="63">
        <v>45627</v>
      </c>
      <c r="O519" s="63">
        <v>45649</v>
      </c>
      <c r="P519" s="63">
        <v>45649</v>
      </c>
      <c r="Q519" t="s">
        <v>725</v>
      </c>
      <c r="R519" t="s">
        <v>128</v>
      </c>
      <c r="S519" t="s">
        <v>814</v>
      </c>
      <c r="T519" t="s">
        <v>257</v>
      </c>
      <c r="U519" t="s">
        <v>1210</v>
      </c>
      <c r="V519">
        <v>5</v>
      </c>
      <c r="W519" t="s">
        <v>134</v>
      </c>
      <c r="X519">
        <v>-5</v>
      </c>
      <c r="Y519" t="s">
        <v>204</v>
      </c>
    </row>
    <row r="520" spans="14:25" x14ac:dyDescent="0.2">
      <c r="N520" s="63">
        <v>45627</v>
      </c>
      <c r="O520" s="63">
        <v>45649</v>
      </c>
      <c r="P520" s="63">
        <v>45649</v>
      </c>
      <c r="Q520" t="s">
        <v>725</v>
      </c>
      <c r="R520" t="s">
        <v>128</v>
      </c>
      <c r="S520" t="s">
        <v>41</v>
      </c>
      <c r="T520" t="s">
        <v>798</v>
      </c>
      <c r="U520" t="s">
        <v>1201</v>
      </c>
      <c r="V520">
        <v>53.82</v>
      </c>
      <c r="W520" t="s">
        <v>134</v>
      </c>
      <c r="X520">
        <v>53.82</v>
      </c>
      <c r="Y520" t="s">
        <v>203</v>
      </c>
    </row>
    <row r="521" spans="14:25" x14ac:dyDescent="0.2">
      <c r="N521" s="63">
        <v>45627</v>
      </c>
      <c r="O521" s="63">
        <v>45649</v>
      </c>
      <c r="P521" s="63">
        <v>45649</v>
      </c>
      <c r="Q521" t="s">
        <v>725</v>
      </c>
      <c r="R521" t="s">
        <v>128</v>
      </c>
      <c r="S521" t="s">
        <v>58</v>
      </c>
      <c r="T521" t="s">
        <v>802</v>
      </c>
      <c r="U521" t="s">
        <v>1209</v>
      </c>
      <c r="V521">
        <v>221.15</v>
      </c>
      <c r="W521" t="s">
        <v>134</v>
      </c>
      <c r="X521">
        <v>-221.15</v>
      </c>
      <c r="Y521" t="s">
        <v>204</v>
      </c>
    </row>
    <row r="522" spans="14:25" x14ac:dyDescent="0.2">
      <c r="N522" s="63">
        <v>45627</v>
      </c>
      <c r="O522" s="63">
        <v>45649</v>
      </c>
      <c r="P522" s="63">
        <v>45649</v>
      </c>
      <c r="Q522" t="s">
        <v>725</v>
      </c>
      <c r="R522" t="s">
        <v>128</v>
      </c>
      <c r="S522" t="s">
        <v>58</v>
      </c>
      <c r="T522" t="s">
        <v>802</v>
      </c>
      <c r="U522" t="s">
        <v>1209</v>
      </c>
      <c r="V522">
        <v>313.92</v>
      </c>
      <c r="W522" t="s">
        <v>134</v>
      </c>
      <c r="X522">
        <v>-313.92</v>
      </c>
      <c r="Y522" t="s">
        <v>204</v>
      </c>
    </row>
    <row r="523" spans="14:25" x14ac:dyDescent="0.2">
      <c r="N523" s="63">
        <v>45627</v>
      </c>
      <c r="O523" s="63">
        <v>45650</v>
      </c>
      <c r="P523" s="63">
        <v>45650</v>
      </c>
      <c r="Q523" t="s">
        <v>725</v>
      </c>
      <c r="R523" t="s">
        <v>128</v>
      </c>
      <c r="S523" t="s">
        <v>43</v>
      </c>
      <c r="T523" t="s">
        <v>813</v>
      </c>
      <c r="U523" t="s">
        <v>737</v>
      </c>
      <c r="V523">
        <v>166.85</v>
      </c>
      <c r="W523" t="s">
        <v>134</v>
      </c>
      <c r="X523">
        <v>-166.85</v>
      </c>
      <c r="Y523" t="s">
        <v>204</v>
      </c>
    </row>
    <row r="524" spans="14:25" x14ac:dyDescent="0.2">
      <c r="N524" s="63">
        <v>45627</v>
      </c>
      <c r="O524" s="63">
        <v>45652</v>
      </c>
      <c r="P524" s="63">
        <v>45652</v>
      </c>
      <c r="Q524" t="s">
        <v>725</v>
      </c>
      <c r="R524" t="s">
        <v>128</v>
      </c>
      <c r="S524" t="s">
        <v>43</v>
      </c>
      <c r="T524" t="s">
        <v>815</v>
      </c>
      <c r="U524" t="s">
        <v>795</v>
      </c>
      <c r="V524">
        <v>39.99</v>
      </c>
      <c r="W524" t="s">
        <v>134</v>
      </c>
      <c r="X524">
        <v>-39.99</v>
      </c>
      <c r="Y524" t="s">
        <v>204</v>
      </c>
    </row>
    <row r="525" spans="14:25" x14ac:dyDescent="0.2">
      <c r="N525" s="63">
        <v>45627</v>
      </c>
      <c r="O525" s="63">
        <v>45652</v>
      </c>
      <c r="P525" s="63">
        <v>45652</v>
      </c>
      <c r="Q525" t="s">
        <v>725</v>
      </c>
      <c r="R525" t="s">
        <v>128</v>
      </c>
      <c r="S525" t="s">
        <v>41</v>
      </c>
      <c r="T525" t="s">
        <v>798</v>
      </c>
      <c r="U525" t="s">
        <v>1211</v>
      </c>
      <c r="V525">
        <v>82.17</v>
      </c>
      <c r="W525" t="s">
        <v>134</v>
      </c>
      <c r="X525">
        <v>82.17</v>
      </c>
      <c r="Y525" t="s">
        <v>203</v>
      </c>
    </row>
    <row r="526" spans="14:25" x14ac:dyDescent="0.2">
      <c r="N526" s="63">
        <v>45627</v>
      </c>
      <c r="O526" s="63">
        <v>45652</v>
      </c>
      <c r="P526" s="63">
        <v>45652</v>
      </c>
      <c r="Q526" t="s">
        <v>725</v>
      </c>
      <c r="R526" t="s">
        <v>128</v>
      </c>
      <c r="S526" t="s">
        <v>43</v>
      </c>
      <c r="T526" t="s">
        <v>815</v>
      </c>
      <c r="U526" t="s">
        <v>795</v>
      </c>
      <c r="V526">
        <v>159.25</v>
      </c>
      <c r="W526" t="s">
        <v>134</v>
      </c>
      <c r="X526">
        <v>-159.25</v>
      </c>
      <c r="Y526" t="s">
        <v>204</v>
      </c>
    </row>
    <row r="527" spans="14:25" x14ac:dyDescent="0.2">
      <c r="N527" s="63">
        <v>45627</v>
      </c>
      <c r="O527" s="63">
        <v>45653</v>
      </c>
      <c r="P527" s="63">
        <v>45653</v>
      </c>
      <c r="Q527" t="s">
        <v>725</v>
      </c>
      <c r="R527" t="s">
        <v>128</v>
      </c>
      <c r="S527" t="s">
        <v>41</v>
      </c>
      <c r="T527" t="s">
        <v>798</v>
      </c>
      <c r="U527" t="s">
        <v>1213</v>
      </c>
      <c r="V527">
        <v>2.42</v>
      </c>
      <c r="W527" t="s">
        <v>134</v>
      </c>
      <c r="X527">
        <v>2.42</v>
      </c>
      <c r="Y527" t="s">
        <v>203</v>
      </c>
    </row>
    <row r="528" spans="14:25" x14ac:dyDescent="0.2">
      <c r="N528" s="63">
        <v>45627</v>
      </c>
      <c r="O528" s="63">
        <v>45653</v>
      </c>
      <c r="P528" s="63">
        <v>45653</v>
      </c>
      <c r="Q528" t="s">
        <v>725</v>
      </c>
      <c r="R528" t="s">
        <v>128</v>
      </c>
      <c r="S528" t="s">
        <v>41</v>
      </c>
      <c r="T528" t="s">
        <v>798</v>
      </c>
      <c r="U528" t="s">
        <v>1212</v>
      </c>
      <c r="V528">
        <v>9.01</v>
      </c>
      <c r="W528" t="s">
        <v>134</v>
      </c>
      <c r="X528">
        <v>9.01</v>
      </c>
      <c r="Y528" t="s">
        <v>203</v>
      </c>
    </row>
    <row r="529" spans="14:25" x14ac:dyDescent="0.2">
      <c r="N529" s="63">
        <v>45658</v>
      </c>
      <c r="O529" s="63">
        <v>45659</v>
      </c>
      <c r="P529" s="63">
        <v>45659</v>
      </c>
      <c r="Q529" t="s">
        <v>725</v>
      </c>
      <c r="R529" t="s">
        <v>128</v>
      </c>
      <c r="S529" t="s">
        <v>41</v>
      </c>
      <c r="T529" t="s">
        <v>798</v>
      </c>
      <c r="U529" t="s">
        <v>1273</v>
      </c>
      <c r="V529">
        <v>0.39</v>
      </c>
      <c r="W529" t="s">
        <v>134</v>
      </c>
      <c r="X529">
        <v>0.39</v>
      </c>
      <c r="Y529" t="s">
        <v>203</v>
      </c>
    </row>
    <row r="530" spans="14:25" x14ac:dyDescent="0.2">
      <c r="N530" s="63">
        <v>45658</v>
      </c>
      <c r="O530" s="63">
        <v>45659</v>
      </c>
      <c r="P530" s="63">
        <v>45659</v>
      </c>
      <c r="Q530" t="s">
        <v>725</v>
      </c>
      <c r="R530" t="s">
        <v>128</v>
      </c>
      <c r="S530" t="s">
        <v>808</v>
      </c>
      <c r="T530" t="s">
        <v>257</v>
      </c>
      <c r="U530" t="s">
        <v>738</v>
      </c>
      <c r="V530">
        <v>8.69</v>
      </c>
      <c r="W530" t="s">
        <v>134</v>
      </c>
      <c r="X530">
        <v>-8.69</v>
      </c>
      <c r="Y530" t="s">
        <v>204</v>
      </c>
    </row>
    <row r="531" spans="14:25" x14ac:dyDescent="0.2">
      <c r="N531" s="63">
        <v>45658</v>
      </c>
      <c r="O531" s="63">
        <v>45659</v>
      </c>
      <c r="P531" s="63">
        <v>45659</v>
      </c>
      <c r="Q531" t="s">
        <v>725</v>
      </c>
      <c r="R531" t="s">
        <v>128</v>
      </c>
      <c r="S531" t="s">
        <v>43</v>
      </c>
      <c r="T531" t="s">
        <v>47</v>
      </c>
      <c r="U531" t="s">
        <v>1274</v>
      </c>
      <c r="V531">
        <v>238.41</v>
      </c>
      <c r="W531" t="s">
        <v>134</v>
      </c>
      <c r="X531">
        <v>-238.41</v>
      </c>
      <c r="Y531" t="s">
        <v>204</v>
      </c>
    </row>
    <row r="532" spans="14:25" x14ac:dyDescent="0.2">
      <c r="N532" s="63">
        <v>45658</v>
      </c>
      <c r="O532" s="63">
        <v>45660</v>
      </c>
      <c r="P532" s="63">
        <v>45660</v>
      </c>
      <c r="Q532" t="s">
        <v>725</v>
      </c>
      <c r="R532" t="s">
        <v>128</v>
      </c>
      <c r="S532" t="s">
        <v>816</v>
      </c>
      <c r="T532" t="s">
        <v>965</v>
      </c>
      <c r="U532" t="s">
        <v>1468</v>
      </c>
      <c r="V532">
        <v>250</v>
      </c>
      <c r="W532" t="s">
        <v>134</v>
      </c>
      <c r="X532">
        <v>-250</v>
      </c>
      <c r="Y532" t="s">
        <v>204</v>
      </c>
    </row>
    <row r="533" spans="14:25" x14ac:dyDescent="0.2">
      <c r="N533" s="63">
        <v>45658</v>
      </c>
      <c r="O533" s="63">
        <v>45663</v>
      </c>
      <c r="P533" s="63">
        <v>45663</v>
      </c>
      <c r="Q533" t="s">
        <v>725</v>
      </c>
      <c r="R533" t="s">
        <v>128</v>
      </c>
      <c r="S533" t="s">
        <v>40</v>
      </c>
      <c r="T533" t="s">
        <v>949</v>
      </c>
      <c r="U533" t="s">
        <v>1275</v>
      </c>
      <c r="V533">
        <v>400</v>
      </c>
      <c r="W533" t="s">
        <v>134</v>
      </c>
      <c r="X533">
        <v>400</v>
      </c>
      <c r="Y533" t="s">
        <v>203</v>
      </c>
    </row>
    <row r="534" spans="14:25" x14ac:dyDescent="0.2">
      <c r="N534" s="63">
        <v>45658</v>
      </c>
      <c r="O534" s="63">
        <v>45663</v>
      </c>
      <c r="P534" s="63">
        <v>45663</v>
      </c>
      <c r="Q534" t="s">
        <v>725</v>
      </c>
      <c r="R534" t="s">
        <v>128</v>
      </c>
      <c r="S534" t="s">
        <v>816</v>
      </c>
      <c r="T534" t="s">
        <v>915</v>
      </c>
      <c r="U534" t="s">
        <v>746</v>
      </c>
      <c r="V534">
        <v>555.87</v>
      </c>
      <c r="W534" t="s">
        <v>134</v>
      </c>
      <c r="X534">
        <v>-555.87</v>
      </c>
      <c r="Y534" t="s">
        <v>204</v>
      </c>
    </row>
    <row r="535" spans="14:25" x14ac:dyDescent="0.2">
      <c r="N535" s="63">
        <v>45658</v>
      </c>
      <c r="O535" s="63">
        <v>45663</v>
      </c>
      <c r="P535" s="63">
        <v>45663</v>
      </c>
      <c r="Q535" t="s">
        <v>725</v>
      </c>
      <c r="R535" t="s">
        <v>128</v>
      </c>
      <c r="S535" t="s">
        <v>40</v>
      </c>
      <c r="T535" t="s">
        <v>948</v>
      </c>
      <c r="U535" t="s">
        <v>1276</v>
      </c>
      <c r="V535">
        <v>16530.66</v>
      </c>
      <c r="W535" t="s">
        <v>134</v>
      </c>
      <c r="X535">
        <v>16530.66</v>
      </c>
      <c r="Y535" t="s">
        <v>203</v>
      </c>
    </row>
    <row r="536" spans="14:25" x14ac:dyDescent="0.2">
      <c r="N536" s="63">
        <v>45658</v>
      </c>
      <c r="O536" s="63">
        <v>45649</v>
      </c>
      <c r="P536" s="63">
        <v>45664</v>
      </c>
      <c r="Q536" t="s">
        <v>725</v>
      </c>
      <c r="R536" t="s">
        <v>806</v>
      </c>
      <c r="S536" t="s">
        <v>808</v>
      </c>
      <c r="T536" t="s">
        <v>257</v>
      </c>
      <c r="U536" t="s">
        <v>1224</v>
      </c>
      <c r="V536">
        <v>0.13</v>
      </c>
      <c r="W536" t="s">
        <v>134</v>
      </c>
      <c r="X536">
        <v>-0.13</v>
      </c>
      <c r="Y536" t="s">
        <v>204</v>
      </c>
    </row>
    <row r="537" spans="14:25" x14ac:dyDescent="0.2">
      <c r="N537" s="63">
        <v>45658</v>
      </c>
      <c r="O537" s="63">
        <v>45649</v>
      </c>
      <c r="P537" s="63">
        <v>45664</v>
      </c>
      <c r="Q537" t="s">
        <v>725</v>
      </c>
      <c r="R537" t="s">
        <v>806</v>
      </c>
      <c r="S537" t="s">
        <v>808</v>
      </c>
      <c r="T537" t="s">
        <v>257</v>
      </c>
      <c r="U537" t="s">
        <v>1224</v>
      </c>
      <c r="V537">
        <v>0.13</v>
      </c>
      <c r="W537" t="s">
        <v>134</v>
      </c>
      <c r="X537">
        <v>-0.13</v>
      </c>
      <c r="Y537" t="s">
        <v>204</v>
      </c>
    </row>
    <row r="538" spans="14:25" x14ac:dyDescent="0.2">
      <c r="N538" s="63">
        <v>45658</v>
      </c>
      <c r="O538" s="63">
        <v>45626</v>
      </c>
      <c r="P538" s="63">
        <v>45664</v>
      </c>
      <c r="Q538" t="s">
        <v>725</v>
      </c>
      <c r="R538" t="s">
        <v>806</v>
      </c>
      <c r="S538" t="s">
        <v>55</v>
      </c>
      <c r="T538" t="s">
        <v>810</v>
      </c>
      <c r="U538" t="s">
        <v>833</v>
      </c>
      <c r="V538">
        <v>2</v>
      </c>
      <c r="W538" t="s">
        <v>134</v>
      </c>
      <c r="X538">
        <v>-2</v>
      </c>
      <c r="Y538" t="s">
        <v>204</v>
      </c>
    </row>
    <row r="539" spans="14:25" x14ac:dyDescent="0.2">
      <c r="N539" s="63">
        <v>45658</v>
      </c>
      <c r="O539" s="63">
        <v>45648</v>
      </c>
      <c r="P539" s="63">
        <v>45664</v>
      </c>
      <c r="Q539" t="s">
        <v>725</v>
      </c>
      <c r="R539" t="s">
        <v>806</v>
      </c>
      <c r="S539" t="s">
        <v>55</v>
      </c>
      <c r="T539" t="s">
        <v>56</v>
      </c>
      <c r="U539" t="s">
        <v>1254</v>
      </c>
      <c r="V539">
        <v>3.12</v>
      </c>
      <c r="W539" t="s">
        <v>134</v>
      </c>
      <c r="X539">
        <v>-3.12</v>
      </c>
      <c r="Y539" t="s">
        <v>204</v>
      </c>
    </row>
    <row r="540" spans="14:25" x14ac:dyDescent="0.2">
      <c r="N540" s="63">
        <v>45658</v>
      </c>
      <c r="O540" s="63">
        <v>45648</v>
      </c>
      <c r="P540" s="63">
        <v>45664</v>
      </c>
      <c r="Q540" t="s">
        <v>725</v>
      </c>
      <c r="R540" t="s">
        <v>806</v>
      </c>
      <c r="S540" t="s">
        <v>55</v>
      </c>
      <c r="T540" t="s">
        <v>56</v>
      </c>
      <c r="U540" t="s">
        <v>1255</v>
      </c>
      <c r="V540">
        <v>3.13</v>
      </c>
      <c r="W540" t="s">
        <v>134</v>
      </c>
      <c r="X540">
        <v>-3.13</v>
      </c>
      <c r="Y540" t="s">
        <v>204</v>
      </c>
    </row>
    <row r="541" spans="14:25" x14ac:dyDescent="0.2">
      <c r="N541" s="63">
        <v>45658</v>
      </c>
      <c r="O541" s="63">
        <v>45664</v>
      </c>
      <c r="P541" s="63">
        <v>45664</v>
      </c>
      <c r="Q541" t="s">
        <v>725</v>
      </c>
      <c r="R541" t="s">
        <v>128</v>
      </c>
      <c r="S541" t="s">
        <v>41</v>
      </c>
      <c r="T541" t="s">
        <v>798</v>
      </c>
      <c r="U541" t="s">
        <v>1278</v>
      </c>
      <c r="V541">
        <v>3.98</v>
      </c>
      <c r="W541" t="s">
        <v>134</v>
      </c>
      <c r="X541">
        <v>3.98</v>
      </c>
      <c r="Y541" t="s">
        <v>203</v>
      </c>
    </row>
    <row r="542" spans="14:25" x14ac:dyDescent="0.2">
      <c r="N542" s="63">
        <v>45658</v>
      </c>
      <c r="O542" s="63">
        <v>45639</v>
      </c>
      <c r="P542" s="63">
        <v>45664</v>
      </c>
      <c r="Q542" t="s">
        <v>725</v>
      </c>
      <c r="R542" t="s">
        <v>806</v>
      </c>
      <c r="S542" t="s">
        <v>43</v>
      </c>
      <c r="T542" t="s">
        <v>815</v>
      </c>
      <c r="U542" t="s">
        <v>836</v>
      </c>
      <c r="V542">
        <v>4.9000000000000004</v>
      </c>
      <c r="W542" t="s">
        <v>134</v>
      </c>
      <c r="X542">
        <v>-4.9000000000000004</v>
      </c>
      <c r="Y542" t="s">
        <v>204</v>
      </c>
    </row>
    <row r="543" spans="14:25" x14ac:dyDescent="0.2">
      <c r="N543" s="63">
        <v>45658</v>
      </c>
      <c r="O543" s="63">
        <v>45642</v>
      </c>
      <c r="P543" s="63">
        <v>45664</v>
      </c>
      <c r="Q543" t="s">
        <v>725</v>
      </c>
      <c r="R543" t="s">
        <v>806</v>
      </c>
      <c r="S543" t="s">
        <v>49</v>
      </c>
      <c r="T543" t="s">
        <v>1031</v>
      </c>
      <c r="U543" t="s">
        <v>1252</v>
      </c>
      <c r="V543">
        <v>4.95</v>
      </c>
      <c r="W543" t="s">
        <v>134</v>
      </c>
      <c r="X543">
        <v>-4.95</v>
      </c>
      <c r="Y543" t="s">
        <v>204</v>
      </c>
    </row>
    <row r="544" spans="14:25" x14ac:dyDescent="0.2">
      <c r="N544" s="63">
        <v>45658</v>
      </c>
      <c r="O544" s="63">
        <v>45639</v>
      </c>
      <c r="P544" s="63">
        <v>45664</v>
      </c>
      <c r="Q544" t="s">
        <v>725</v>
      </c>
      <c r="R544" t="s">
        <v>806</v>
      </c>
      <c r="S544" t="s">
        <v>55</v>
      </c>
      <c r="T544" t="s">
        <v>810</v>
      </c>
      <c r="U544" t="s">
        <v>839</v>
      </c>
      <c r="V544">
        <v>5.9</v>
      </c>
      <c r="W544" t="s">
        <v>134</v>
      </c>
      <c r="X544">
        <v>-5.9</v>
      </c>
      <c r="Y544" t="s">
        <v>204</v>
      </c>
    </row>
    <row r="545" spans="14:25" x14ac:dyDescent="0.2">
      <c r="N545" s="63">
        <v>45658</v>
      </c>
      <c r="O545" s="63">
        <v>45644</v>
      </c>
      <c r="P545" s="63">
        <v>45664</v>
      </c>
      <c r="Q545" t="s">
        <v>725</v>
      </c>
      <c r="R545" t="s">
        <v>806</v>
      </c>
      <c r="S545" t="s">
        <v>803</v>
      </c>
      <c r="T545" t="s">
        <v>799</v>
      </c>
      <c r="U545" t="s">
        <v>969</v>
      </c>
      <c r="V545">
        <v>6.04</v>
      </c>
      <c r="W545" t="s">
        <v>134</v>
      </c>
      <c r="X545">
        <v>-6.04</v>
      </c>
      <c r="Y545" t="s">
        <v>204</v>
      </c>
    </row>
    <row r="546" spans="14:25" x14ac:dyDescent="0.2">
      <c r="N546" s="63">
        <v>45658</v>
      </c>
      <c r="O546" s="63">
        <v>45303</v>
      </c>
      <c r="P546" s="63">
        <v>45664</v>
      </c>
      <c r="Q546" t="s">
        <v>725</v>
      </c>
      <c r="R546" t="s">
        <v>806</v>
      </c>
      <c r="S546" t="s">
        <v>58</v>
      </c>
      <c r="T546" t="s">
        <v>906</v>
      </c>
      <c r="U546" t="s">
        <v>1264</v>
      </c>
      <c r="V546">
        <v>7.92</v>
      </c>
      <c r="W546" t="s">
        <v>134</v>
      </c>
      <c r="X546">
        <v>-7.92</v>
      </c>
      <c r="Y546" t="s">
        <v>204</v>
      </c>
    </row>
    <row r="547" spans="14:25" x14ac:dyDescent="0.2">
      <c r="N547" s="63">
        <v>45658</v>
      </c>
      <c r="O547" s="63">
        <v>45647</v>
      </c>
      <c r="P547" s="63">
        <v>45664</v>
      </c>
      <c r="Q547" t="s">
        <v>725</v>
      </c>
      <c r="R547" t="s">
        <v>806</v>
      </c>
      <c r="S547" t="s">
        <v>55</v>
      </c>
      <c r="T547" t="s">
        <v>56</v>
      </c>
      <c r="U547" t="s">
        <v>1219</v>
      </c>
      <c r="V547">
        <v>7.98</v>
      </c>
      <c r="W547" t="s">
        <v>134</v>
      </c>
      <c r="X547">
        <v>-7.98</v>
      </c>
      <c r="Y547" t="s">
        <v>204</v>
      </c>
    </row>
    <row r="548" spans="14:25" x14ac:dyDescent="0.2">
      <c r="N548" s="63">
        <v>45658</v>
      </c>
      <c r="O548" s="63">
        <v>45639</v>
      </c>
      <c r="P548" s="63">
        <v>45664</v>
      </c>
      <c r="Q548" t="s">
        <v>725</v>
      </c>
      <c r="R548" t="s">
        <v>806</v>
      </c>
      <c r="S548" t="s">
        <v>55</v>
      </c>
      <c r="T548" t="s">
        <v>810</v>
      </c>
      <c r="U548" t="s">
        <v>839</v>
      </c>
      <c r="V548">
        <v>9.5</v>
      </c>
      <c r="W548" t="s">
        <v>134</v>
      </c>
      <c r="X548">
        <v>-9.5</v>
      </c>
      <c r="Y548" t="s">
        <v>204</v>
      </c>
    </row>
    <row r="549" spans="14:25" x14ac:dyDescent="0.2">
      <c r="N549" s="63">
        <v>45658</v>
      </c>
      <c r="O549" s="63">
        <v>45645</v>
      </c>
      <c r="P549" s="63">
        <v>45664</v>
      </c>
      <c r="Q549" t="s">
        <v>725</v>
      </c>
      <c r="R549" t="s">
        <v>806</v>
      </c>
      <c r="S549" t="s">
        <v>55</v>
      </c>
      <c r="T549" t="s">
        <v>56</v>
      </c>
      <c r="U549" t="s">
        <v>1214</v>
      </c>
      <c r="V549">
        <v>10.91</v>
      </c>
      <c r="W549" t="s">
        <v>134</v>
      </c>
      <c r="X549">
        <v>-10.91</v>
      </c>
      <c r="Y549" t="s">
        <v>204</v>
      </c>
    </row>
    <row r="550" spans="14:25" x14ac:dyDescent="0.2">
      <c r="N550" s="63">
        <v>45658</v>
      </c>
      <c r="O550" s="63">
        <v>45622</v>
      </c>
      <c r="P550" s="63">
        <v>45664</v>
      </c>
      <c r="Q550" t="s">
        <v>725</v>
      </c>
      <c r="R550" t="s">
        <v>806</v>
      </c>
      <c r="S550" t="s">
        <v>803</v>
      </c>
      <c r="T550" t="s">
        <v>799</v>
      </c>
      <c r="U550" t="s">
        <v>969</v>
      </c>
      <c r="V550">
        <v>11.75</v>
      </c>
      <c r="W550" t="s">
        <v>134</v>
      </c>
      <c r="X550">
        <v>-11.75</v>
      </c>
      <c r="Y550" t="s">
        <v>204</v>
      </c>
    </row>
    <row r="551" spans="14:25" x14ac:dyDescent="0.2">
      <c r="N551" s="63">
        <v>45658</v>
      </c>
      <c r="O551" s="63">
        <v>45642</v>
      </c>
      <c r="P551" s="63">
        <v>45664</v>
      </c>
      <c r="Q551" t="s">
        <v>725</v>
      </c>
      <c r="R551" t="s">
        <v>806</v>
      </c>
      <c r="S551" t="s">
        <v>55</v>
      </c>
      <c r="T551" t="s">
        <v>56</v>
      </c>
      <c r="U551" t="s">
        <v>1222</v>
      </c>
      <c r="V551">
        <v>12.9</v>
      </c>
      <c r="W551" t="s">
        <v>134</v>
      </c>
      <c r="X551">
        <v>-12.9</v>
      </c>
      <c r="Y551" t="s">
        <v>204</v>
      </c>
    </row>
    <row r="552" spans="14:25" x14ac:dyDescent="0.2">
      <c r="N552" s="63">
        <v>45658</v>
      </c>
      <c r="O552" s="63">
        <v>45626</v>
      </c>
      <c r="P552" s="63">
        <v>45664</v>
      </c>
      <c r="Q552" t="s">
        <v>725</v>
      </c>
      <c r="R552" t="s">
        <v>806</v>
      </c>
      <c r="S552" t="s">
        <v>58</v>
      </c>
      <c r="T552" t="s">
        <v>906</v>
      </c>
      <c r="U552" t="s">
        <v>1261</v>
      </c>
      <c r="V552">
        <v>13.06</v>
      </c>
      <c r="W552" t="s">
        <v>134</v>
      </c>
      <c r="X552">
        <v>-13.06</v>
      </c>
      <c r="Y552" t="s">
        <v>204</v>
      </c>
    </row>
    <row r="553" spans="14:25" x14ac:dyDescent="0.2">
      <c r="N553" s="63">
        <v>45658</v>
      </c>
      <c r="O553" s="63">
        <v>45636</v>
      </c>
      <c r="P553" s="63">
        <v>45664</v>
      </c>
      <c r="Q553" t="s">
        <v>725</v>
      </c>
      <c r="R553" t="s">
        <v>806</v>
      </c>
      <c r="S553" t="s">
        <v>803</v>
      </c>
      <c r="T553" t="s">
        <v>799</v>
      </c>
      <c r="U553" t="s">
        <v>1247</v>
      </c>
      <c r="V553">
        <v>13.52</v>
      </c>
      <c r="W553" t="s">
        <v>134</v>
      </c>
      <c r="X553">
        <v>-13.52</v>
      </c>
      <c r="Y553" t="s">
        <v>204</v>
      </c>
    </row>
    <row r="554" spans="14:25" x14ac:dyDescent="0.2">
      <c r="N554" s="63">
        <v>45658</v>
      </c>
      <c r="O554" s="63">
        <v>45425</v>
      </c>
      <c r="P554" s="63">
        <v>45664</v>
      </c>
      <c r="Q554" t="s">
        <v>725</v>
      </c>
      <c r="R554" t="s">
        <v>806</v>
      </c>
      <c r="S554" t="s">
        <v>58</v>
      </c>
      <c r="T554" t="s">
        <v>906</v>
      </c>
      <c r="U554" t="s">
        <v>1267</v>
      </c>
      <c r="V554">
        <v>13.64</v>
      </c>
      <c r="W554" t="s">
        <v>134</v>
      </c>
      <c r="X554">
        <v>-13.64</v>
      </c>
      <c r="Y554" t="s">
        <v>204</v>
      </c>
    </row>
    <row r="555" spans="14:25" x14ac:dyDescent="0.2">
      <c r="N555" s="63">
        <v>45658</v>
      </c>
      <c r="O555" s="63">
        <v>45626</v>
      </c>
      <c r="P555" s="63">
        <v>45664</v>
      </c>
      <c r="Q555" t="s">
        <v>725</v>
      </c>
      <c r="R555" t="s">
        <v>806</v>
      </c>
      <c r="S555" t="s">
        <v>55</v>
      </c>
      <c r="T555" t="s">
        <v>810</v>
      </c>
      <c r="U555" t="s">
        <v>833</v>
      </c>
      <c r="V555">
        <v>15</v>
      </c>
      <c r="W555" t="s">
        <v>134</v>
      </c>
      <c r="X555">
        <v>-15</v>
      </c>
      <c r="Y555" t="s">
        <v>204</v>
      </c>
    </row>
    <row r="556" spans="14:25" x14ac:dyDescent="0.2">
      <c r="N556" s="63">
        <v>45658</v>
      </c>
      <c r="O556" s="63">
        <v>45636</v>
      </c>
      <c r="P556" s="63">
        <v>45664</v>
      </c>
      <c r="Q556" t="s">
        <v>725</v>
      </c>
      <c r="R556" t="s">
        <v>806</v>
      </c>
      <c r="S556" t="s">
        <v>55</v>
      </c>
      <c r="T556" t="s">
        <v>810</v>
      </c>
      <c r="U556" t="s">
        <v>1216</v>
      </c>
      <c r="V556">
        <v>15</v>
      </c>
      <c r="W556" t="s">
        <v>134</v>
      </c>
      <c r="X556">
        <v>-15</v>
      </c>
      <c r="Y556" t="s">
        <v>204</v>
      </c>
    </row>
    <row r="557" spans="14:25" x14ac:dyDescent="0.2">
      <c r="N557" s="63">
        <v>45658</v>
      </c>
      <c r="O557" s="63">
        <v>45632</v>
      </c>
      <c r="P557" s="63">
        <v>45664</v>
      </c>
      <c r="Q557" t="s">
        <v>725</v>
      </c>
      <c r="R557" t="s">
        <v>806</v>
      </c>
      <c r="S557" t="s">
        <v>55</v>
      </c>
      <c r="T557" t="s">
        <v>810</v>
      </c>
      <c r="U557" t="s">
        <v>1237</v>
      </c>
      <c r="V557">
        <v>16</v>
      </c>
      <c r="W557" t="s">
        <v>134</v>
      </c>
      <c r="X557">
        <v>-16</v>
      </c>
      <c r="Y557" t="s">
        <v>204</v>
      </c>
    </row>
    <row r="558" spans="14:25" x14ac:dyDescent="0.2">
      <c r="N558" s="63">
        <v>45658</v>
      </c>
      <c r="O558" s="63">
        <v>45637</v>
      </c>
      <c r="P558" s="63">
        <v>45664</v>
      </c>
      <c r="Q558" t="s">
        <v>725</v>
      </c>
      <c r="R558" t="s">
        <v>806</v>
      </c>
      <c r="S558" t="s">
        <v>803</v>
      </c>
      <c r="T558" t="s">
        <v>898</v>
      </c>
      <c r="U558" t="s">
        <v>1215</v>
      </c>
      <c r="V558">
        <v>16.440000000000001</v>
      </c>
      <c r="W558" t="s">
        <v>134</v>
      </c>
      <c r="X558">
        <v>-16.440000000000001</v>
      </c>
      <c r="Y558" t="s">
        <v>204</v>
      </c>
    </row>
    <row r="559" spans="14:25" x14ac:dyDescent="0.2">
      <c r="N559" s="63">
        <v>45658</v>
      </c>
      <c r="O559" s="63">
        <v>45647</v>
      </c>
      <c r="P559" s="63">
        <v>45664</v>
      </c>
      <c r="Q559" t="s">
        <v>725</v>
      </c>
      <c r="R559" t="s">
        <v>806</v>
      </c>
      <c r="S559" t="s">
        <v>803</v>
      </c>
      <c r="T559" t="s">
        <v>48</v>
      </c>
      <c r="U559" t="s">
        <v>830</v>
      </c>
      <c r="V559">
        <v>17</v>
      </c>
      <c r="W559" t="s">
        <v>134</v>
      </c>
      <c r="X559">
        <v>-17</v>
      </c>
      <c r="Y559" t="s">
        <v>204</v>
      </c>
    </row>
    <row r="560" spans="14:25" x14ac:dyDescent="0.2">
      <c r="N560" s="63">
        <v>45658</v>
      </c>
      <c r="O560" s="63">
        <v>45626</v>
      </c>
      <c r="P560" s="63">
        <v>45664</v>
      </c>
      <c r="Q560" t="s">
        <v>725</v>
      </c>
      <c r="R560" t="s">
        <v>806</v>
      </c>
      <c r="S560" t="s">
        <v>803</v>
      </c>
      <c r="T560" t="s">
        <v>898</v>
      </c>
      <c r="U560" t="s">
        <v>827</v>
      </c>
      <c r="V560">
        <v>17.899999999999999</v>
      </c>
      <c r="W560" t="s">
        <v>134</v>
      </c>
      <c r="X560">
        <v>-17.899999999999999</v>
      </c>
      <c r="Y560" t="s">
        <v>204</v>
      </c>
    </row>
    <row r="561" spans="14:25" x14ac:dyDescent="0.2">
      <c r="N561" s="63">
        <v>45658</v>
      </c>
      <c r="O561" s="63">
        <v>45627</v>
      </c>
      <c r="P561" s="63">
        <v>45664</v>
      </c>
      <c r="Q561" t="s">
        <v>725</v>
      </c>
      <c r="R561" t="s">
        <v>806</v>
      </c>
      <c r="S561" t="s">
        <v>55</v>
      </c>
      <c r="T561" t="s">
        <v>56</v>
      </c>
      <c r="U561" t="s">
        <v>1244</v>
      </c>
      <c r="V561">
        <v>20.73</v>
      </c>
      <c r="W561" t="s">
        <v>134</v>
      </c>
      <c r="X561">
        <v>-20.73</v>
      </c>
      <c r="Y561" t="s">
        <v>204</v>
      </c>
    </row>
    <row r="562" spans="14:25" x14ac:dyDescent="0.2">
      <c r="N562" s="63">
        <v>45658</v>
      </c>
      <c r="O562" s="63">
        <v>45380</v>
      </c>
      <c r="P562" s="63">
        <v>45664</v>
      </c>
      <c r="Q562" t="s">
        <v>725</v>
      </c>
      <c r="R562" t="s">
        <v>806</v>
      </c>
      <c r="S562" t="s">
        <v>55</v>
      </c>
      <c r="T562" t="s">
        <v>56</v>
      </c>
      <c r="U562" t="s">
        <v>1229</v>
      </c>
      <c r="V562">
        <v>20.99</v>
      </c>
      <c r="W562" t="s">
        <v>134</v>
      </c>
      <c r="X562">
        <v>-20.99</v>
      </c>
      <c r="Y562" t="s">
        <v>204</v>
      </c>
    </row>
    <row r="563" spans="14:25" x14ac:dyDescent="0.2">
      <c r="N563" s="63">
        <v>45658</v>
      </c>
      <c r="O563" s="63">
        <v>45624</v>
      </c>
      <c r="P563" s="63">
        <v>45664</v>
      </c>
      <c r="Q563" t="s">
        <v>725</v>
      </c>
      <c r="R563" t="s">
        <v>806</v>
      </c>
      <c r="S563" t="s">
        <v>803</v>
      </c>
      <c r="T563" t="s">
        <v>48</v>
      </c>
      <c r="U563" t="s">
        <v>830</v>
      </c>
      <c r="V563">
        <v>21</v>
      </c>
      <c r="W563" t="s">
        <v>134</v>
      </c>
      <c r="X563">
        <v>-21</v>
      </c>
      <c r="Y563" t="s">
        <v>204</v>
      </c>
    </row>
    <row r="564" spans="14:25" x14ac:dyDescent="0.2">
      <c r="N564" s="63">
        <v>45658</v>
      </c>
      <c r="O564" s="63">
        <v>45601</v>
      </c>
      <c r="P564" s="63">
        <v>45664</v>
      </c>
      <c r="Q564" t="s">
        <v>725</v>
      </c>
      <c r="R564" t="s">
        <v>806</v>
      </c>
      <c r="S564" t="s">
        <v>1029</v>
      </c>
      <c r="T564" t="s">
        <v>1118</v>
      </c>
      <c r="U564" t="s">
        <v>1263</v>
      </c>
      <c r="V564">
        <v>21.43</v>
      </c>
      <c r="W564" t="s">
        <v>134</v>
      </c>
      <c r="X564">
        <v>-21.43</v>
      </c>
      <c r="Y564" t="s">
        <v>204</v>
      </c>
    </row>
    <row r="565" spans="14:25" x14ac:dyDescent="0.2">
      <c r="N565" s="63">
        <v>45658</v>
      </c>
      <c r="O565" s="63">
        <v>45639</v>
      </c>
      <c r="P565" s="63">
        <v>45664</v>
      </c>
      <c r="Q565" t="s">
        <v>725</v>
      </c>
      <c r="R565" t="s">
        <v>806</v>
      </c>
      <c r="S565" t="s">
        <v>55</v>
      </c>
      <c r="T565" t="s">
        <v>810</v>
      </c>
      <c r="U565" t="s">
        <v>1218</v>
      </c>
      <c r="V565">
        <v>22</v>
      </c>
      <c r="W565" t="s">
        <v>134</v>
      </c>
      <c r="X565">
        <v>-22</v>
      </c>
      <c r="Y565" t="s">
        <v>204</v>
      </c>
    </row>
    <row r="566" spans="14:25" x14ac:dyDescent="0.2">
      <c r="N566" s="63">
        <v>45658</v>
      </c>
      <c r="O566" s="63">
        <v>45574</v>
      </c>
      <c r="P566" s="63">
        <v>45664</v>
      </c>
      <c r="Q566" t="s">
        <v>725</v>
      </c>
      <c r="R566" t="s">
        <v>806</v>
      </c>
      <c r="S566" t="s">
        <v>899</v>
      </c>
      <c r="T566" t="s">
        <v>902</v>
      </c>
      <c r="U566" t="s">
        <v>1258</v>
      </c>
      <c r="V566">
        <v>22.2</v>
      </c>
      <c r="W566" t="s">
        <v>134</v>
      </c>
      <c r="X566">
        <v>-22.2</v>
      </c>
      <c r="Y566" t="s">
        <v>204</v>
      </c>
    </row>
    <row r="567" spans="14:25" x14ac:dyDescent="0.2">
      <c r="N567" s="63">
        <v>45658</v>
      </c>
      <c r="O567" s="63">
        <v>45634</v>
      </c>
      <c r="P567" s="63">
        <v>45664</v>
      </c>
      <c r="Q567" t="s">
        <v>725</v>
      </c>
      <c r="R567" t="s">
        <v>806</v>
      </c>
      <c r="S567" t="s">
        <v>52</v>
      </c>
      <c r="T567" t="s">
        <v>800</v>
      </c>
      <c r="U567" t="s">
        <v>829</v>
      </c>
      <c r="V567">
        <v>22.29</v>
      </c>
      <c r="W567" t="s">
        <v>134</v>
      </c>
      <c r="X567">
        <v>-22.29</v>
      </c>
      <c r="Y567" t="s">
        <v>204</v>
      </c>
    </row>
    <row r="568" spans="14:25" x14ac:dyDescent="0.2">
      <c r="N568" s="63">
        <v>45658</v>
      </c>
      <c r="O568" s="63">
        <v>45634</v>
      </c>
      <c r="P568" s="63">
        <v>45664</v>
      </c>
      <c r="Q568" t="s">
        <v>725</v>
      </c>
      <c r="R568" t="s">
        <v>806</v>
      </c>
      <c r="S568" t="s">
        <v>907</v>
      </c>
      <c r="T568" t="s">
        <v>909</v>
      </c>
      <c r="U568" t="s">
        <v>1257</v>
      </c>
      <c r="V568">
        <v>22.9</v>
      </c>
      <c r="W568" t="s">
        <v>134</v>
      </c>
      <c r="X568">
        <v>-22.9</v>
      </c>
      <c r="Y568" t="s">
        <v>204</v>
      </c>
    </row>
    <row r="569" spans="14:25" x14ac:dyDescent="0.2">
      <c r="N569" s="63">
        <v>45658</v>
      </c>
      <c r="O569" s="63">
        <v>45626</v>
      </c>
      <c r="P569" s="63">
        <v>45664</v>
      </c>
      <c r="Q569" t="s">
        <v>725</v>
      </c>
      <c r="R569" t="s">
        <v>806</v>
      </c>
      <c r="S569" t="s">
        <v>55</v>
      </c>
      <c r="T569" t="s">
        <v>56</v>
      </c>
      <c r="U569" t="s">
        <v>837</v>
      </c>
      <c r="V569">
        <v>23.92</v>
      </c>
      <c r="W569" t="s">
        <v>134</v>
      </c>
      <c r="X569">
        <v>-23.92</v>
      </c>
      <c r="Y569" t="s">
        <v>204</v>
      </c>
    </row>
    <row r="570" spans="14:25" x14ac:dyDescent="0.2">
      <c r="N570" s="63">
        <v>45658</v>
      </c>
      <c r="O570" s="63">
        <v>45635</v>
      </c>
      <c r="P570" s="63">
        <v>45664</v>
      </c>
      <c r="Q570" t="s">
        <v>725</v>
      </c>
      <c r="R570" t="s">
        <v>806</v>
      </c>
      <c r="S570" t="s">
        <v>803</v>
      </c>
      <c r="T570" t="s">
        <v>48</v>
      </c>
      <c r="U570" t="s">
        <v>831</v>
      </c>
      <c r="V570">
        <v>24.77</v>
      </c>
      <c r="W570" t="s">
        <v>134</v>
      </c>
      <c r="X570">
        <v>-24.77</v>
      </c>
      <c r="Y570" t="s">
        <v>204</v>
      </c>
    </row>
    <row r="571" spans="14:25" x14ac:dyDescent="0.2">
      <c r="N571" s="63">
        <v>45658</v>
      </c>
      <c r="O571" s="63">
        <v>45638</v>
      </c>
      <c r="P571" s="63">
        <v>45664</v>
      </c>
      <c r="Q571" t="s">
        <v>725</v>
      </c>
      <c r="R571" t="s">
        <v>806</v>
      </c>
      <c r="S571" t="s">
        <v>899</v>
      </c>
      <c r="T571" t="s">
        <v>900</v>
      </c>
      <c r="U571" t="s">
        <v>1256</v>
      </c>
      <c r="V571">
        <v>25</v>
      </c>
      <c r="W571" t="s">
        <v>134</v>
      </c>
      <c r="X571">
        <v>-25</v>
      </c>
      <c r="Y571" t="s">
        <v>204</v>
      </c>
    </row>
    <row r="572" spans="14:25" x14ac:dyDescent="0.2">
      <c r="N572" s="63">
        <v>45658</v>
      </c>
      <c r="O572" s="63">
        <v>45664</v>
      </c>
      <c r="P572" s="63">
        <v>45664</v>
      </c>
      <c r="Q572" t="s">
        <v>725</v>
      </c>
      <c r="R572" t="s">
        <v>128</v>
      </c>
      <c r="S572" t="s">
        <v>803</v>
      </c>
      <c r="T572" t="s">
        <v>48</v>
      </c>
      <c r="U572" t="s">
        <v>1283</v>
      </c>
      <c r="V572">
        <v>25.34</v>
      </c>
      <c r="W572" t="s">
        <v>134</v>
      </c>
      <c r="X572">
        <v>-25.34</v>
      </c>
      <c r="Y572" t="s">
        <v>204</v>
      </c>
    </row>
    <row r="573" spans="14:25" x14ac:dyDescent="0.2">
      <c r="N573" s="63">
        <v>45658</v>
      </c>
      <c r="O573" s="63">
        <v>45640</v>
      </c>
      <c r="P573" s="63">
        <v>45664</v>
      </c>
      <c r="Q573" t="s">
        <v>725</v>
      </c>
      <c r="R573" t="s">
        <v>806</v>
      </c>
      <c r="S573" t="s">
        <v>55</v>
      </c>
      <c r="T573" t="s">
        <v>810</v>
      </c>
      <c r="U573" t="s">
        <v>1240</v>
      </c>
      <c r="V573">
        <v>28</v>
      </c>
      <c r="W573" t="s">
        <v>134</v>
      </c>
      <c r="X573">
        <v>-28</v>
      </c>
      <c r="Y573" t="s">
        <v>204</v>
      </c>
    </row>
    <row r="574" spans="14:25" x14ac:dyDescent="0.2">
      <c r="N574" s="63">
        <v>45658</v>
      </c>
      <c r="O574" s="63">
        <v>45525</v>
      </c>
      <c r="P574" s="63">
        <v>45664</v>
      </c>
      <c r="Q574" t="s">
        <v>725</v>
      </c>
      <c r="R574" t="s">
        <v>806</v>
      </c>
      <c r="S574" t="s">
        <v>55</v>
      </c>
      <c r="T574" t="s">
        <v>913</v>
      </c>
      <c r="U574" t="s">
        <v>1269</v>
      </c>
      <c r="V574">
        <v>29.49</v>
      </c>
      <c r="W574" t="s">
        <v>134</v>
      </c>
      <c r="X574">
        <v>-29.49</v>
      </c>
      <c r="Y574" t="s">
        <v>204</v>
      </c>
    </row>
    <row r="575" spans="14:25" x14ac:dyDescent="0.2">
      <c r="N575" s="63">
        <v>45658</v>
      </c>
      <c r="O575" s="63">
        <v>45633</v>
      </c>
      <c r="P575" s="63">
        <v>45664</v>
      </c>
      <c r="Q575" t="s">
        <v>725</v>
      </c>
      <c r="R575" t="s">
        <v>806</v>
      </c>
      <c r="S575" t="s">
        <v>49</v>
      </c>
      <c r="T575" t="s">
        <v>1031</v>
      </c>
      <c r="U575" t="s">
        <v>1245</v>
      </c>
      <c r="V575">
        <v>30</v>
      </c>
      <c r="W575" t="s">
        <v>134</v>
      </c>
      <c r="X575">
        <v>-30</v>
      </c>
      <c r="Y575" t="s">
        <v>204</v>
      </c>
    </row>
    <row r="576" spans="14:25" x14ac:dyDescent="0.2">
      <c r="N576" s="63">
        <v>45658</v>
      </c>
      <c r="O576" s="63">
        <v>45632</v>
      </c>
      <c r="P576" s="63">
        <v>45664</v>
      </c>
      <c r="Q576" t="s">
        <v>725</v>
      </c>
      <c r="R576" t="s">
        <v>806</v>
      </c>
      <c r="S576" t="s">
        <v>55</v>
      </c>
      <c r="T576" t="s">
        <v>810</v>
      </c>
      <c r="U576" t="s">
        <v>1237</v>
      </c>
      <c r="V576">
        <v>30.5</v>
      </c>
      <c r="W576" t="s">
        <v>134</v>
      </c>
      <c r="X576">
        <v>-30.5</v>
      </c>
      <c r="Y576" t="s">
        <v>204</v>
      </c>
    </row>
    <row r="577" spans="14:25" x14ac:dyDescent="0.2">
      <c r="N577" s="63">
        <v>45658</v>
      </c>
      <c r="O577" s="63">
        <v>45630</v>
      </c>
      <c r="P577" s="63">
        <v>45664</v>
      </c>
      <c r="Q577" t="s">
        <v>725</v>
      </c>
      <c r="R577" t="s">
        <v>806</v>
      </c>
      <c r="S577" t="s">
        <v>803</v>
      </c>
      <c r="T577" t="s">
        <v>898</v>
      </c>
      <c r="U577" t="s">
        <v>1215</v>
      </c>
      <c r="V577">
        <v>30.61</v>
      </c>
      <c r="W577" t="s">
        <v>134</v>
      </c>
      <c r="X577">
        <v>-30.61</v>
      </c>
      <c r="Y577" t="s">
        <v>204</v>
      </c>
    </row>
    <row r="578" spans="14:25" x14ac:dyDescent="0.2">
      <c r="N578" s="63">
        <v>45658</v>
      </c>
      <c r="O578" s="63">
        <v>45639</v>
      </c>
      <c r="P578" s="63">
        <v>45664</v>
      </c>
      <c r="Q578" t="s">
        <v>725</v>
      </c>
      <c r="R578" t="s">
        <v>806</v>
      </c>
      <c r="S578" t="s">
        <v>803</v>
      </c>
      <c r="T578" t="s">
        <v>48</v>
      </c>
      <c r="U578" t="s">
        <v>1223</v>
      </c>
      <c r="V578">
        <v>30.88</v>
      </c>
      <c r="W578" t="s">
        <v>134</v>
      </c>
      <c r="X578">
        <v>-30.88</v>
      </c>
      <c r="Y578" t="s">
        <v>204</v>
      </c>
    </row>
    <row r="579" spans="14:25" x14ac:dyDescent="0.2">
      <c r="N579" s="63">
        <v>45658</v>
      </c>
      <c r="O579" s="63">
        <v>45647</v>
      </c>
      <c r="P579" s="63">
        <v>45664</v>
      </c>
      <c r="Q579" t="s">
        <v>725</v>
      </c>
      <c r="R579" t="s">
        <v>806</v>
      </c>
      <c r="S579" t="s">
        <v>899</v>
      </c>
      <c r="T579" t="s">
        <v>902</v>
      </c>
      <c r="U579" t="s">
        <v>1253</v>
      </c>
      <c r="V579">
        <v>32.35</v>
      </c>
      <c r="W579" t="s">
        <v>134</v>
      </c>
      <c r="X579">
        <v>-32.35</v>
      </c>
      <c r="Y579" t="s">
        <v>204</v>
      </c>
    </row>
    <row r="580" spans="14:25" x14ac:dyDescent="0.2">
      <c r="N580" s="63">
        <v>45658</v>
      </c>
      <c r="O580" s="63">
        <v>45638</v>
      </c>
      <c r="P580" s="63">
        <v>45664</v>
      </c>
      <c r="Q580" t="s">
        <v>725</v>
      </c>
      <c r="R580" t="s">
        <v>806</v>
      </c>
      <c r="S580" t="s">
        <v>52</v>
      </c>
      <c r="T580" t="s">
        <v>800</v>
      </c>
      <c r="U580" t="s">
        <v>829</v>
      </c>
      <c r="V580">
        <v>32.590000000000003</v>
      </c>
      <c r="W580" t="s">
        <v>134</v>
      </c>
      <c r="X580">
        <v>-32.590000000000003</v>
      </c>
      <c r="Y580" t="s">
        <v>204</v>
      </c>
    </row>
    <row r="581" spans="14:25" x14ac:dyDescent="0.2">
      <c r="N581" s="63">
        <v>45658</v>
      </c>
      <c r="O581" s="63">
        <v>45385</v>
      </c>
      <c r="P581" s="63">
        <v>45664</v>
      </c>
      <c r="Q581" t="s">
        <v>725</v>
      </c>
      <c r="R581" t="s">
        <v>806</v>
      </c>
      <c r="S581" t="s">
        <v>49</v>
      </c>
      <c r="T581" t="s">
        <v>911</v>
      </c>
      <c r="U581" t="s">
        <v>1262</v>
      </c>
      <c r="V581">
        <v>33.32</v>
      </c>
      <c r="W581" t="s">
        <v>134</v>
      </c>
      <c r="X581">
        <v>-33.32</v>
      </c>
      <c r="Y581" t="s">
        <v>204</v>
      </c>
    </row>
    <row r="582" spans="14:25" x14ac:dyDescent="0.2">
      <c r="N582" s="63">
        <v>45658</v>
      </c>
      <c r="O582" s="63">
        <v>45625</v>
      </c>
      <c r="P582" s="63">
        <v>45664</v>
      </c>
      <c r="Q582" t="s">
        <v>725</v>
      </c>
      <c r="R582" t="s">
        <v>806</v>
      </c>
      <c r="S582" t="s">
        <v>49</v>
      </c>
      <c r="T582" t="s">
        <v>1031</v>
      </c>
      <c r="U582" t="s">
        <v>1243</v>
      </c>
      <c r="V582">
        <v>34</v>
      </c>
      <c r="W582" t="s">
        <v>134</v>
      </c>
      <c r="X582">
        <v>-34</v>
      </c>
      <c r="Y582" t="s">
        <v>204</v>
      </c>
    </row>
    <row r="583" spans="14:25" x14ac:dyDescent="0.2">
      <c r="N583" s="63">
        <v>45658</v>
      </c>
      <c r="O583" s="63">
        <v>45621</v>
      </c>
      <c r="P583" s="63">
        <v>45664</v>
      </c>
      <c r="Q583" t="s">
        <v>725</v>
      </c>
      <c r="R583" t="s">
        <v>806</v>
      </c>
      <c r="S583" t="s">
        <v>803</v>
      </c>
      <c r="T583" t="s">
        <v>48</v>
      </c>
      <c r="U583" t="s">
        <v>830</v>
      </c>
      <c r="V583">
        <v>35</v>
      </c>
      <c r="W583" t="s">
        <v>134</v>
      </c>
      <c r="X583">
        <v>-35</v>
      </c>
      <c r="Y583" t="s">
        <v>204</v>
      </c>
    </row>
    <row r="584" spans="14:25" x14ac:dyDescent="0.2">
      <c r="N584" s="63">
        <v>45658</v>
      </c>
      <c r="O584" s="63">
        <v>45574</v>
      </c>
      <c r="P584" s="63">
        <v>45664</v>
      </c>
      <c r="Q584" t="s">
        <v>725</v>
      </c>
      <c r="R584" t="s">
        <v>806</v>
      </c>
      <c r="S584" t="s">
        <v>899</v>
      </c>
      <c r="T584" t="s">
        <v>902</v>
      </c>
      <c r="U584" t="s">
        <v>1266</v>
      </c>
      <c r="V584">
        <v>35.99</v>
      </c>
      <c r="W584" t="s">
        <v>134</v>
      </c>
      <c r="X584">
        <v>-35.99</v>
      </c>
      <c r="Y584" t="s">
        <v>204</v>
      </c>
    </row>
    <row r="585" spans="14:25" x14ac:dyDescent="0.2">
      <c r="N585" s="63">
        <v>45658</v>
      </c>
      <c r="O585" s="63">
        <v>45636</v>
      </c>
      <c r="P585" s="63">
        <v>45664</v>
      </c>
      <c r="Q585" t="s">
        <v>725</v>
      </c>
      <c r="R585" t="s">
        <v>806</v>
      </c>
      <c r="S585" t="s">
        <v>55</v>
      </c>
      <c r="T585" t="s">
        <v>913</v>
      </c>
      <c r="U585" t="s">
        <v>1248</v>
      </c>
      <c r="V585">
        <v>36.99</v>
      </c>
      <c r="W585" t="s">
        <v>134</v>
      </c>
      <c r="X585">
        <v>-36.99</v>
      </c>
      <c r="Y585" t="s">
        <v>204</v>
      </c>
    </row>
    <row r="586" spans="14:25" x14ac:dyDescent="0.2">
      <c r="N586" s="63">
        <v>45658</v>
      </c>
      <c r="O586" s="63">
        <v>45642</v>
      </c>
      <c r="P586" s="63">
        <v>45664</v>
      </c>
      <c r="Q586" t="s">
        <v>725</v>
      </c>
      <c r="R586" t="s">
        <v>806</v>
      </c>
      <c r="S586" t="s">
        <v>55</v>
      </c>
      <c r="T586" t="s">
        <v>56</v>
      </c>
      <c r="U586" t="s">
        <v>1214</v>
      </c>
      <c r="V586">
        <v>37.39</v>
      </c>
      <c r="W586" t="s">
        <v>134</v>
      </c>
      <c r="X586">
        <v>-37.39</v>
      </c>
      <c r="Y586" t="s">
        <v>204</v>
      </c>
    </row>
    <row r="587" spans="14:25" x14ac:dyDescent="0.2">
      <c r="N587" s="63">
        <v>45658</v>
      </c>
      <c r="O587" s="63">
        <v>45621</v>
      </c>
      <c r="P587" s="63">
        <v>45664</v>
      </c>
      <c r="Q587" t="s">
        <v>725</v>
      </c>
      <c r="R587" t="s">
        <v>806</v>
      </c>
      <c r="S587" t="s">
        <v>803</v>
      </c>
      <c r="T587" t="s">
        <v>1272</v>
      </c>
      <c r="U587" t="s">
        <v>876</v>
      </c>
      <c r="V587">
        <v>37.43</v>
      </c>
      <c r="W587" t="s">
        <v>134</v>
      </c>
      <c r="X587">
        <v>-37.43</v>
      </c>
      <c r="Y587" t="s">
        <v>204</v>
      </c>
    </row>
    <row r="588" spans="14:25" x14ac:dyDescent="0.2">
      <c r="N588" s="63">
        <v>45658</v>
      </c>
      <c r="O588" s="63">
        <v>45604</v>
      </c>
      <c r="P588" s="63">
        <v>45664</v>
      </c>
      <c r="Q588" t="s">
        <v>725</v>
      </c>
      <c r="R588" t="s">
        <v>806</v>
      </c>
      <c r="S588" t="s">
        <v>899</v>
      </c>
      <c r="T588" t="s">
        <v>903</v>
      </c>
      <c r="U588" t="s">
        <v>1232</v>
      </c>
      <c r="V588">
        <v>38.1</v>
      </c>
      <c r="W588" t="s">
        <v>134</v>
      </c>
      <c r="X588">
        <v>-38.1</v>
      </c>
      <c r="Y588" t="s">
        <v>204</v>
      </c>
    </row>
    <row r="589" spans="14:25" x14ac:dyDescent="0.2">
      <c r="N589" s="63">
        <v>45658</v>
      </c>
      <c r="O589" s="63">
        <v>45632</v>
      </c>
      <c r="P589" s="63">
        <v>45664</v>
      </c>
      <c r="Q589" t="s">
        <v>725</v>
      </c>
      <c r="R589" t="s">
        <v>806</v>
      </c>
      <c r="S589" t="s">
        <v>43</v>
      </c>
      <c r="T589" t="s">
        <v>47</v>
      </c>
      <c r="U589" t="s">
        <v>1008</v>
      </c>
      <c r="V589">
        <v>38.99</v>
      </c>
      <c r="W589" t="s">
        <v>134</v>
      </c>
      <c r="X589">
        <v>-38.99</v>
      </c>
      <c r="Y589" t="s">
        <v>204</v>
      </c>
    </row>
    <row r="590" spans="14:25" x14ac:dyDescent="0.2">
      <c r="N590" s="63">
        <v>45658</v>
      </c>
      <c r="O590" s="63">
        <v>45664</v>
      </c>
      <c r="P590" s="63">
        <v>45664</v>
      </c>
      <c r="Q590" t="s">
        <v>725</v>
      </c>
      <c r="R590" t="s">
        <v>128</v>
      </c>
      <c r="S590" t="s">
        <v>55</v>
      </c>
      <c r="T590" t="s">
        <v>56</v>
      </c>
      <c r="U590" t="s">
        <v>1281</v>
      </c>
      <c r="V590">
        <v>39.200000000000003</v>
      </c>
      <c r="W590" t="s">
        <v>134</v>
      </c>
      <c r="X590">
        <v>-39.200000000000003</v>
      </c>
      <c r="Y590" t="s">
        <v>204</v>
      </c>
    </row>
    <row r="591" spans="14:25" x14ac:dyDescent="0.2">
      <c r="N591" s="63">
        <v>45658</v>
      </c>
      <c r="O591" s="63">
        <v>45636</v>
      </c>
      <c r="P591" s="63">
        <v>45664</v>
      </c>
      <c r="Q591" t="s">
        <v>725</v>
      </c>
      <c r="R591" t="s">
        <v>806</v>
      </c>
      <c r="S591" t="s">
        <v>803</v>
      </c>
      <c r="T591" t="s">
        <v>48</v>
      </c>
      <c r="U591" t="s">
        <v>1217</v>
      </c>
      <c r="V591">
        <v>39.4</v>
      </c>
      <c r="W591" t="s">
        <v>134</v>
      </c>
      <c r="X591">
        <v>-39.4</v>
      </c>
      <c r="Y591" t="s">
        <v>204</v>
      </c>
    </row>
    <row r="592" spans="14:25" x14ac:dyDescent="0.2">
      <c r="N592" s="63">
        <v>45658</v>
      </c>
      <c r="O592" s="63">
        <v>45644</v>
      </c>
      <c r="P592" s="63">
        <v>45664</v>
      </c>
      <c r="Q592" t="s">
        <v>725</v>
      </c>
      <c r="R592" t="s">
        <v>806</v>
      </c>
      <c r="S592" t="s">
        <v>43</v>
      </c>
      <c r="T592" t="s">
        <v>818</v>
      </c>
      <c r="U592" t="s">
        <v>870</v>
      </c>
      <c r="V592">
        <v>42.5</v>
      </c>
      <c r="W592" t="s">
        <v>134</v>
      </c>
      <c r="X592">
        <v>-42.5</v>
      </c>
      <c r="Y592" t="s">
        <v>204</v>
      </c>
    </row>
    <row r="593" spans="14:25" x14ac:dyDescent="0.2">
      <c r="N593" s="63">
        <v>45658</v>
      </c>
      <c r="O593" s="63">
        <v>45523</v>
      </c>
      <c r="P593" s="63">
        <v>45664</v>
      </c>
      <c r="Q593" t="s">
        <v>725</v>
      </c>
      <c r="R593" t="s">
        <v>806</v>
      </c>
      <c r="S593" t="s">
        <v>49</v>
      </c>
      <c r="T593" t="s">
        <v>904</v>
      </c>
      <c r="U593" t="s">
        <v>1270</v>
      </c>
      <c r="V593">
        <v>44.88</v>
      </c>
      <c r="W593" t="s">
        <v>134</v>
      </c>
      <c r="X593">
        <v>-44.88</v>
      </c>
      <c r="Y593" t="s">
        <v>204</v>
      </c>
    </row>
    <row r="594" spans="14:25" x14ac:dyDescent="0.2">
      <c r="N594" s="63">
        <v>45658</v>
      </c>
      <c r="O594" s="63">
        <v>45547</v>
      </c>
      <c r="P594" s="63">
        <v>45664</v>
      </c>
      <c r="Q594" t="s">
        <v>725</v>
      </c>
      <c r="R594" t="s">
        <v>806</v>
      </c>
      <c r="S594" t="s">
        <v>899</v>
      </c>
      <c r="T594" t="s">
        <v>902</v>
      </c>
      <c r="U594" t="s">
        <v>1234</v>
      </c>
      <c r="V594">
        <v>47.49</v>
      </c>
      <c r="W594" t="s">
        <v>134</v>
      </c>
      <c r="X594">
        <v>-47.49</v>
      </c>
      <c r="Y594" t="s">
        <v>204</v>
      </c>
    </row>
    <row r="595" spans="14:25" x14ac:dyDescent="0.2">
      <c r="N595" s="63">
        <v>45658</v>
      </c>
      <c r="O595" s="63">
        <v>45630</v>
      </c>
      <c r="P595" s="63">
        <v>45664</v>
      </c>
      <c r="Q595" t="s">
        <v>725</v>
      </c>
      <c r="R595" t="s">
        <v>806</v>
      </c>
      <c r="S595" t="s">
        <v>803</v>
      </c>
      <c r="T595" t="s">
        <v>48</v>
      </c>
      <c r="U595" t="s">
        <v>830</v>
      </c>
      <c r="V595">
        <v>49.98</v>
      </c>
      <c r="W595" t="s">
        <v>134</v>
      </c>
      <c r="X595">
        <v>-49.98</v>
      </c>
      <c r="Y595" t="s">
        <v>204</v>
      </c>
    </row>
    <row r="596" spans="14:25" x14ac:dyDescent="0.2">
      <c r="N596" s="63">
        <v>45658</v>
      </c>
      <c r="O596" s="63">
        <v>45634</v>
      </c>
      <c r="P596" s="63">
        <v>45664</v>
      </c>
      <c r="Q596" t="s">
        <v>725</v>
      </c>
      <c r="R596" t="s">
        <v>806</v>
      </c>
      <c r="S596" t="s">
        <v>49</v>
      </c>
      <c r="T596" t="s">
        <v>51</v>
      </c>
      <c r="U596" t="s">
        <v>1246</v>
      </c>
      <c r="V596">
        <v>50</v>
      </c>
      <c r="W596" t="s">
        <v>134</v>
      </c>
      <c r="X596">
        <v>-50</v>
      </c>
      <c r="Y596" t="s">
        <v>204</v>
      </c>
    </row>
    <row r="597" spans="14:25" x14ac:dyDescent="0.2">
      <c r="N597" s="63">
        <v>45658</v>
      </c>
      <c r="O597" s="63">
        <v>45631</v>
      </c>
      <c r="P597" s="63">
        <v>45664</v>
      </c>
      <c r="Q597" t="s">
        <v>725</v>
      </c>
      <c r="R597" t="s">
        <v>806</v>
      </c>
      <c r="S597" t="s">
        <v>803</v>
      </c>
      <c r="T597" t="s">
        <v>48</v>
      </c>
      <c r="U597" t="s">
        <v>830</v>
      </c>
      <c r="V597">
        <v>53</v>
      </c>
      <c r="W597" t="s">
        <v>134</v>
      </c>
      <c r="X597">
        <v>-53</v>
      </c>
      <c r="Y597" t="s">
        <v>204</v>
      </c>
    </row>
    <row r="598" spans="14:25" x14ac:dyDescent="0.2">
      <c r="N598" s="63">
        <v>45658</v>
      </c>
      <c r="O598" s="63">
        <v>45636</v>
      </c>
      <c r="P598" s="63">
        <v>45664</v>
      </c>
      <c r="Q598" t="s">
        <v>725</v>
      </c>
      <c r="R598" t="s">
        <v>806</v>
      </c>
      <c r="S598" t="s">
        <v>803</v>
      </c>
      <c r="T598" t="s">
        <v>1272</v>
      </c>
      <c r="U598" t="s">
        <v>876</v>
      </c>
      <c r="V598">
        <v>54.92</v>
      </c>
      <c r="W598" t="s">
        <v>134</v>
      </c>
      <c r="X598">
        <v>-54.92</v>
      </c>
      <c r="Y598" t="s">
        <v>204</v>
      </c>
    </row>
    <row r="599" spans="14:25" x14ac:dyDescent="0.2">
      <c r="N599" s="63">
        <v>45658</v>
      </c>
      <c r="O599" s="63">
        <v>45596</v>
      </c>
      <c r="P599" s="63">
        <v>45664</v>
      </c>
      <c r="Q599" t="s">
        <v>725</v>
      </c>
      <c r="R599" t="s">
        <v>806</v>
      </c>
      <c r="S599" t="s">
        <v>899</v>
      </c>
      <c r="T599" t="s">
        <v>902</v>
      </c>
      <c r="U599" t="s">
        <v>1228</v>
      </c>
      <c r="V599">
        <v>58</v>
      </c>
      <c r="W599" t="s">
        <v>134</v>
      </c>
      <c r="X599">
        <v>-58</v>
      </c>
      <c r="Y599" t="s">
        <v>204</v>
      </c>
    </row>
    <row r="600" spans="14:25" x14ac:dyDescent="0.2">
      <c r="N600" s="63">
        <v>45658</v>
      </c>
      <c r="O600" s="63">
        <v>45626</v>
      </c>
      <c r="P600" s="63">
        <v>45664</v>
      </c>
      <c r="Q600" t="s">
        <v>725</v>
      </c>
      <c r="R600" t="s">
        <v>806</v>
      </c>
      <c r="S600" t="s">
        <v>803</v>
      </c>
      <c r="T600" t="s">
        <v>1272</v>
      </c>
      <c r="U600" t="s">
        <v>876</v>
      </c>
      <c r="V600">
        <v>64.64</v>
      </c>
      <c r="W600" t="s">
        <v>134</v>
      </c>
      <c r="X600">
        <v>-64.64</v>
      </c>
      <c r="Y600" t="s">
        <v>204</v>
      </c>
    </row>
    <row r="601" spans="14:25" x14ac:dyDescent="0.2">
      <c r="N601" s="63">
        <v>45658</v>
      </c>
      <c r="O601" s="63">
        <v>45562</v>
      </c>
      <c r="P601" s="63">
        <v>45664</v>
      </c>
      <c r="Q601" t="s">
        <v>725</v>
      </c>
      <c r="R601" t="s">
        <v>806</v>
      </c>
      <c r="S601" t="s">
        <v>49</v>
      </c>
      <c r="T601" t="s">
        <v>905</v>
      </c>
      <c r="U601" t="s">
        <v>1259</v>
      </c>
      <c r="V601">
        <v>64.75</v>
      </c>
      <c r="W601" t="s">
        <v>134</v>
      </c>
      <c r="X601">
        <v>-64.75</v>
      </c>
      <c r="Y601" t="s">
        <v>204</v>
      </c>
    </row>
    <row r="602" spans="14:25" x14ac:dyDescent="0.2">
      <c r="N602" s="63">
        <v>45658</v>
      </c>
      <c r="O602" s="63">
        <v>45602</v>
      </c>
      <c r="P602" s="63">
        <v>45664</v>
      </c>
      <c r="Q602" t="s">
        <v>725</v>
      </c>
      <c r="R602" t="s">
        <v>806</v>
      </c>
      <c r="S602" t="s">
        <v>52</v>
      </c>
      <c r="T602" t="s">
        <v>800</v>
      </c>
      <c r="U602" t="s">
        <v>886</v>
      </c>
      <c r="V602">
        <v>68</v>
      </c>
      <c r="W602" t="s">
        <v>134</v>
      </c>
      <c r="X602">
        <v>-68</v>
      </c>
      <c r="Y602" t="s">
        <v>204</v>
      </c>
    </row>
    <row r="603" spans="14:25" x14ac:dyDescent="0.2">
      <c r="N603" s="63">
        <v>45658</v>
      </c>
      <c r="O603" s="63">
        <v>45576</v>
      </c>
      <c r="P603" s="63">
        <v>45664</v>
      </c>
      <c r="Q603" t="s">
        <v>725</v>
      </c>
      <c r="R603" t="s">
        <v>806</v>
      </c>
      <c r="S603" t="s">
        <v>899</v>
      </c>
      <c r="T603" t="s">
        <v>902</v>
      </c>
      <c r="U603" t="s">
        <v>1233</v>
      </c>
      <c r="V603">
        <v>68.08</v>
      </c>
      <c r="W603" t="s">
        <v>134</v>
      </c>
      <c r="X603">
        <v>-68.08</v>
      </c>
      <c r="Y603" t="s">
        <v>204</v>
      </c>
    </row>
    <row r="604" spans="14:25" x14ac:dyDescent="0.2">
      <c r="N604" s="63">
        <v>45658</v>
      </c>
      <c r="O604" s="63">
        <v>45634</v>
      </c>
      <c r="P604" s="63">
        <v>45664</v>
      </c>
      <c r="Q604" t="s">
        <v>725</v>
      </c>
      <c r="R604" t="s">
        <v>806</v>
      </c>
      <c r="S604" t="s">
        <v>803</v>
      </c>
      <c r="T604" t="s">
        <v>48</v>
      </c>
      <c r="U604" t="s">
        <v>1238</v>
      </c>
      <c r="V604">
        <v>73.400000000000006</v>
      </c>
      <c r="W604" t="s">
        <v>134</v>
      </c>
      <c r="X604">
        <v>-73.400000000000006</v>
      </c>
      <c r="Y604" t="s">
        <v>204</v>
      </c>
    </row>
    <row r="605" spans="14:25" x14ac:dyDescent="0.2">
      <c r="N605" s="63">
        <v>45658</v>
      </c>
      <c r="O605" s="63">
        <v>45500</v>
      </c>
      <c r="P605" s="63">
        <v>45664</v>
      </c>
      <c r="Q605" t="s">
        <v>725</v>
      </c>
      <c r="R605" t="s">
        <v>806</v>
      </c>
      <c r="S605" t="s">
        <v>899</v>
      </c>
      <c r="T605" t="s">
        <v>902</v>
      </c>
      <c r="U605" t="s">
        <v>1226</v>
      </c>
      <c r="V605">
        <v>77.48</v>
      </c>
      <c r="W605" t="s">
        <v>134</v>
      </c>
      <c r="X605">
        <v>-77.48</v>
      </c>
      <c r="Y605" t="s">
        <v>204</v>
      </c>
    </row>
    <row r="606" spans="14:25" x14ac:dyDescent="0.2">
      <c r="N606" s="63">
        <v>45658</v>
      </c>
      <c r="O606" s="63">
        <v>45595</v>
      </c>
      <c r="P606" s="63">
        <v>45664</v>
      </c>
      <c r="Q606" t="s">
        <v>725</v>
      </c>
      <c r="R606" t="s">
        <v>806</v>
      </c>
      <c r="S606" t="s">
        <v>816</v>
      </c>
      <c r="T606" t="s">
        <v>965</v>
      </c>
      <c r="U606" t="s">
        <v>1227</v>
      </c>
      <c r="V606">
        <v>77.489999999999995</v>
      </c>
      <c r="W606" t="s">
        <v>134</v>
      </c>
      <c r="X606">
        <v>-77.489999999999995</v>
      </c>
      <c r="Y606" t="s">
        <v>204</v>
      </c>
    </row>
    <row r="607" spans="14:25" x14ac:dyDescent="0.2">
      <c r="N607" s="63">
        <v>45658</v>
      </c>
      <c r="O607" s="63">
        <v>45299</v>
      </c>
      <c r="P607" s="63">
        <v>45664</v>
      </c>
      <c r="Q607" t="s">
        <v>725</v>
      </c>
      <c r="R607" t="s">
        <v>806</v>
      </c>
      <c r="S607" t="s">
        <v>899</v>
      </c>
      <c r="T607" t="s">
        <v>910</v>
      </c>
      <c r="U607" t="s">
        <v>1265</v>
      </c>
      <c r="V607">
        <v>80</v>
      </c>
      <c r="W607" t="s">
        <v>134</v>
      </c>
      <c r="X607">
        <v>-80</v>
      </c>
      <c r="Y607" t="s">
        <v>204</v>
      </c>
    </row>
    <row r="608" spans="14:25" x14ac:dyDescent="0.2">
      <c r="N608" s="63">
        <v>45658</v>
      </c>
      <c r="O608" s="63">
        <v>45566</v>
      </c>
      <c r="P608" s="63">
        <v>45664</v>
      </c>
      <c r="Q608" t="s">
        <v>725</v>
      </c>
      <c r="R608" t="s">
        <v>806</v>
      </c>
      <c r="S608" t="s">
        <v>55</v>
      </c>
      <c r="T608" t="s">
        <v>56</v>
      </c>
      <c r="U608" t="s">
        <v>1230</v>
      </c>
      <c r="V608">
        <v>80.56</v>
      </c>
      <c r="W608" t="s">
        <v>134</v>
      </c>
      <c r="X608">
        <v>-80.56</v>
      </c>
      <c r="Y608" t="s">
        <v>204</v>
      </c>
    </row>
    <row r="609" spans="14:25" x14ac:dyDescent="0.2">
      <c r="N609" s="63">
        <v>45658</v>
      </c>
      <c r="O609" s="63">
        <v>45492</v>
      </c>
      <c r="P609" s="63">
        <v>45664</v>
      </c>
      <c r="Q609" t="s">
        <v>725</v>
      </c>
      <c r="R609" t="s">
        <v>806</v>
      </c>
      <c r="S609" t="s">
        <v>52</v>
      </c>
      <c r="T609" t="s">
        <v>812</v>
      </c>
      <c r="U609" t="s">
        <v>1236</v>
      </c>
      <c r="V609">
        <v>83.66</v>
      </c>
      <c r="W609" t="s">
        <v>134</v>
      </c>
      <c r="X609">
        <v>-83.66</v>
      </c>
      <c r="Y609" t="s">
        <v>204</v>
      </c>
    </row>
    <row r="610" spans="14:25" x14ac:dyDescent="0.2">
      <c r="N610" s="63">
        <v>45658</v>
      </c>
      <c r="O610" s="63">
        <v>45639</v>
      </c>
      <c r="P610" s="63">
        <v>45664</v>
      </c>
      <c r="Q610" t="s">
        <v>725</v>
      </c>
      <c r="R610" t="s">
        <v>806</v>
      </c>
      <c r="S610" t="s">
        <v>49</v>
      </c>
      <c r="T610" t="s">
        <v>51</v>
      </c>
      <c r="U610" t="s">
        <v>834</v>
      </c>
      <c r="V610">
        <v>83.72</v>
      </c>
      <c r="W610" t="s">
        <v>134</v>
      </c>
      <c r="X610">
        <v>-83.72</v>
      </c>
      <c r="Y610" t="s">
        <v>204</v>
      </c>
    </row>
    <row r="611" spans="14:25" x14ac:dyDescent="0.2">
      <c r="N611" s="63">
        <v>45658</v>
      </c>
      <c r="O611" s="63">
        <v>45644</v>
      </c>
      <c r="P611" s="63">
        <v>45664</v>
      </c>
      <c r="Q611" t="s">
        <v>725</v>
      </c>
      <c r="R611" t="s">
        <v>806</v>
      </c>
      <c r="S611" t="s">
        <v>52</v>
      </c>
      <c r="T611" t="s">
        <v>800</v>
      </c>
      <c r="U611" t="s">
        <v>828</v>
      </c>
      <c r="V611">
        <v>86.39</v>
      </c>
      <c r="W611" t="s">
        <v>134</v>
      </c>
      <c r="X611">
        <v>-86.39</v>
      </c>
      <c r="Y611" t="s">
        <v>204</v>
      </c>
    </row>
    <row r="612" spans="14:25" x14ac:dyDescent="0.2">
      <c r="N612" s="63">
        <v>45658</v>
      </c>
      <c r="O612" s="63">
        <v>45630</v>
      </c>
      <c r="P612" s="63">
        <v>45664</v>
      </c>
      <c r="Q612" t="s">
        <v>725</v>
      </c>
      <c r="R612" t="s">
        <v>806</v>
      </c>
      <c r="S612" t="s">
        <v>803</v>
      </c>
      <c r="T612" t="s">
        <v>48</v>
      </c>
      <c r="U612" t="s">
        <v>830</v>
      </c>
      <c r="V612">
        <v>88</v>
      </c>
      <c r="W612" t="s">
        <v>134</v>
      </c>
      <c r="X612">
        <v>-88</v>
      </c>
      <c r="Y612" t="s">
        <v>204</v>
      </c>
    </row>
    <row r="613" spans="14:25" x14ac:dyDescent="0.2">
      <c r="N613" s="63">
        <v>45658</v>
      </c>
      <c r="O613" s="63">
        <v>45647</v>
      </c>
      <c r="P613" s="63">
        <v>45664</v>
      </c>
      <c r="Q613" t="s">
        <v>725</v>
      </c>
      <c r="R613" t="s">
        <v>806</v>
      </c>
      <c r="S613" t="s">
        <v>803</v>
      </c>
      <c r="T613" t="s">
        <v>898</v>
      </c>
      <c r="U613" t="s">
        <v>1220</v>
      </c>
      <c r="V613">
        <v>88.23</v>
      </c>
      <c r="W613" t="s">
        <v>134</v>
      </c>
      <c r="X613">
        <v>-88.23</v>
      </c>
      <c r="Y613" t="s">
        <v>204</v>
      </c>
    </row>
    <row r="614" spans="14:25" x14ac:dyDescent="0.2">
      <c r="N614" s="63">
        <v>45658</v>
      </c>
      <c r="O614" s="63">
        <v>45642</v>
      </c>
      <c r="P614" s="63">
        <v>45664</v>
      </c>
      <c r="Q614" t="s">
        <v>725</v>
      </c>
      <c r="R614" t="s">
        <v>806</v>
      </c>
      <c r="S614" t="s">
        <v>803</v>
      </c>
      <c r="T614" t="s">
        <v>48</v>
      </c>
      <c r="U614" t="s">
        <v>830</v>
      </c>
      <c r="V614">
        <v>88.8</v>
      </c>
      <c r="W614" t="s">
        <v>134</v>
      </c>
      <c r="X614">
        <v>-88.8</v>
      </c>
      <c r="Y614" t="s">
        <v>204</v>
      </c>
    </row>
    <row r="615" spans="14:25" x14ac:dyDescent="0.2">
      <c r="N615" s="63">
        <v>45658</v>
      </c>
      <c r="O615" s="63">
        <v>45633</v>
      </c>
      <c r="P615" s="63">
        <v>45664</v>
      </c>
      <c r="Q615" t="s">
        <v>725</v>
      </c>
      <c r="R615" t="s">
        <v>806</v>
      </c>
      <c r="S615" t="s">
        <v>49</v>
      </c>
      <c r="T615" t="s">
        <v>51</v>
      </c>
      <c r="U615" t="s">
        <v>1221</v>
      </c>
      <c r="V615">
        <v>91.21</v>
      </c>
      <c r="W615" t="s">
        <v>134</v>
      </c>
      <c r="X615">
        <v>-91.21</v>
      </c>
      <c r="Y615" t="s">
        <v>204</v>
      </c>
    </row>
    <row r="616" spans="14:25" x14ac:dyDescent="0.2">
      <c r="N616" s="63">
        <v>45658</v>
      </c>
      <c r="O616" s="63">
        <v>45646</v>
      </c>
      <c r="P616" s="63">
        <v>45664</v>
      </c>
      <c r="Q616" t="s">
        <v>725</v>
      </c>
      <c r="R616" t="s">
        <v>806</v>
      </c>
      <c r="S616" t="s">
        <v>803</v>
      </c>
      <c r="T616" t="s">
        <v>1272</v>
      </c>
      <c r="U616" t="s">
        <v>876</v>
      </c>
      <c r="V616">
        <v>92.6</v>
      </c>
      <c r="W616" t="s">
        <v>134</v>
      </c>
      <c r="X616">
        <v>-92.6</v>
      </c>
      <c r="Y616" t="s">
        <v>204</v>
      </c>
    </row>
    <row r="617" spans="14:25" x14ac:dyDescent="0.2">
      <c r="N617" s="63">
        <v>45658</v>
      </c>
      <c r="O617" s="63">
        <v>45625</v>
      </c>
      <c r="P617" s="63">
        <v>45664</v>
      </c>
      <c r="Q617" t="s">
        <v>725</v>
      </c>
      <c r="R617" t="s">
        <v>806</v>
      </c>
      <c r="S617" t="s">
        <v>52</v>
      </c>
      <c r="T617" t="s">
        <v>800</v>
      </c>
      <c r="U617" t="s">
        <v>828</v>
      </c>
      <c r="V617">
        <v>95.15</v>
      </c>
      <c r="W617" t="s">
        <v>134</v>
      </c>
      <c r="X617">
        <v>-95.15</v>
      </c>
      <c r="Y617" t="s">
        <v>204</v>
      </c>
    </row>
    <row r="618" spans="14:25" x14ac:dyDescent="0.2">
      <c r="N618" s="63">
        <v>45658</v>
      </c>
      <c r="O618" s="63">
        <v>45638</v>
      </c>
      <c r="P618" s="63">
        <v>45664</v>
      </c>
      <c r="Q618" t="s">
        <v>725</v>
      </c>
      <c r="R618" t="s">
        <v>806</v>
      </c>
      <c r="S618" t="s">
        <v>803</v>
      </c>
      <c r="T618" t="s">
        <v>48</v>
      </c>
      <c r="U618" t="s">
        <v>831</v>
      </c>
      <c r="V618">
        <v>98.6</v>
      </c>
      <c r="W618" t="s">
        <v>134</v>
      </c>
      <c r="X618">
        <v>-98.6</v>
      </c>
      <c r="Y618" t="s">
        <v>204</v>
      </c>
    </row>
    <row r="619" spans="14:25" x14ac:dyDescent="0.2">
      <c r="N619" s="63">
        <v>45658</v>
      </c>
      <c r="O619" s="63">
        <v>45559</v>
      </c>
      <c r="P619" s="63">
        <v>45664</v>
      </c>
      <c r="Q619" t="s">
        <v>725</v>
      </c>
      <c r="R619" t="s">
        <v>806</v>
      </c>
      <c r="S619" t="s">
        <v>58</v>
      </c>
      <c r="T619" t="s">
        <v>801</v>
      </c>
      <c r="U619" t="s">
        <v>1225</v>
      </c>
      <c r="V619">
        <v>99.01</v>
      </c>
      <c r="W619" t="s">
        <v>134</v>
      </c>
      <c r="X619">
        <v>-99.01</v>
      </c>
      <c r="Y619" t="s">
        <v>204</v>
      </c>
    </row>
    <row r="620" spans="14:25" x14ac:dyDescent="0.2">
      <c r="N620" s="63">
        <v>45658</v>
      </c>
      <c r="O620" s="63">
        <v>45308</v>
      </c>
      <c r="P620" s="63">
        <v>45664</v>
      </c>
      <c r="Q620" t="s">
        <v>725</v>
      </c>
      <c r="R620" t="s">
        <v>806</v>
      </c>
      <c r="S620" t="s">
        <v>58</v>
      </c>
      <c r="T620" t="s">
        <v>801</v>
      </c>
      <c r="U620" t="s">
        <v>1268</v>
      </c>
      <c r="V620">
        <v>99.7</v>
      </c>
      <c r="W620" t="s">
        <v>134</v>
      </c>
      <c r="X620">
        <v>-99.7</v>
      </c>
      <c r="Y620" t="s">
        <v>204</v>
      </c>
    </row>
    <row r="621" spans="14:25" x14ac:dyDescent="0.2">
      <c r="N621" s="63">
        <v>45658</v>
      </c>
      <c r="O621" s="63">
        <v>45632</v>
      </c>
      <c r="P621" s="63">
        <v>45664</v>
      </c>
      <c r="Q621" t="s">
        <v>725</v>
      </c>
      <c r="R621" t="s">
        <v>806</v>
      </c>
      <c r="S621" t="s">
        <v>814</v>
      </c>
      <c r="T621" t="s">
        <v>257</v>
      </c>
      <c r="U621" t="s">
        <v>835</v>
      </c>
      <c r="V621">
        <v>100</v>
      </c>
      <c r="W621" t="s">
        <v>134</v>
      </c>
      <c r="X621">
        <v>-100</v>
      </c>
      <c r="Y621" t="s">
        <v>204</v>
      </c>
    </row>
    <row r="622" spans="14:25" x14ac:dyDescent="0.2">
      <c r="N622" s="63">
        <v>45658</v>
      </c>
      <c r="O622" s="63">
        <v>45644</v>
      </c>
      <c r="P622" s="63">
        <v>45664</v>
      </c>
      <c r="Q622" t="s">
        <v>725</v>
      </c>
      <c r="R622" t="s">
        <v>806</v>
      </c>
      <c r="S622" t="s">
        <v>803</v>
      </c>
      <c r="T622" t="s">
        <v>48</v>
      </c>
      <c r="U622" t="s">
        <v>830</v>
      </c>
      <c r="V622">
        <v>105</v>
      </c>
      <c r="W622" t="s">
        <v>134</v>
      </c>
      <c r="X622">
        <v>-105</v>
      </c>
      <c r="Y622" t="s">
        <v>204</v>
      </c>
    </row>
    <row r="623" spans="14:25" x14ac:dyDescent="0.2">
      <c r="N623" s="63">
        <v>45658</v>
      </c>
      <c r="O623" s="63">
        <v>45397</v>
      </c>
      <c r="P623" s="63">
        <v>45664</v>
      </c>
      <c r="Q623" t="s">
        <v>725</v>
      </c>
      <c r="R623" t="s">
        <v>806</v>
      </c>
      <c r="S623" t="s">
        <v>899</v>
      </c>
      <c r="T623" t="s">
        <v>902</v>
      </c>
      <c r="U623" t="s">
        <v>1235</v>
      </c>
      <c r="V623">
        <v>109.48</v>
      </c>
      <c r="W623" t="s">
        <v>134</v>
      </c>
      <c r="X623">
        <v>-109.48</v>
      </c>
      <c r="Y623" t="s">
        <v>204</v>
      </c>
    </row>
    <row r="624" spans="14:25" x14ac:dyDescent="0.2">
      <c r="N624" s="63">
        <v>45658</v>
      </c>
      <c r="O624" s="63">
        <v>45641</v>
      </c>
      <c r="P624" s="63">
        <v>45664</v>
      </c>
      <c r="Q624" t="s">
        <v>725</v>
      </c>
      <c r="R624" t="s">
        <v>806</v>
      </c>
      <c r="S624" t="s">
        <v>49</v>
      </c>
      <c r="T624" t="s">
        <v>51</v>
      </c>
      <c r="U624" t="s">
        <v>1251</v>
      </c>
      <c r="V624">
        <v>109.99</v>
      </c>
      <c r="W624" t="s">
        <v>134</v>
      </c>
      <c r="X624">
        <v>-109.99</v>
      </c>
      <c r="Y624" t="s">
        <v>204</v>
      </c>
    </row>
    <row r="625" spans="14:25" x14ac:dyDescent="0.2">
      <c r="N625" s="63">
        <v>45658</v>
      </c>
      <c r="O625" s="63">
        <v>45630</v>
      </c>
      <c r="P625" s="63">
        <v>45664</v>
      </c>
      <c r="Q625" t="s">
        <v>725</v>
      </c>
      <c r="R625" t="s">
        <v>806</v>
      </c>
      <c r="S625" t="s">
        <v>52</v>
      </c>
      <c r="T625" t="s">
        <v>800</v>
      </c>
      <c r="U625" t="s">
        <v>1231</v>
      </c>
      <c r="V625">
        <v>114.11</v>
      </c>
      <c r="W625" t="s">
        <v>134</v>
      </c>
      <c r="X625">
        <v>-114.11</v>
      </c>
      <c r="Y625" t="s">
        <v>204</v>
      </c>
    </row>
    <row r="626" spans="14:25" x14ac:dyDescent="0.2">
      <c r="N626" s="63">
        <v>45658</v>
      </c>
      <c r="O626" s="63">
        <v>45644</v>
      </c>
      <c r="P626" s="63">
        <v>45664</v>
      </c>
      <c r="Q626" t="s">
        <v>725</v>
      </c>
      <c r="R626" t="s">
        <v>806</v>
      </c>
      <c r="S626" t="s">
        <v>52</v>
      </c>
      <c r="T626" t="s">
        <v>800</v>
      </c>
      <c r="U626" t="s">
        <v>828</v>
      </c>
      <c r="V626">
        <v>114.29</v>
      </c>
      <c r="W626" t="s">
        <v>134</v>
      </c>
      <c r="X626">
        <v>-114.29</v>
      </c>
      <c r="Y626" t="s">
        <v>204</v>
      </c>
    </row>
    <row r="627" spans="14:25" x14ac:dyDescent="0.2">
      <c r="N627" s="63">
        <v>45658</v>
      </c>
      <c r="O627" s="63">
        <v>45641</v>
      </c>
      <c r="P627" s="63">
        <v>45664</v>
      </c>
      <c r="Q627" t="s">
        <v>725</v>
      </c>
      <c r="R627" t="s">
        <v>806</v>
      </c>
      <c r="S627" t="s">
        <v>55</v>
      </c>
      <c r="T627" t="s">
        <v>57</v>
      </c>
      <c r="U627" t="s">
        <v>1241</v>
      </c>
      <c r="V627">
        <v>130.58000000000001</v>
      </c>
      <c r="W627" t="s">
        <v>134</v>
      </c>
      <c r="X627">
        <v>-130.58000000000001</v>
      </c>
      <c r="Y627" t="s">
        <v>204</v>
      </c>
    </row>
    <row r="628" spans="14:25" x14ac:dyDescent="0.2">
      <c r="N628" s="63">
        <v>45658</v>
      </c>
      <c r="O628" s="63">
        <v>45615</v>
      </c>
      <c r="P628" s="63">
        <v>45664</v>
      </c>
      <c r="Q628" t="s">
        <v>725</v>
      </c>
      <c r="R628" t="s">
        <v>806</v>
      </c>
      <c r="S628" t="s">
        <v>49</v>
      </c>
      <c r="T628" t="s">
        <v>807</v>
      </c>
      <c r="U628" t="s">
        <v>1271</v>
      </c>
      <c r="V628">
        <v>135</v>
      </c>
      <c r="W628" t="s">
        <v>134</v>
      </c>
      <c r="X628">
        <v>-135</v>
      </c>
      <c r="Y628" t="s">
        <v>204</v>
      </c>
    </row>
    <row r="629" spans="14:25" x14ac:dyDescent="0.2">
      <c r="N629" s="63">
        <v>45658</v>
      </c>
      <c r="O629" s="63">
        <v>45625</v>
      </c>
      <c r="P629" s="63">
        <v>45664</v>
      </c>
      <c r="Q629" t="s">
        <v>725</v>
      </c>
      <c r="R629" t="s">
        <v>806</v>
      </c>
      <c r="S629" t="s">
        <v>1029</v>
      </c>
      <c r="T629" t="s">
        <v>1118</v>
      </c>
      <c r="U629" t="s">
        <v>1260</v>
      </c>
      <c r="V629">
        <v>147.5</v>
      </c>
      <c r="W629" t="s">
        <v>134</v>
      </c>
      <c r="X629">
        <v>-147.5</v>
      </c>
      <c r="Y629" t="s">
        <v>204</v>
      </c>
    </row>
    <row r="630" spans="14:25" x14ac:dyDescent="0.2">
      <c r="N630" s="63">
        <v>45658</v>
      </c>
      <c r="O630" s="63">
        <v>45646</v>
      </c>
      <c r="P630" s="63">
        <v>45664</v>
      </c>
      <c r="Q630" t="s">
        <v>725</v>
      </c>
      <c r="R630" t="s">
        <v>806</v>
      </c>
      <c r="S630" t="s">
        <v>803</v>
      </c>
      <c r="T630" t="s">
        <v>48</v>
      </c>
      <c r="U630" t="s">
        <v>830</v>
      </c>
      <c r="V630">
        <v>153</v>
      </c>
      <c r="W630" t="s">
        <v>134</v>
      </c>
      <c r="X630">
        <v>-153</v>
      </c>
      <c r="Y630" t="s">
        <v>204</v>
      </c>
    </row>
    <row r="631" spans="14:25" x14ac:dyDescent="0.2">
      <c r="N631" s="63">
        <v>45658</v>
      </c>
      <c r="O631" s="63">
        <v>45664</v>
      </c>
      <c r="P631" s="63">
        <v>45664</v>
      </c>
      <c r="Q631" t="s">
        <v>725</v>
      </c>
      <c r="R631" t="s">
        <v>128</v>
      </c>
      <c r="S631" t="s">
        <v>52</v>
      </c>
      <c r="T631" t="s">
        <v>53</v>
      </c>
      <c r="U631" t="s">
        <v>1282</v>
      </c>
      <c r="V631">
        <v>160</v>
      </c>
      <c r="W631" t="s">
        <v>134</v>
      </c>
      <c r="X631">
        <v>-160</v>
      </c>
      <c r="Y631" t="s">
        <v>204</v>
      </c>
    </row>
    <row r="632" spans="14:25" x14ac:dyDescent="0.2">
      <c r="N632" s="63">
        <v>45658</v>
      </c>
      <c r="O632" s="63">
        <v>45621</v>
      </c>
      <c r="P632" s="63">
        <v>45664</v>
      </c>
      <c r="Q632" t="s">
        <v>725</v>
      </c>
      <c r="R632" t="s">
        <v>806</v>
      </c>
      <c r="S632" t="s">
        <v>803</v>
      </c>
      <c r="T632" t="s">
        <v>48</v>
      </c>
      <c r="U632" t="s">
        <v>831</v>
      </c>
      <c r="V632">
        <v>166.12</v>
      </c>
      <c r="W632" t="s">
        <v>134</v>
      </c>
      <c r="X632">
        <v>-166.12</v>
      </c>
      <c r="Y632" t="s">
        <v>204</v>
      </c>
    </row>
    <row r="633" spans="14:25" x14ac:dyDescent="0.2">
      <c r="N633" s="63">
        <v>45658</v>
      </c>
      <c r="O633" s="63">
        <v>45637</v>
      </c>
      <c r="P633" s="63">
        <v>45664</v>
      </c>
      <c r="Q633" t="s">
        <v>725</v>
      </c>
      <c r="R633" t="s">
        <v>806</v>
      </c>
      <c r="S633" t="s">
        <v>52</v>
      </c>
      <c r="T633" t="s">
        <v>800</v>
      </c>
      <c r="U633" t="s">
        <v>829</v>
      </c>
      <c r="V633">
        <v>169.62</v>
      </c>
      <c r="W633" t="s">
        <v>134</v>
      </c>
      <c r="X633">
        <v>-169.62</v>
      </c>
      <c r="Y633" t="s">
        <v>204</v>
      </c>
    </row>
    <row r="634" spans="14:25" x14ac:dyDescent="0.2">
      <c r="N634" s="63">
        <v>45658</v>
      </c>
      <c r="O634" s="63">
        <v>45635</v>
      </c>
      <c r="P634" s="63">
        <v>45664</v>
      </c>
      <c r="Q634" t="s">
        <v>725</v>
      </c>
      <c r="R634" t="s">
        <v>806</v>
      </c>
      <c r="S634" t="s">
        <v>803</v>
      </c>
      <c r="T634" t="s">
        <v>48</v>
      </c>
      <c r="U634" t="s">
        <v>831</v>
      </c>
      <c r="V634">
        <v>181.56</v>
      </c>
      <c r="W634" t="s">
        <v>134</v>
      </c>
      <c r="X634">
        <v>-181.56</v>
      </c>
      <c r="Y634" t="s">
        <v>204</v>
      </c>
    </row>
    <row r="635" spans="14:25" x14ac:dyDescent="0.2">
      <c r="N635" s="63">
        <v>45658</v>
      </c>
      <c r="O635" s="63">
        <v>45647</v>
      </c>
      <c r="P635" s="63">
        <v>45664</v>
      </c>
      <c r="Q635" t="s">
        <v>725</v>
      </c>
      <c r="R635" t="s">
        <v>806</v>
      </c>
      <c r="S635" t="s">
        <v>803</v>
      </c>
      <c r="T635" t="s">
        <v>48</v>
      </c>
      <c r="U635" t="s">
        <v>831</v>
      </c>
      <c r="V635">
        <v>206.76</v>
      </c>
      <c r="W635" t="s">
        <v>134</v>
      </c>
      <c r="X635">
        <v>-206.76</v>
      </c>
      <c r="Y635" t="s">
        <v>204</v>
      </c>
    </row>
    <row r="636" spans="14:25" x14ac:dyDescent="0.2">
      <c r="N636" s="63">
        <v>45658</v>
      </c>
      <c r="O636" s="63">
        <v>45639</v>
      </c>
      <c r="P636" s="63">
        <v>45664</v>
      </c>
      <c r="Q636" t="s">
        <v>725</v>
      </c>
      <c r="R636" t="s">
        <v>806</v>
      </c>
      <c r="S636" t="s">
        <v>55</v>
      </c>
      <c r="T636" t="s">
        <v>57</v>
      </c>
      <c r="U636" t="s">
        <v>1239</v>
      </c>
      <c r="V636">
        <v>245.93</v>
      </c>
      <c r="W636" t="s">
        <v>134</v>
      </c>
      <c r="X636">
        <v>-245.93</v>
      </c>
      <c r="Y636" t="s">
        <v>204</v>
      </c>
    </row>
    <row r="637" spans="14:25" x14ac:dyDescent="0.2">
      <c r="N637" s="63">
        <v>45658</v>
      </c>
      <c r="O637" s="63">
        <v>45648</v>
      </c>
      <c r="P637" s="63">
        <v>45664</v>
      </c>
      <c r="Q637" t="s">
        <v>725</v>
      </c>
      <c r="R637" t="s">
        <v>806</v>
      </c>
      <c r="S637" t="s">
        <v>49</v>
      </c>
      <c r="T637" t="s">
        <v>51</v>
      </c>
      <c r="U637" t="s">
        <v>834</v>
      </c>
      <c r="V637">
        <v>274.27999999999997</v>
      </c>
      <c r="W637" t="s">
        <v>134</v>
      </c>
      <c r="X637">
        <v>-274.27999999999997</v>
      </c>
      <c r="Y637" t="s">
        <v>204</v>
      </c>
    </row>
    <row r="638" spans="14:25" x14ac:dyDescent="0.2">
      <c r="N638" s="63">
        <v>45658</v>
      </c>
      <c r="O638" s="63">
        <v>45664</v>
      </c>
      <c r="P638" s="63">
        <v>45664</v>
      </c>
      <c r="Q638" t="s">
        <v>725</v>
      </c>
      <c r="R638" t="s">
        <v>128</v>
      </c>
      <c r="S638" t="s">
        <v>58</v>
      </c>
      <c r="T638" t="s">
        <v>802</v>
      </c>
      <c r="U638" t="s">
        <v>1280</v>
      </c>
      <c r="V638">
        <v>295.87</v>
      </c>
      <c r="W638" t="s">
        <v>134</v>
      </c>
      <c r="X638">
        <v>-295.87</v>
      </c>
      <c r="Y638" t="s">
        <v>204</v>
      </c>
    </row>
    <row r="639" spans="14:25" x14ac:dyDescent="0.2">
      <c r="N639" s="63">
        <v>45658</v>
      </c>
      <c r="O639" s="63">
        <v>45636</v>
      </c>
      <c r="P639" s="63">
        <v>45664</v>
      </c>
      <c r="Q639" t="s">
        <v>725</v>
      </c>
      <c r="R639" t="s">
        <v>806</v>
      </c>
      <c r="S639" t="s">
        <v>49</v>
      </c>
      <c r="T639" t="s">
        <v>51</v>
      </c>
      <c r="U639" t="s">
        <v>834</v>
      </c>
      <c r="V639">
        <v>296.95999999999998</v>
      </c>
      <c r="W639" t="s">
        <v>134</v>
      </c>
      <c r="X639">
        <v>-296.95999999999998</v>
      </c>
      <c r="Y639" t="s">
        <v>204</v>
      </c>
    </row>
    <row r="640" spans="14:25" x14ac:dyDescent="0.2">
      <c r="N640" s="63">
        <v>45658</v>
      </c>
      <c r="O640" s="63">
        <v>45641</v>
      </c>
      <c r="P640" s="63">
        <v>45664</v>
      </c>
      <c r="Q640" t="s">
        <v>725</v>
      </c>
      <c r="R640" t="s">
        <v>806</v>
      </c>
      <c r="S640" t="s">
        <v>49</v>
      </c>
      <c r="T640" t="s">
        <v>51</v>
      </c>
      <c r="U640" t="s">
        <v>834</v>
      </c>
      <c r="V640">
        <v>302.91000000000003</v>
      </c>
      <c r="W640" t="s">
        <v>134</v>
      </c>
      <c r="X640">
        <v>-302.91000000000003</v>
      </c>
      <c r="Y640" t="s">
        <v>204</v>
      </c>
    </row>
    <row r="641" spans="14:25" x14ac:dyDescent="0.2">
      <c r="N641" s="63">
        <v>45658</v>
      </c>
      <c r="O641" s="63">
        <v>45639</v>
      </c>
      <c r="P641" s="63">
        <v>45664</v>
      </c>
      <c r="Q641" t="s">
        <v>725</v>
      </c>
      <c r="R641" t="s">
        <v>806</v>
      </c>
      <c r="S641" t="s">
        <v>49</v>
      </c>
      <c r="T641" t="s">
        <v>51</v>
      </c>
      <c r="U641" t="s">
        <v>1250</v>
      </c>
      <c r="V641">
        <v>312.04000000000002</v>
      </c>
      <c r="W641" t="s">
        <v>134</v>
      </c>
      <c r="X641">
        <v>-312.04000000000002</v>
      </c>
      <c r="Y641" t="s">
        <v>204</v>
      </c>
    </row>
    <row r="642" spans="14:25" x14ac:dyDescent="0.2">
      <c r="N642" s="63">
        <v>45658</v>
      </c>
      <c r="O642" s="63">
        <v>45664</v>
      </c>
      <c r="P642" s="63">
        <v>45664</v>
      </c>
      <c r="Q642" t="s">
        <v>725</v>
      </c>
      <c r="R642" t="s">
        <v>128</v>
      </c>
      <c r="S642" t="s">
        <v>58</v>
      </c>
      <c r="T642" t="s">
        <v>802</v>
      </c>
      <c r="U642" t="s">
        <v>1280</v>
      </c>
      <c r="V642">
        <v>320.81</v>
      </c>
      <c r="W642" t="s">
        <v>134</v>
      </c>
      <c r="X642">
        <v>-320.81</v>
      </c>
      <c r="Y642" t="s">
        <v>204</v>
      </c>
    </row>
    <row r="643" spans="14:25" x14ac:dyDescent="0.2">
      <c r="N643" s="63">
        <v>45658</v>
      </c>
      <c r="O643" s="63">
        <v>45631</v>
      </c>
      <c r="P643" s="63">
        <v>45664</v>
      </c>
      <c r="Q643" t="s">
        <v>725</v>
      </c>
      <c r="R643" t="s">
        <v>806</v>
      </c>
      <c r="S643" t="s">
        <v>803</v>
      </c>
      <c r="T643" t="s">
        <v>48</v>
      </c>
      <c r="U643" t="s">
        <v>831</v>
      </c>
      <c r="V643">
        <v>359.64</v>
      </c>
      <c r="W643" t="s">
        <v>134</v>
      </c>
      <c r="X643">
        <v>-359.64</v>
      </c>
      <c r="Y643" t="s">
        <v>204</v>
      </c>
    </row>
    <row r="644" spans="14:25" x14ac:dyDescent="0.2">
      <c r="N644" s="63">
        <v>45658</v>
      </c>
      <c r="O644" s="63">
        <v>45622</v>
      </c>
      <c r="P644" s="63">
        <v>45664</v>
      </c>
      <c r="Q644" t="s">
        <v>725</v>
      </c>
      <c r="R644" t="s">
        <v>806</v>
      </c>
      <c r="S644" t="s">
        <v>803</v>
      </c>
      <c r="T644" t="s">
        <v>48</v>
      </c>
      <c r="U644" t="s">
        <v>831</v>
      </c>
      <c r="V644">
        <v>370.06</v>
      </c>
      <c r="W644" t="s">
        <v>134</v>
      </c>
      <c r="X644">
        <v>-370.06</v>
      </c>
      <c r="Y644" t="s">
        <v>204</v>
      </c>
    </row>
    <row r="645" spans="14:25" x14ac:dyDescent="0.2">
      <c r="N645" s="63">
        <v>45658</v>
      </c>
      <c r="O645" s="63">
        <v>45664</v>
      </c>
      <c r="P645" s="63">
        <v>45664</v>
      </c>
      <c r="Q645" t="s">
        <v>725</v>
      </c>
      <c r="R645" t="s">
        <v>128</v>
      </c>
      <c r="S645" t="s">
        <v>52</v>
      </c>
      <c r="T645" t="s">
        <v>811</v>
      </c>
      <c r="U645" t="s">
        <v>1279</v>
      </c>
      <c r="V645">
        <v>390</v>
      </c>
      <c r="W645" t="s">
        <v>134</v>
      </c>
      <c r="X645">
        <v>-390</v>
      </c>
      <c r="Y645" t="s">
        <v>204</v>
      </c>
    </row>
    <row r="646" spans="14:25" x14ac:dyDescent="0.2">
      <c r="N646" s="63">
        <v>45658</v>
      </c>
      <c r="O646" s="63">
        <v>45636</v>
      </c>
      <c r="P646" s="63">
        <v>45664</v>
      </c>
      <c r="Q646" t="s">
        <v>725</v>
      </c>
      <c r="R646" t="s">
        <v>806</v>
      </c>
      <c r="S646" t="s">
        <v>55</v>
      </c>
      <c r="T646" t="s">
        <v>1432</v>
      </c>
      <c r="U646" t="s">
        <v>1249</v>
      </c>
      <c r="V646">
        <v>623</v>
      </c>
      <c r="W646" t="s">
        <v>134</v>
      </c>
      <c r="X646">
        <v>-623</v>
      </c>
      <c r="Y646" t="s">
        <v>204</v>
      </c>
    </row>
    <row r="647" spans="14:25" x14ac:dyDescent="0.2">
      <c r="N647" s="63">
        <v>45658</v>
      </c>
      <c r="O647" s="63">
        <v>45623</v>
      </c>
      <c r="P647" s="63">
        <v>45664</v>
      </c>
      <c r="Q647" t="s">
        <v>725</v>
      </c>
      <c r="R647" t="s">
        <v>806</v>
      </c>
      <c r="S647" t="s">
        <v>49</v>
      </c>
      <c r="T647" t="s">
        <v>809</v>
      </c>
      <c r="U647" t="s">
        <v>1242</v>
      </c>
      <c r="V647">
        <v>661.95</v>
      </c>
      <c r="W647" t="s">
        <v>134</v>
      </c>
      <c r="X647">
        <v>-661.95</v>
      </c>
      <c r="Y647" t="s">
        <v>204</v>
      </c>
    </row>
    <row r="648" spans="14:25" x14ac:dyDescent="0.2">
      <c r="N648" s="63">
        <v>45658</v>
      </c>
      <c r="O648" s="63">
        <v>45664</v>
      </c>
      <c r="P648" s="63">
        <v>45664</v>
      </c>
      <c r="Q648" t="s">
        <v>725</v>
      </c>
      <c r="R648" t="s">
        <v>128</v>
      </c>
      <c r="S648" t="s">
        <v>58</v>
      </c>
      <c r="T648" t="s">
        <v>802</v>
      </c>
      <c r="U648" t="s">
        <v>1284</v>
      </c>
      <c r="V648">
        <v>900</v>
      </c>
      <c r="W648" t="s">
        <v>134</v>
      </c>
      <c r="X648">
        <v>-900</v>
      </c>
      <c r="Y648" t="s">
        <v>204</v>
      </c>
    </row>
    <row r="649" spans="14:25" x14ac:dyDescent="0.2">
      <c r="N649" s="63">
        <v>45658</v>
      </c>
      <c r="O649" s="63">
        <v>45664</v>
      </c>
      <c r="P649" s="63">
        <v>45664</v>
      </c>
      <c r="Q649" t="s">
        <v>725</v>
      </c>
      <c r="R649" t="s">
        <v>128</v>
      </c>
      <c r="S649" t="s">
        <v>58</v>
      </c>
      <c r="T649" t="s">
        <v>802</v>
      </c>
      <c r="U649" t="s">
        <v>958</v>
      </c>
      <c r="V649">
        <v>935</v>
      </c>
      <c r="W649" t="s">
        <v>134</v>
      </c>
      <c r="X649">
        <v>-935</v>
      </c>
      <c r="Y649" t="s">
        <v>204</v>
      </c>
    </row>
    <row r="650" spans="14:25" x14ac:dyDescent="0.2">
      <c r="N650" s="63">
        <v>45658</v>
      </c>
      <c r="O650" s="63">
        <v>45664</v>
      </c>
      <c r="P650" s="63">
        <v>45664</v>
      </c>
      <c r="Q650" t="s">
        <v>725</v>
      </c>
      <c r="R650" t="s">
        <v>128</v>
      </c>
      <c r="S650" t="s">
        <v>40</v>
      </c>
      <c r="T650" t="s">
        <v>949</v>
      </c>
      <c r="U650" t="s">
        <v>1277</v>
      </c>
      <c r="V650">
        <v>1500</v>
      </c>
      <c r="W650" t="s">
        <v>134</v>
      </c>
      <c r="X650">
        <v>1500</v>
      </c>
      <c r="Y650" t="s">
        <v>203</v>
      </c>
    </row>
    <row r="651" spans="14:25" x14ac:dyDescent="0.2">
      <c r="N651" s="63">
        <v>45658</v>
      </c>
      <c r="O651" s="63">
        <v>45665</v>
      </c>
      <c r="P651" s="63">
        <v>45665</v>
      </c>
      <c r="Q651" t="s">
        <v>725</v>
      </c>
      <c r="R651" t="s">
        <v>128</v>
      </c>
      <c r="S651" t="s">
        <v>41</v>
      </c>
      <c r="T651" t="s">
        <v>798</v>
      </c>
      <c r="U651" t="s">
        <v>1285</v>
      </c>
      <c r="V651">
        <v>18.399999999999999</v>
      </c>
      <c r="W651" t="s">
        <v>134</v>
      </c>
      <c r="X651">
        <v>18.399999999999999</v>
      </c>
      <c r="Y651" t="s">
        <v>203</v>
      </c>
    </row>
    <row r="652" spans="14:25" x14ac:dyDescent="0.2">
      <c r="N652" s="63">
        <v>45658</v>
      </c>
      <c r="O652" s="63">
        <v>45665</v>
      </c>
      <c r="P652" s="63">
        <v>45665</v>
      </c>
      <c r="Q652" t="s">
        <v>725</v>
      </c>
      <c r="R652" t="s">
        <v>128</v>
      </c>
      <c r="S652" t="s">
        <v>41</v>
      </c>
      <c r="T652" t="s">
        <v>798</v>
      </c>
      <c r="U652" t="s">
        <v>1286</v>
      </c>
      <c r="V652">
        <v>67.2</v>
      </c>
      <c r="W652" t="s">
        <v>134</v>
      </c>
      <c r="X652">
        <v>67.2</v>
      </c>
      <c r="Y652" t="s">
        <v>203</v>
      </c>
    </row>
    <row r="653" spans="14:25" x14ac:dyDescent="0.2">
      <c r="N653" s="63">
        <v>45658</v>
      </c>
      <c r="O653" s="63">
        <v>45667</v>
      </c>
      <c r="P653" s="63">
        <v>45667</v>
      </c>
      <c r="Q653" t="s">
        <v>725</v>
      </c>
      <c r="R653" t="s">
        <v>128</v>
      </c>
      <c r="S653" t="s">
        <v>808</v>
      </c>
      <c r="T653" t="s">
        <v>257</v>
      </c>
      <c r="U653" t="s">
        <v>1290</v>
      </c>
      <c r="V653">
        <v>55.78</v>
      </c>
      <c r="W653" t="s">
        <v>134</v>
      </c>
      <c r="X653">
        <v>-55.78</v>
      </c>
      <c r="Y653" t="s">
        <v>204</v>
      </c>
    </row>
    <row r="654" spans="14:25" x14ac:dyDescent="0.2">
      <c r="N654" s="63">
        <v>45658</v>
      </c>
      <c r="O654" s="63">
        <v>45667</v>
      </c>
      <c r="P654" s="63">
        <v>45667</v>
      </c>
      <c r="Q654" t="s">
        <v>725</v>
      </c>
      <c r="R654" t="s">
        <v>128</v>
      </c>
      <c r="S654" t="s">
        <v>49</v>
      </c>
      <c r="T654" t="s">
        <v>901</v>
      </c>
      <c r="U654" t="s">
        <v>762</v>
      </c>
      <c r="V654">
        <v>67.5</v>
      </c>
      <c r="W654" t="s">
        <v>134</v>
      </c>
      <c r="X654">
        <v>-67.5</v>
      </c>
      <c r="Y654" t="s">
        <v>204</v>
      </c>
    </row>
    <row r="655" spans="14:25" x14ac:dyDescent="0.2">
      <c r="N655" s="63">
        <v>45658</v>
      </c>
      <c r="O655" s="63">
        <v>45667</v>
      </c>
      <c r="P655" s="63">
        <v>45667</v>
      </c>
      <c r="Q655" t="s">
        <v>725</v>
      </c>
      <c r="R655" t="s">
        <v>128</v>
      </c>
      <c r="S655" t="s">
        <v>814</v>
      </c>
      <c r="T655" t="s">
        <v>257</v>
      </c>
      <c r="U655" t="s">
        <v>761</v>
      </c>
      <c r="V655">
        <v>120</v>
      </c>
      <c r="W655" t="s">
        <v>134</v>
      </c>
      <c r="X655">
        <v>-120</v>
      </c>
      <c r="Y655" t="s">
        <v>204</v>
      </c>
    </row>
    <row r="656" spans="14:25" x14ac:dyDescent="0.2">
      <c r="N656" s="63">
        <v>45658</v>
      </c>
      <c r="O656" s="63">
        <v>45667</v>
      </c>
      <c r="P656" s="63">
        <v>45667</v>
      </c>
      <c r="Q656" t="s">
        <v>725</v>
      </c>
      <c r="R656" t="s">
        <v>128</v>
      </c>
      <c r="S656" t="s">
        <v>49</v>
      </c>
      <c r="T656" t="s">
        <v>1293</v>
      </c>
      <c r="U656" t="s">
        <v>1288</v>
      </c>
      <c r="V656">
        <v>134.88999999999999</v>
      </c>
      <c r="W656" t="s">
        <v>134</v>
      </c>
      <c r="X656">
        <v>-134.88999999999999</v>
      </c>
      <c r="Y656" t="s">
        <v>204</v>
      </c>
    </row>
    <row r="657" spans="14:25" x14ac:dyDescent="0.2">
      <c r="N657" s="63">
        <v>45658</v>
      </c>
      <c r="O657" s="63">
        <v>45667</v>
      </c>
      <c r="P657" s="63">
        <v>45667</v>
      </c>
      <c r="Q657" t="s">
        <v>725</v>
      </c>
      <c r="R657" t="s">
        <v>128</v>
      </c>
      <c r="S657" t="s">
        <v>808</v>
      </c>
      <c r="T657" t="s">
        <v>257</v>
      </c>
      <c r="U657" t="s">
        <v>745</v>
      </c>
      <c r="V657">
        <v>155.32</v>
      </c>
      <c r="W657" t="s">
        <v>134</v>
      </c>
      <c r="X657">
        <v>-155.32</v>
      </c>
      <c r="Y657" t="s">
        <v>204</v>
      </c>
    </row>
    <row r="658" spans="14:25" x14ac:dyDescent="0.2">
      <c r="N658" s="63">
        <v>45658</v>
      </c>
      <c r="O658" s="63">
        <v>45667</v>
      </c>
      <c r="P658" s="63">
        <v>45667</v>
      </c>
      <c r="Q658" t="s">
        <v>725</v>
      </c>
      <c r="R658" t="s">
        <v>128</v>
      </c>
      <c r="S658" t="s">
        <v>49</v>
      </c>
      <c r="T658" t="s">
        <v>1293</v>
      </c>
      <c r="U658" t="s">
        <v>1289</v>
      </c>
      <c r="V658">
        <v>205.65</v>
      </c>
      <c r="W658" t="s">
        <v>134</v>
      </c>
      <c r="X658">
        <v>-205.65</v>
      </c>
      <c r="Y658" t="s">
        <v>204</v>
      </c>
    </row>
    <row r="659" spans="14:25" x14ac:dyDescent="0.2">
      <c r="N659" s="63">
        <v>45658</v>
      </c>
      <c r="O659" s="63">
        <v>45667</v>
      </c>
      <c r="P659" s="63">
        <v>45667</v>
      </c>
      <c r="Q659" t="s">
        <v>725</v>
      </c>
      <c r="R659" t="s">
        <v>128</v>
      </c>
      <c r="S659" t="s">
        <v>58</v>
      </c>
      <c r="T659" t="s">
        <v>801</v>
      </c>
      <c r="U659" t="s">
        <v>1287</v>
      </c>
      <c r="V659">
        <v>240</v>
      </c>
      <c r="W659" t="s">
        <v>134</v>
      </c>
      <c r="X659">
        <v>-240</v>
      </c>
      <c r="Y659" t="s">
        <v>204</v>
      </c>
    </row>
    <row r="660" spans="14:25" x14ac:dyDescent="0.2">
      <c r="N660" s="63">
        <v>45658</v>
      </c>
      <c r="O660" s="63">
        <v>45667</v>
      </c>
      <c r="P660" s="63">
        <v>45667</v>
      </c>
      <c r="Q660" t="s">
        <v>725</v>
      </c>
      <c r="R660" t="s">
        <v>128</v>
      </c>
      <c r="S660" t="s">
        <v>43</v>
      </c>
      <c r="T660" t="s">
        <v>44</v>
      </c>
      <c r="U660" t="s">
        <v>760</v>
      </c>
      <c r="V660">
        <v>270.58</v>
      </c>
      <c r="W660" t="s">
        <v>134</v>
      </c>
      <c r="X660">
        <v>-270.58</v>
      </c>
      <c r="Y660" t="s">
        <v>204</v>
      </c>
    </row>
    <row r="661" spans="14:25" x14ac:dyDescent="0.2">
      <c r="N661" s="63">
        <v>45658</v>
      </c>
      <c r="O661" s="63">
        <v>45667</v>
      </c>
      <c r="P661" s="63">
        <v>45667</v>
      </c>
      <c r="Q661" t="s">
        <v>725</v>
      </c>
      <c r="R661" t="s">
        <v>128</v>
      </c>
      <c r="S661" t="s">
        <v>816</v>
      </c>
      <c r="T661" t="s">
        <v>964</v>
      </c>
      <c r="U661" t="s">
        <v>1164</v>
      </c>
      <c r="V661">
        <v>440</v>
      </c>
      <c r="W661" t="s">
        <v>134</v>
      </c>
      <c r="X661">
        <v>-440</v>
      </c>
      <c r="Y661" t="s">
        <v>204</v>
      </c>
    </row>
    <row r="662" spans="14:25" x14ac:dyDescent="0.2">
      <c r="N662" s="63">
        <v>45658</v>
      </c>
      <c r="O662" s="63">
        <v>45667</v>
      </c>
      <c r="P662" s="63">
        <v>45667</v>
      </c>
      <c r="Q662" t="s">
        <v>725</v>
      </c>
      <c r="R662" t="s">
        <v>128</v>
      </c>
      <c r="S662" t="s">
        <v>679</v>
      </c>
      <c r="T662" t="s">
        <v>1137</v>
      </c>
      <c r="U662" t="s">
        <v>1130</v>
      </c>
      <c r="V662">
        <v>495.94</v>
      </c>
      <c r="W662" t="s">
        <v>134</v>
      </c>
      <c r="X662">
        <v>-495.94</v>
      </c>
      <c r="Y662" t="s">
        <v>204</v>
      </c>
    </row>
    <row r="663" spans="14:25" x14ac:dyDescent="0.2">
      <c r="N663" s="63">
        <v>45658</v>
      </c>
      <c r="O663" s="63">
        <v>45667</v>
      </c>
      <c r="P663" s="63">
        <v>45667</v>
      </c>
      <c r="Q663" t="s">
        <v>725</v>
      </c>
      <c r="R663" t="s">
        <v>128</v>
      </c>
      <c r="S663" t="s">
        <v>808</v>
      </c>
      <c r="T663" t="s">
        <v>257</v>
      </c>
      <c r="U663" t="s">
        <v>790</v>
      </c>
      <c r="V663">
        <v>1561.32</v>
      </c>
      <c r="W663" t="s">
        <v>134</v>
      </c>
      <c r="X663">
        <v>-1561.32</v>
      </c>
      <c r="Y663" t="s">
        <v>204</v>
      </c>
    </row>
    <row r="664" spans="14:25" x14ac:dyDescent="0.2">
      <c r="N664" s="63">
        <v>45658</v>
      </c>
      <c r="O664" s="63">
        <v>45670</v>
      </c>
      <c r="P664" s="63">
        <v>45670</v>
      </c>
      <c r="Q664" t="s">
        <v>725</v>
      </c>
      <c r="R664" t="s">
        <v>128</v>
      </c>
      <c r="S664" t="s">
        <v>52</v>
      </c>
      <c r="T664" t="s">
        <v>800</v>
      </c>
      <c r="U664" t="s">
        <v>1292</v>
      </c>
      <c r="V664">
        <v>4</v>
      </c>
      <c r="W664" t="s">
        <v>134</v>
      </c>
      <c r="X664">
        <v>-4</v>
      </c>
      <c r="Y664" t="s">
        <v>204</v>
      </c>
    </row>
    <row r="665" spans="14:25" x14ac:dyDescent="0.2">
      <c r="N665" s="63">
        <v>45658</v>
      </c>
      <c r="O665" s="63">
        <v>45670</v>
      </c>
      <c r="P665" s="63">
        <v>45670</v>
      </c>
      <c r="Q665" t="s">
        <v>725</v>
      </c>
      <c r="R665" t="s">
        <v>128</v>
      </c>
      <c r="S665" t="s">
        <v>52</v>
      </c>
      <c r="T665" t="s">
        <v>800</v>
      </c>
      <c r="U665" t="s">
        <v>1292</v>
      </c>
      <c r="V665">
        <v>4</v>
      </c>
      <c r="W665" t="s">
        <v>134</v>
      </c>
      <c r="X665">
        <v>-4</v>
      </c>
      <c r="Y665" t="s">
        <v>204</v>
      </c>
    </row>
    <row r="666" spans="14:25" x14ac:dyDescent="0.2">
      <c r="N666" s="63">
        <v>45658</v>
      </c>
      <c r="O666" s="63">
        <v>45670</v>
      </c>
      <c r="P666" s="63">
        <v>45670</v>
      </c>
      <c r="Q666" t="s">
        <v>725</v>
      </c>
      <c r="R666" t="s">
        <v>128</v>
      </c>
      <c r="S666" t="s">
        <v>55</v>
      </c>
      <c r="T666" t="s">
        <v>56</v>
      </c>
      <c r="U666" t="s">
        <v>1308</v>
      </c>
      <c r="V666">
        <v>100</v>
      </c>
      <c r="W666" t="s">
        <v>134</v>
      </c>
      <c r="X666">
        <v>-100</v>
      </c>
      <c r="Y666" t="s">
        <v>204</v>
      </c>
    </row>
    <row r="667" spans="14:25" x14ac:dyDescent="0.2">
      <c r="N667" s="63">
        <v>45658</v>
      </c>
      <c r="O667" s="63">
        <v>45670</v>
      </c>
      <c r="P667" s="63">
        <v>45670</v>
      </c>
      <c r="Q667" t="s">
        <v>725</v>
      </c>
      <c r="R667" t="s">
        <v>128</v>
      </c>
      <c r="S667" t="s">
        <v>899</v>
      </c>
      <c r="T667" t="s">
        <v>902</v>
      </c>
      <c r="U667" t="s">
        <v>1291</v>
      </c>
      <c r="V667">
        <v>109.27</v>
      </c>
      <c r="W667" t="s">
        <v>134</v>
      </c>
      <c r="X667">
        <v>-109.27</v>
      </c>
      <c r="Y667" t="s">
        <v>204</v>
      </c>
    </row>
    <row r="668" spans="14:25" x14ac:dyDescent="0.2">
      <c r="N668" s="63">
        <v>45658</v>
      </c>
      <c r="O668" s="63">
        <v>45670</v>
      </c>
      <c r="P668" s="63">
        <v>45670</v>
      </c>
      <c r="Q668" t="s">
        <v>725</v>
      </c>
      <c r="R668" t="s">
        <v>128</v>
      </c>
      <c r="S668" t="s">
        <v>816</v>
      </c>
      <c r="T668" t="s">
        <v>965</v>
      </c>
      <c r="U668" t="s">
        <v>1307</v>
      </c>
      <c r="V668">
        <v>150</v>
      </c>
      <c r="W668" t="s">
        <v>134</v>
      </c>
      <c r="X668">
        <v>-150</v>
      </c>
      <c r="Y668" t="s">
        <v>204</v>
      </c>
    </row>
    <row r="669" spans="14:25" x14ac:dyDescent="0.2">
      <c r="N669" s="63">
        <v>45658</v>
      </c>
      <c r="O669" s="63">
        <v>45670</v>
      </c>
      <c r="P669" s="63">
        <v>45670</v>
      </c>
      <c r="Q669" t="s">
        <v>725</v>
      </c>
      <c r="R669" t="s">
        <v>128</v>
      </c>
      <c r="S669" t="s">
        <v>43</v>
      </c>
      <c r="T669" t="s">
        <v>46</v>
      </c>
      <c r="U669" t="s">
        <v>766</v>
      </c>
      <c r="V669">
        <v>182.37</v>
      </c>
      <c r="W669" t="s">
        <v>134</v>
      </c>
      <c r="X669">
        <v>-182.37</v>
      </c>
      <c r="Y669" t="s">
        <v>204</v>
      </c>
    </row>
    <row r="670" spans="14:25" x14ac:dyDescent="0.2">
      <c r="N670" s="63">
        <v>45658</v>
      </c>
      <c r="O670" s="63">
        <v>45671</v>
      </c>
      <c r="P670" s="63">
        <v>45671</v>
      </c>
      <c r="Q670" t="s">
        <v>725</v>
      </c>
      <c r="R670" t="s">
        <v>128</v>
      </c>
      <c r="S670" t="s">
        <v>41</v>
      </c>
      <c r="T670" t="s">
        <v>798</v>
      </c>
      <c r="U670" t="s">
        <v>1311</v>
      </c>
      <c r="V670">
        <v>2.34</v>
      </c>
      <c r="W670" t="s">
        <v>134</v>
      </c>
      <c r="X670">
        <v>2.34</v>
      </c>
      <c r="Y670" t="s">
        <v>203</v>
      </c>
    </row>
    <row r="671" spans="14:25" x14ac:dyDescent="0.2">
      <c r="N671" s="63">
        <v>45658</v>
      </c>
      <c r="O671" s="63">
        <v>45671</v>
      </c>
      <c r="P671" s="63">
        <v>45671</v>
      </c>
      <c r="Q671" t="s">
        <v>725</v>
      </c>
      <c r="R671" t="s">
        <v>128</v>
      </c>
      <c r="S671" t="s">
        <v>907</v>
      </c>
      <c r="T671" t="s">
        <v>908</v>
      </c>
      <c r="U671" t="s">
        <v>1313</v>
      </c>
      <c r="V671">
        <v>45</v>
      </c>
      <c r="W671" t="s">
        <v>134</v>
      </c>
      <c r="X671">
        <v>-45</v>
      </c>
      <c r="Y671" t="s">
        <v>204</v>
      </c>
    </row>
    <row r="672" spans="14:25" x14ac:dyDescent="0.2">
      <c r="N672" s="63">
        <v>45658</v>
      </c>
      <c r="O672" s="63">
        <v>45671</v>
      </c>
      <c r="P672" s="63">
        <v>45671</v>
      </c>
      <c r="Q672" t="s">
        <v>725</v>
      </c>
      <c r="R672" t="s">
        <v>128</v>
      </c>
      <c r="S672" t="s">
        <v>41</v>
      </c>
      <c r="T672" t="s">
        <v>798</v>
      </c>
      <c r="U672" t="s">
        <v>1310</v>
      </c>
      <c r="V672">
        <v>142</v>
      </c>
      <c r="W672" t="s">
        <v>134</v>
      </c>
      <c r="X672">
        <v>142</v>
      </c>
      <c r="Y672" t="s">
        <v>203</v>
      </c>
    </row>
    <row r="673" spans="14:25" x14ac:dyDescent="0.2">
      <c r="N673" s="63">
        <v>45658</v>
      </c>
      <c r="O673" s="63">
        <v>45671</v>
      </c>
      <c r="P673" s="63">
        <v>45671</v>
      </c>
      <c r="Q673" t="s">
        <v>725</v>
      </c>
      <c r="R673" t="s">
        <v>128</v>
      </c>
      <c r="S673" t="s">
        <v>41</v>
      </c>
      <c r="T673" t="s">
        <v>798</v>
      </c>
      <c r="U673" t="s">
        <v>1309</v>
      </c>
      <c r="V673">
        <v>144.1</v>
      </c>
      <c r="W673" t="s">
        <v>134</v>
      </c>
      <c r="X673">
        <v>144.1</v>
      </c>
      <c r="Y673" t="s">
        <v>203</v>
      </c>
    </row>
    <row r="674" spans="14:25" x14ac:dyDescent="0.2">
      <c r="N674" s="63">
        <v>45658</v>
      </c>
      <c r="O674" s="63">
        <v>45671</v>
      </c>
      <c r="P674" s="63">
        <v>45671</v>
      </c>
      <c r="Q674" t="s">
        <v>725</v>
      </c>
      <c r="R674" t="s">
        <v>128</v>
      </c>
      <c r="S674" t="s">
        <v>40</v>
      </c>
      <c r="T674" t="s">
        <v>949</v>
      </c>
      <c r="U674" t="s">
        <v>1312</v>
      </c>
      <c r="V674">
        <v>400</v>
      </c>
      <c r="W674" t="s">
        <v>134</v>
      </c>
      <c r="X674">
        <v>400</v>
      </c>
      <c r="Y674" t="s">
        <v>203</v>
      </c>
    </row>
    <row r="675" spans="14:25" x14ac:dyDescent="0.2">
      <c r="N675" s="63">
        <v>45658</v>
      </c>
      <c r="O675" s="63">
        <v>45671</v>
      </c>
      <c r="P675" s="63">
        <v>45671</v>
      </c>
      <c r="Q675" t="s">
        <v>725</v>
      </c>
      <c r="R675" t="s">
        <v>128</v>
      </c>
      <c r="S675" t="s">
        <v>816</v>
      </c>
      <c r="T675" t="s">
        <v>914</v>
      </c>
      <c r="U675" t="s">
        <v>777</v>
      </c>
      <c r="V675">
        <v>785</v>
      </c>
      <c r="W675" t="s">
        <v>134</v>
      </c>
      <c r="X675">
        <v>-785</v>
      </c>
      <c r="Y675" t="s">
        <v>204</v>
      </c>
    </row>
    <row r="676" spans="14:25" x14ac:dyDescent="0.2">
      <c r="N676" s="63">
        <v>45658</v>
      </c>
      <c r="O676" s="63">
        <v>45672</v>
      </c>
      <c r="P676" s="63">
        <v>45672</v>
      </c>
      <c r="Q676" t="s">
        <v>725</v>
      </c>
      <c r="R676" t="s">
        <v>128</v>
      </c>
      <c r="S676" t="s">
        <v>41</v>
      </c>
      <c r="T676" t="s">
        <v>798</v>
      </c>
      <c r="U676" t="s">
        <v>1318</v>
      </c>
      <c r="V676">
        <v>2</v>
      </c>
      <c r="W676" t="s">
        <v>134</v>
      </c>
      <c r="X676">
        <v>2</v>
      </c>
      <c r="Y676" t="s">
        <v>203</v>
      </c>
    </row>
    <row r="677" spans="14:25" x14ac:dyDescent="0.2">
      <c r="N677" s="63">
        <v>45658</v>
      </c>
      <c r="O677" s="63">
        <v>45672</v>
      </c>
      <c r="P677" s="63">
        <v>45672</v>
      </c>
      <c r="Q677" t="s">
        <v>725</v>
      </c>
      <c r="R677" t="s">
        <v>128</v>
      </c>
      <c r="S677" t="s">
        <v>41</v>
      </c>
      <c r="T677" t="s">
        <v>798</v>
      </c>
      <c r="U677" t="s">
        <v>1315</v>
      </c>
      <c r="V677">
        <v>2.2000000000000002</v>
      </c>
      <c r="W677" t="s">
        <v>134</v>
      </c>
      <c r="X677">
        <v>2.2000000000000002</v>
      </c>
      <c r="Y677" t="s">
        <v>203</v>
      </c>
    </row>
    <row r="678" spans="14:25" x14ac:dyDescent="0.2">
      <c r="N678" s="63">
        <v>45658</v>
      </c>
      <c r="O678" s="63">
        <v>45672</v>
      </c>
      <c r="P678" s="63">
        <v>45672</v>
      </c>
      <c r="Q678" t="s">
        <v>725</v>
      </c>
      <c r="R678" t="s">
        <v>128</v>
      </c>
      <c r="S678" t="s">
        <v>41</v>
      </c>
      <c r="T678" t="s">
        <v>798</v>
      </c>
      <c r="U678" t="s">
        <v>1314</v>
      </c>
      <c r="V678">
        <v>2.4300000000000002</v>
      </c>
      <c r="W678" t="s">
        <v>134</v>
      </c>
      <c r="X678">
        <v>2.4300000000000002</v>
      </c>
      <c r="Y678" t="s">
        <v>203</v>
      </c>
    </row>
    <row r="679" spans="14:25" x14ac:dyDescent="0.2">
      <c r="N679" s="63">
        <v>45658</v>
      </c>
      <c r="O679" s="63">
        <v>45672</v>
      </c>
      <c r="P679" s="63">
        <v>45672</v>
      </c>
      <c r="Q679" t="s">
        <v>725</v>
      </c>
      <c r="R679" t="s">
        <v>128</v>
      </c>
      <c r="S679" t="s">
        <v>41</v>
      </c>
      <c r="T679" t="s">
        <v>798</v>
      </c>
      <c r="U679" t="s">
        <v>1316</v>
      </c>
      <c r="V679">
        <v>6.24</v>
      </c>
      <c r="W679" t="s">
        <v>134</v>
      </c>
      <c r="X679">
        <v>6.24</v>
      </c>
      <c r="Y679" t="s">
        <v>203</v>
      </c>
    </row>
    <row r="680" spans="14:25" x14ac:dyDescent="0.2">
      <c r="N680" s="63">
        <v>45658</v>
      </c>
      <c r="O680" s="63">
        <v>45672</v>
      </c>
      <c r="P680" s="63">
        <v>45672</v>
      </c>
      <c r="Q680" t="s">
        <v>725</v>
      </c>
      <c r="R680" t="s">
        <v>128</v>
      </c>
      <c r="S680" t="s">
        <v>41</v>
      </c>
      <c r="T680" t="s">
        <v>798</v>
      </c>
      <c r="U680" t="s">
        <v>1320</v>
      </c>
      <c r="V680">
        <v>8.5</v>
      </c>
      <c r="W680" t="s">
        <v>134</v>
      </c>
      <c r="X680">
        <v>8.5</v>
      </c>
      <c r="Y680" t="s">
        <v>203</v>
      </c>
    </row>
    <row r="681" spans="14:25" x14ac:dyDescent="0.2">
      <c r="N681" s="63">
        <v>45658</v>
      </c>
      <c r="O681" s="63">
        <v>45672</v>
      </c>
      <c r="P681" s="63">
        <v>45672</v>
      </c>
      <c r="Q681" t="s">
        <v>725</v>
      </c>
      <c r="R681" t="s">
        <v>128</v>
      </c>
      <c r="S681" t="s">
        <v>41</v>
      </c>
      <c r="T681" t="s">
        <v>798</v>
      </c>
      <c r="U681" t="s">
        <v>1319</v>
      </c>
      <c r="V681">
        <v>31.32</v>
      </c>
      <c r="W681" t="s">
        <v>134</v>
      </c>
      <c r="X681">
        <v>31.32</v>
      </c>
      <c r="Y681" t="s">
        <v>203</v>
      </c>
    </row>
    <row r="682" spans="14:25" x14ac:dyDescent="0.2">
      <c r="N682" s="63">
        <v>45658</v>
      </c>
      <c r="O682" s="63">
        <v>45672</v>
      </c>
      <c r="P682" s="63">
        <v>45672</v>
      </c>
      <c r="Q682" t="s">
        <v>725</v>
      </c>
      <c r="R682" t="s">
        <v>128</v>
      </c>
      <c r="S682" t="s">
        <v>41</v>
      </c>
      <c r="T682" t="s">
        <v>798</v>
      </c>
      <c r="U682" t="s">
        <v>1317</v>
      </c>
      <c r="V682">
        <v>47.5</v>
      </c>
      <c r="W682" t="s">
        <v>134</v>
      </c>
      <c r="X682">
        <v>47.5</v>
      </c>
      <c r="Y682" t="s">
        <v>203</v>
      </c>
    </row>
    <row r="683" spans="14:25" x14ac:dyDescent="0.2">
      <c r="N683" s="63">
        <v>45658</v>
      </c>
      <c r="O683" s="63">
        <v>45672</v>
      </c>
      <c r="P683" s="63">
        <v>45672</v>
      </c>
      <c r="Q683" t="s">
        <v>725</v>
      </c>
      <c r="R683" t="s">
        <v>128</v>
      </c>
      <c r="S683" t="s">
        <v>52</v>
      </c>
      <c r="T683" t="s">
        <v>54</v>
      </c>
      <c r="U683" t="s">
        <v>1321</v>
      </c>
      <c r="V683">
        <v>1958.74</v>
      </c>
      <c r="W683" t="s">
        <v>134</v>
      </c>
      <c r="X683">
        <v>-1958.74</v>
      </c>
      <c r="Y683" t="s">
        <v>204</v>
      </c>
    </row>
    <row r="684" spans="14:25" x14ac:dyDescent="0.2">
      <c r="N684" s="63">
        <v>45658</v>
      </c>
      <c r="O684" s="63">
        <v>45673</v>
      </c>
      <c r="P684" s="63">
        <v>45673</v>
      </c>
      <c r="Q684" t="s">
        <v>725</v>
      </c>
      <c r="R684" t="s">
        <v>128</v>
      </c>
      <c r="S684" t="s">
        <v>40</v>
      </c>
      <c r="T684" t="s">
        <v>949</v>
      </c>
      <c r="U684" t="s">
        <v>1322</v>
      </c>
      <c r="V684">
        <v>2000</v>
      </c>
      <c r="W684" t="s">
        <v>134</v>
      </c>
      <c r="X684">
        <v>2000</v>
      </c>
      <c r="Y684" t="s">
        <v>203</v>
      </c>
    </row>
    <row r="685" spans="14:25" x14ac:dyDescent="0.2">
      <c r="N685" s="63">
        <v>45658</v>
      </c>
      <c r="O685" s="63">
        <v>45674</v>
      </c>
      <c r="P685" s="63">
        <v>45674</v>
      </c>
      <c r="Q685" t="s">
        <v>725</v>
      </c>
      <c r="R685" t="s">
        <v>128</v>
      </c>
      <c r="S685" t="s">
        <v>809</v>
      </c>
      <c r="T685" t="s">
        <v>823</v>
      </c>
      <c r="U685" t="s">
        <v>786</v>
      </c>
      <c r="V685">
        <v>103.04</v>
      </c>
      <c r="W685" t="s">
        <v>134</v>
      </c>
      <c r="X685">
        <v>-103.04</v>
      </c>
      <c r="Y685" t="s">
        <v>204</v>
      </c>
    </row>
    <row r="686" spans="14:25" x14ac:dyDescent="0.2">
      <c r="N686" s="63">
        <v>45658</v>
      </c>
      <c r="O686" s="63">
        <v>45674</v>
      </c>
      <c r="P686" s="63">
        <v>45674</v>
      </c>
      <c r="Q686" t="s">
        <v>725</v>
      </c>
      <c r="R686" t="s">
        <v>128</v>
      </c>
      <c r="S686" t="s">
        <v>809</v>
      </c>
      <c r="T686" t="s">
        <v>823</v>
      </c>
      <c r="U686" t="s">
        <v>786</v>
      </c>
      <c r="V686">
        <v>159.55000000000001</v>
      </c>
      <c r="W686" t="s">
        <v>134</v>
      </c>
      <c r="X686">
        <v>-159.55000000000001</v>
      </c>
      <c r="Y686" t="s">
        <v>204</v>
      </c>
    </row>
    <row r="687" spans="14:25" x14ac:dyDescent="0.2">
      <c r="N687" s="63">
        <v>45658</v>
      </c>
      <c r="O687" s="63">
        <v>45674</v>
      </c>
      <c r="P687" s="63">
        <v>45674</v>
      </c>
      <c r="Q687" t="s">
        <v>725</v>
      </c>
      <c r="R687" t="s">
        <v>128</v>
      </c>
      <c r="S687" t="s">
        <v>809</v>
      </c>
      <c r="T687" t="s">
        <v>823</v>
      </c>
      <c r="U687" t="s">
        <v>786</v>
      </c>
      <c r="V687">
        <v>223.89</v>
      </c>
      <c r="W687" t="s">
        <v>134</v>
      </c>
      <c r="X687">
        <v>-223.89</v>
      </c>
      <c r="Y687" t="s">
        <v>204</v>
      </c>
    </row>
    <row r="688" spans="14:25" x14ac:dyDescent="0.2">
      <c r="N688" s="63">
        <v>45658</v>
      </c>
      <c r="O688" s="63">
        <v>45674</v>
      </c>
      <c r="P688" s="63">
        <v>45674</v>
      </c>
      <c r="Q688" t="s">
        <v>725</v>
      </c>
      <c r="R688" t="s">
        <v>128</v>
      </c>
      <c r="S688" t="s">
        <v>809</v>
      </c>
      <c r="T688" t="s">
        <v>823</v>
      </c>
      <c r="U688" t="s">
        <v>786</v>
      </c>
      <c r="V688">
        <v>226.12</v>
      </c>
      <c r="W688" t="s">
        <v>134</v>
      </c>
      <c r="X688">
        <v>-226.12</v>
      </c>
      <c r="Y688" t="s">
        <v>204</v>
      </c>
    </row>
    <row r="689" spans="14:25" x14ac:dyDescent="0.2">
      <c r="N689" s="63">
        <v>45658</v>
      </c>
      <c r="O689" s="63">
        <v>45674</v>
      </c>
      <c r="P689" s="63">
        <v>45674</v>
      </c>
      <c r="Q689" t="s">
        <v>725</v>
      </c>
      <c r="R689" t="s">
        <v>128</v>
      </c>
      <c r="S689" t="s">
        <v>809</v>
      </c>
      <c r="T689" t="s">
        <v>823</v>
      </c>
      <c r="U689" t="s">
        <v>786</v>
      </c>
      <c r="V689">
        <v>320.72000000000003</v>
      </c>
      <c r="W689" t="s">
        <v>134</v>
      </c>
      <c r="X689">
        <v>-320.72000000000003</v>
      </c>
      <c r="Y689" t="s">
        <v>204</v>
      </c>
    </row>
    <row r="690" spans="14:25" x14ac:dyDescent="0.2">
      <c r="N690" s="63">
        <v>45658</v>
      </c>
      <c r="O690" s="63">
        <v>45674</v>
      </c>
      <c r="P690" s="63">
        <v>45674</v>
      </c>
      <c r="Q690" t="s">
        <v>725</v>
      </c>
      <c r="R690" t="s">
        <v>128</v>
      </c>
      <c r="S690" t="s">
        <v>40</v>
      </c>
      <c r="T690" t="s">
        <v>949</v>
      </c>
      <c r="U690" t="s">
        <v>1323</v>
      </c>
      <c r="V690">
        <v>1000</v>
      </c>
      <c r="W690" t="s">
        <v>134</v>
      </c>
      <c r="X690">
        <v>1000</v>
      </c>
      <c r="Y690" t="s">
        <v>203</v>
      </c>
    </row>
    <row r="691" spans="14:25" x14ac:dyDescent="0.2">
      <c r="N691" s="63">
        <v>45658</v>
      </c>
      <c r="O691" s="63">
        <v>45677</v>
      </c>
      <c r="P691" s="63">
        <v>45677</v>
      </c>
      <c r="Q691" t="s">
        <v>725</v>
      </c>
      <c r="R691" t="s">
        <v>128</v>
      </c>
      <c r="S691" t="s">
        <v>41</v>
      </c>
      <c r="T691" t="s">
        <v>798</v>
      </c>
      <c r="U691" t="s">
        <v>1422</v>
      </c>
      <c r="V691">
        <v>32.200000000000003</v>
      </c>
      <c r="W691" t="s">
        <v>134</v>
      </c>
      <c r="X691">
        <v>32.200000000000003</v>
      </c>
      <c r="Y691" t="s">
        <v>203</v>
      </c>
    </row>
    <row r="692" spans="14:25" x14ac:dyDescent="0.2">
      <c r="N692" s="63">
        <v>45658</v>
      </c>
      <c r="O692" s="63">
        <v>45677</v>
      </c>
      <c r="P692" s="63">
        <v>45677</v>
      </c>
      <c r="Q692" t="s">
        <v>725</v>
      </c>
      <c r="R692" t="s">
        <v>128</v>
      </c>
      <c r="S692" t="s">
        <v>814</v>
      </c>
      <c r="T692" t="s">
        <v>257</v>
      </c>
      <c r="U692" t="s">
        <v>787</v>
      </c>
      <c r="V692">
        <v>358.67</v>
      </c>
      <c r="W692" t="s">
        <v>134</v>
      </c>
      <c r="X692">
        <v>-358.67</v>
      </c>
      <c r="Y692" t="s">
        <v>204</v>
      </c>
    </row>
    <row r="693" spans="14:25" x14ac:dyDescent="0.2">
      <c r="N693" s="63">
        <v>45658</v>
      </c>
      <c r="O693" s="63">
        <v>45677</v>
      </c>
      <c r="P693" s="63">
        <v>45677</v>
      </c>
      <c r="Q693" t="s">
        <v>725</v>
      </c>
      <c r="R693" t="s">
        <v>128</v>
      </c>
      <c r="S693" t="s">
        <v>40</v>
      </c>
      <c r="T693" t="s">
        <v>949</v>
      </c>
      <c r="U693" t="s">
        <v>1421</v>
      </c>
      <c r="V693">
        <v>434.26</v>
      </c>
      <c r="W693" t="s">
        <v>134</v>
      </c>
      <c r="X693">
        <v>434.26</v>
      </c>
      <c r="Y693" t="s">
        <v>203</v>
      </c>
    </row>
    <row r="694" spans="14:25" x14ac:dyDescent="0.2">
      <c r="N694" s="63">
        <v>45658</v>
      </c>
      <c r="O694" s="63">
        <v>45678</v>
      </c>
      <c r="P694" s="63">
        <v>45678</v>
      </c>
      <c r="Q694" t="s">
        <v>725</v>
      </c>
      <c r="R694" t="s">
        <v>128</v>
      </c>
      <c r="S694" t="s">
        <v>41</v>
      </c>
      <c r="T694" t="s">
        <v>798</v>
      </c>
      <c r="U694" t="s">
        <v>1423</v>
      </c>
      <c r="V694">
        <v>4.53</v>
      </c>
      <c r="W694" t="s">
        <v>134</v>
      </c>
      <c r="X694">
        <v>4.53</v>
      </c>
      <c r="Y694" t="s">
        <v>203</v>
      </c>
    </row>
    <row r="695" spans="14:25" x14ac:dyDescent="0.2">
      <c r="N695" s="63">
        <v>45658</v>
      </c>
      <c r="O695" s="63">
        <v>45678</v>
      </c>
      <c r="P695" s="63">
        <v>45678</v>
      </c>
      <c r="Q695" t="s">
        <v>725</v>
      </c>
      <c r="R695" t="s">
        <v>128</v>
      </c>
      <c r="S695" t="s">
        <v>899</v>
      </c>
      <c r="T695" t="s">
        <v>902</v>
      </c>
      <c r="U695" t="s">
        <v>1192</v>
      </c>
      <c r="V695">
        <v>109.27</v>
      </c>
      <c r="W695" t="s">
        <v>134</v>
      </c>
      <c r="X695">
        <v>-109.27</v>
      </c>
      <c r="Y695" t="s">
        <v>204</v>
      </c>
    </row>
    <row r="696" spans="14:25" x14ac:dyDescent="0.2">
      <c r="N696" s="63">
        <v>45658</v>
      </c>
      <c r="O696" s="63">
        <v>45679</v>
      </c>
      <c r="P696" s="63">
        <v>45679</v>
      </c>
      <c r="Q696" t="s">
        <v>725</v>
      </c>
      <c r="R696" t="s">
        <v>128</v>
      </c>
      <c r="S696" t="s">
        <v>41</v>
      </c>
      <c r="T696" t="s">
        <v>798</v>
      </c>
      <c r="U696" t="s">
        <v>1424</v>
      </c>
      <c r="V696">
        <v>59.9</v>
      </c>
      <c r="W696" t="s">
        <v>134</v>
      </c>
      <c r="X696">
        <v>59.9</v>
      </c>
      <c r="Y696" t="s">
        <v>203</v>
      </c>
    </row>
    <row r="697" spans="14:25" x14ac:dyDescent="0.2">
      <c r="N697" s="63">
        <v>45658</v>
      </c>
      <c r="O697" s="63">
        <v>45679</v>
      </c>
      <c r="P697" s="63">
        <v>45679</v>
      </c>
      <c r="Q697" t="s">
        <v>725</v>
      </c>
      <c r="R697" t="s">
        <v>128</v>
      </c>
      <c r="S697" t="s">
        <v>40</v>
      </c>
      <c r="T697" t="s">
        <v>949</v>
      </c>
      <c r="U697" t="s">
        <v>1425</v>
      </c>
      <c r="V697">
        <v>400</v>
      </c>
      <c r="W697" t="s">
        <v>134</v>
      </c>
      <c r="X697">
        <v>400</v>
      </c>
      <c r="Y697" t="s">
        <v>203</v>
      </c>
    </row>
    <row r="698" spans="14:25" x14ac:dyDescent="0.2">
      <c r="N698" s="63">
        <v>45658</v>
      </c>
      <c r="O698" s="63">
        <v>45681</v>
      </c>
      <c r="P698" s="63">
        <v>45681</v>
      </c>
      <c r="Q698" t="s">
        <v>725</v>
      </c>
      <c r="R698" t="s">
        <v>128</v>
      </c>
      <c r="S698" t="s">
        <v>809</v>
      </c>
      <c r="T698" t="s">
        <v>824</v>
      </c>
      <c r="U698" t="s">
        <v>737</v>
      </c>
      <c r="V698">
        <v>166.85</v>
      </c>
      <c r="W698" t="s">
        <v>134</v>
      </c>
      <c r="X698">
        <v>-166.85</v>
      </c>
      <c r="Y698" t="s">
        <v>204</v>
      </c>
    </row>
    <row r="699" spans="14:25" x14ac:dyDescent="0.2">
      <c r="N699" s="63">
        <v>45658</v>
      </c>
      <c r="O699" s="63">
        <v>45684</v>
      </c>
      <c r="P699" s="63">
        <v>45684</v>
      </c>
      <c r="Q699" t="s">
        <v>725</v>
      </c>
      <c r="R699" t="s">
        <v>128</v>
      </c>
      <c r="S699" t="s">
        <v>58</v>
      </c>
      <c r="T699" t="s">
        <v>819</v>
      </c>
      <c r="U699" t="s">
        <v>1426</v>
      </c>
      <c r="V699">
        <v>1.6</v>
      </c>
      <c r="W699" t="s">
        <v>134</v>
      </c>
      <c r="X699">
        <v>-1.6</v>
      </c>
      <c r="Y699" t="s">
        <v>204</v>
      </c>
    </row>
    <row r="700" spans="14:25" x14ac:dyDescent="0.2">
      <c r="N700" s="63">
        <v>45658</v>
      </c>
      <c r="O700" s="63">
        <v>45684</v>
      </c>
      <c r="P700" s="63">
        <v>45684</v>
      </c>
      <c r="Q700" t="s">
        <v>725</v>
      </c>
      <c r="R700" t="s">
        <v>128</v>
      </c>
      <c r="S700" t="s">
        <v>43</v>
      </c>
      <c r="T700" t="s">
        <v>815</v>
      </c>
      <c r="U700" t="s">
        <v>795</v>
      </c>
      <c r="V700">
        <v>39.99</v>
      </c>
      <c r="W700" t="s">
        <v>134</v>
      </c>
      <c r="X700">
        <v>-39.99</v>
      </c>
      <c r="Y700" t="s">
        <v>204</v>
      </c>
    </row>
    <row r="701" spans="14:25" x14ac:dyDescent="0.2">
      <c r="N701" s="63">
        <v>45658</v>
      </c>
      <c r="O701" s="63">
        <v>45684</v>
      </c>
      <c r="P701" s="63">
        <v>45684</v>
      </c>
      <c r="Q701" t="s">
        <v>725</v>
      </c>
      <c r="R701" t="s">
        <v>128</v>
      </c>
      <c r="S701" t="s">
        <v>43</v>
      </c>
      <c r="T701" t="s">
        <v>815</v>
      </c>
      <c r="U701" t="s">
        <v>795</v>
      </c>
      <c r="V701">
        <v>159.25</v>
      </c>
      <c r="W701" t="s">
        <v>134</v>
      </c>
      <c r="X701">
        <v>-159.25</v>
      </c>
      <c r="Y701" t="s">
        <v>204</v>
      </c>
    </row>
    <row r="702" spans="14:25" x14ac:dyDescent="0.2">
      <c r="N702" s="63">
        <v>45658</v>
      </c>
      <c r="O702" s="63">
        <v>45686</v>
      </c>
      <c r="P702" s="63">
        <v>45686</v>
      </c>
      <c r="Q702" t="s">
        <v>725</v>
      </c>
      <c r="R702" t="s">
        <v>128</v>
      </c>
      <c r="S702" t="s">
        <v>41</v>
      </c>
      <c r="T702" t="s">
        <v>798</v>
      </c>
      <c r="U702" t="s">
        <v>1427</v>
      </c>
      <c r="V702">
        <v>79.099999999999994</v>
      </c>
      <c r="W702" t="s">
        <v>134</v>
      </c>
      <c r="X702">
        <v>79.099999999999994</v>
      </c>
      <c r="Y702" t="s">
        <v>203</v>
      </c>
    </row>
    <row r="703" spans="14:25" x14ac:dyDescent="0.2">
      <c r="N703" s="63">
        <v>45658</v>
      </c>
      <c r="O703" s="63">
        <v>45686</v>
      </c>
      <c r="P703" s="63">
        <v>45686</v>
      </c>
      <c r="Q703" t="s">
        <v>725</v>
      </c>
      <c r="R703" t="s">
        <v>128</v>
      </c>
      <c r="S703" t="s">
        <v>41</v>
      </c>
      <c r="T703" t="s">
        <v>798</v>
      </c>
      <c r="U703" t="s">
        <v>1428</v>
      </c>
      <c r="V703">
        <v>99.95</v>
      </c>
      <c r="W703" t="s">
        <v>134</v>
      </c>
      <c r="X703">
        <v>99.95</v>
      </c>
      <c r="Y703" t="s">
        <v>203</v>
      </c>
    </row>
    <row r="704" spans="14:25" x14ac:dyDescent="0.2">
      <c r="N704" s="63">
        <v>45658</v>
      </c>
      <c r="O704" s="63">
        <v>45688</v>
      </c>
      <c r="P704" s="63">
        <v>45688</v>
      </c>
      <c r="Q704" t="s">
        <v>725</v>
      </c>
      <c r="R704" t="s">
        <v>128</v>
      </c>
      <c r="S704" t="s">
        <v>41</v>
      </c>
      <c r="T704" t="s">
        <v>798</v>
      </c>
      <c r="U704" t="s">
        <v>1429</v>
      </c>
      <c r="V704">
        <v>8.06</v>
      </c>
      <c r="W704" t="s">
        <v>134</v>
      </c>
      <c r="X704">
        <v>8.06</v>
      </c>
      <c r="Y704" t="s">
        <v>203</v>
      </c>
    </row>
    <row r="705" spans="14:25" x14ac:dyDescent="0.2">
      <c r="N705" s="63">
        <v>45658</v>
      </c>
      <c r="O705" s="63">
        <v>45688</v>
      </c>
      <c r="P705" s="63">
        <v>45688</v>
      </c>
      <c r="Q705" t="s">
        <v>725</v>
      </c>
      <c r="R705" t="s">
        <v>128</v>
      </c>
      <c r="S705" t="s">
        <v>40</v>
      </c>
      <c r="T705" t="s">
        <v>949</v>
      </c>
      <c r="U705" t="s">
        <v>1430</v>
      </c>
      <c r="V705">
        <v>300</v>
      </c>
      <c r="W705" t="s">
        <v>134</v>
      </c>
      <c r="X705">
        <v>300</v>
      </c>
      <c r="Y705" t="s">
        <v>203</v>
      </c>
    </row>
    <row r="706" spans="14:25" x14ac:dyDescent="0.2">
      <c r="N706" s="63">
        <v>45658</v>
      </c>
      <c r="O706" s="63">
        <v>45688</v>
      </c>
      <c r="P706" s="63">
        <v>45688</v>
      </c>
      <c r="Q706" t="s">
        <v>725</v>
      </c>
      <c r="R706" t="s">
        <v>128</v>
      </c>
      <c r="S706" t="s">
        <v>40</v>
      </c>
      <c r="T706" t="s">
        <v>949</v>
      </c>
      <c r="U706" t="s">
        <v>1431</v>
      </c>
      <c r="V706">
        <v>700</v>
      </c>
      <c r="W706" t="s">
        <v>134</v>
      </c>
      <c r="X706">
        <v>700</v>
      </c>
      <c r="Y706" t="s">
        <v>203</v>
      </c>
    </row>
    <row r="707" spans="14:25" x14ac:dyDescent="0.2">
      <c r="N707" s="63">
        <v>45658</v>
      </c>
      <c r="O707" s="63">
        <v>45688</v>
      </c>
      <c r="P707" s="63">
        <v>45688</v>
      </c>
      <c r="Q707" t="s">
        <v>725</v>
      </c>
      <c r="R707" t="s">
        <v>128</v>
      </c>
      <c r="S707" t="s">
        <v>58</v>
      </c>
      <c r="T707" t="s">
        <v>802</v>
      </c>
      <c r="U707" t="s">
        <v>1470</v>
      </c>
      <c r="V707">
        <v>1321.4</v>
      </c>
      <c r="W707" t="s">
        <v>134</v>
      </c>
      <c r="X707">
        <v>-1321.4</v>
      </c>
      <c r="Y707" t="s">
        <v>204</v>
      </c>
    </row>
    <row r="708" spans="14:25" x14ac:dyDescent="0.2">
      <c r="N708" s="63">
        <v>45689</v>
      </c>
      <c r="O708" s="63">
        <v>45690</v>
      </c>
      <c r="P708" s="63">
        <v>45690</v>
      </c>
      <c r="Q708" t="s">
        <v>725</v>
      </c>
      <c r="R708" t="s">
        <v>128</v>
      </c>
      <c r="S708" t="s">
        <v>58</v>
      </c>
      <c r="T708" t="s">
        <v>1469</v>
      </c>
      <c r="U708" t="s">
        <v>1467</v>
      </c>
      <c r="V708">
        <v>19.989999999999998</v>
      </c>
      <c r="W708" t="s">
        <v>134</v>
      </c>
      <c r="X708">
        <v>-19.989999999999998</v>
      </c>
      <c r="Y708" t="s">
        <v>204</v>
      </c>
    </row>
    <row r="709" spans="14:25" x14ac:dyDescent="0.2">
      <c r="N709" s="63">
        <v>45689</v>
      </c>
      <c r="O709" s="63">
        <v>45691</v>
      </c>
      <c r="P709" s="63">
        <v>45691</v>
      </c>
      <c r="Q709" t="s">
        <v>725</v>
      </c>
      <c r="R709" t="s">
        <v>128</v>
      </c>
      <c r="S709" t="s">
        <v>41</v>
      </c>
      <c r="T709" t="s">
        <v>798</v>
      </c>
      <c r="U709" t="s">
        <v>1433</v>
      </c>
      <c r="V709">
        <v>0.39</v>
      </c>
      <c r="W709" t="s">
        <v>134</v>
      </c>
      <c r="X709">
        <v>0.39</v>
      </c>
      <c r="Y709" t="s">
        <v>203</v>
      </c>
    </row>
    <row r="710" spans="14:25" x14ac:dyDescent="0.2">
      <c r="N710" s="63">
        <v>45689</v>
      </c>
      <c r="O710" s="63">
        <v>45691</v>
      </c>
      <c r="P710" s="63">
        <v>45691</v>
      </c>
      <c r="Q710" t="s">
        <v>725</v>
      </c>
      <c r="R710" t="s">
        <v>128</v>
      </c>
      <c r="S710" t="s">
        <v>808</v>
      </c>
      <c r="T710" t="s">
        <v>257</v>
      </c>
      <c r="U710" t="s">
        <v>738</v>
      </c>
      <c r="V710">
        <v>7.69</v>
      </c>
      <c r="W710" t="s">
        <v>134</v>
      </c>
      <c r="X710">
        <v>-7.69</v>
      </c>
      <c r="Y710" t="s">
        <v>204</v>
      </c>
    </row>
    <row r="711" spans="14:25" x14ac:dyDescent="0.2">
      <c r="N711" s="63">
        <v>45689</v>
      </c>
      <c r="O711" s="63">
        <v>45691</v>
      </c>
      <c r="P711" s="63">
        <v>45691</v>
      </c>
      <c r="Q711" t="s">
        <v>725</v>
      </c>
      <c r="R711" t="s">
        <v>128</v>
      </c>
      <c r="S711" t="s">
        <v>43</v>
      </c>
      <c r="T711" t="s">
        <v>47</v>
      </c>
      <c r="U711" t="s">
        <v>1274</v>
      </c>
      <c r="V711">
        <v>238.41</v>
      </c>
      <c r="W711" t="s">
        <v>134</v>
      </c>
      <c r="X711">
        <v>-238.41</v>
      </c>
      <c r="Y711" t="s">
        <v>204</v>
      </c>
    </row>
    <row r="712" spans="14:25" x14ac:dyDescent="0.2">
      <c r="N712" s="63">
        <v>45689</v>
      </c>
      <c r="O712" s="63">
        <v>45691</v>
      </c>
      <c r="P712" s="63">
        <v>45691</v>
      </c>
      <c r="Q712" t="s">
        <v>725</v>
      </c>
      <c r="R712" t="s">
        <v>128</v>
      </c>
      <c r="S712" t="s">
        <v>49</v>
      </c>
      <c r="T712" t="s">
        <v>808</v>
      </c>
      <c r="U712" t="s">
        <v>1434</v>
      </c>
      <c r="V712">
        <v>1042.6400000000001</v>
      </c>
      <c r="W712" t="s">
        <v>134</v>
      </c>
      <c r="X712">
        <v>-1042.6400000000001</v>
      </c>
      <c r="Y712" t="s">
        <v>204</v>
      </c>
    </row>
    <row r="713" spans="14:25" x14ac:dyDescent="0.2">
      <c r="N713" s="63">
        <v>45689</v>
      </c>
      <c r="O713" s="63">
        <v>45692</v>
      </c>
      <c r="P713" s="63">
        <v>45692</v>
      </c>
      <c r="Q713" t="s">
        <v>725</v>
      </c>
      <c r="R713" t="s">
        <v>128</v>
      </c>
      <c r="S713" t="s">
        <v>49</v>
      </c>
      <c r="T713" t="s">
        <v>807</v>
      </c>
      <c r="U713" t="s">
        <v>1437</v>
      </c>
      <c r="V713">
        <v>1</v>
      </c>
      <c r="W713" t="s">
        <v>134</v>
      </c>
      <c r="X713">
        <v>-1</v>
      </c>
      <c r="Y713" t="s">
        <v>204</v>
      </c>
    </row>
    <row r="714" spans="14:25" x14ac:dyDescent="0.2">
      <c r="N714" s="63">
        <v>45689</v>
      </c>
      <c r="O714" s="63">
        <v>45692</v>
      </c>
      <c r="P714" s="63">
        <v>45692</v>
      </c>
      <c r="Q714" t="s">
        <v>725</v>
      </c>
      <c r="R714" t="s">
        <v>128</v>
      </c>
      <c r="S714" t="s">
        <v>41</v>
      </c>
      <c r="T714" t="s">
        <v>798</v>
      </c>
      <c r="U714" t="s">
        <v>1436</v>
      </c>
      <c r="V714">
        <v>3.54</v>
      </c>
      <c r="W714" t="s">
        <v>134</v>
      </c>
      <c r="X714">
        <v>3.54</v>
      </c>
      <c r="Y714" t="s">
        <v>203</v>
      </c>
    </row>
    <row r="715" spans="14:25" x14ac:dyDescent="0.2">
      <c r="N715" s="63">
        <v>45689</v>
      </c>
      <c r="O715" s="63">
        <v>45692</v>
      </c>
      <c r="P715" s="63">
        <v>45692</v>
      </c>
      <c r="Q715" t="s">
        <v>725</v>
      </c>
      <c r="R715" t="s">
        <v>128</v>
      </c>
      <c r="S715" t="s">
        <v>43</v>
      </c>
      <c r="T715" t="s">
        <v>817</v>
      </c>
      <c r="U715" t="s">
        <v>1438</v>
      </c>
      <c r="V715">
        <v>200</v>
      </c>
      <c r="W715" t="s">
        <v>134</v>
      </c>
      <c r="X715">
        <v>-200</v>
      </c>
      <c r="Y715" t="s">
        <v>204</v>
      </c>
    </row>
    <row r="716" spans="14:25" x14ac:dyDescent="0.2">
      <c r="N716" s="63">
        <v>45689</v>
      </c>
      <c r="O716" s="63">
        <v>45692</v>
      </c>
      <c r="P716" s="63">
        <v>45692</v>
      </c>
      <c r="Q716" t="s">
        <v>725</v>
      </c>
      <c r="R716" t="s">
        <v>128</v>
      </c>
      <c r="S716" t="s">
        <v>52</v>
      </c>
      <c r="T716" t="s">
        <v>53</v>
      </c>
      <c r="U716" t="s">
        <v>1439</v>
      </c>
      <c r="V716">
        <v>345</v>
      </c>
      <c r="W716" t="s">
        <v>134</v>
      </c>
      <c r="X716">
        <v>-345</v>
      </c>
      <c r="Y716" t="s">
        <v>204</v>
      </c>
    </row>
    <row r="717" spans="14:25" x14ac:dyDescent="0.2">
      <c r="N717" s="63">
        <v>45689</v>
      </c>
      <c r="O717" s="63">
        <v>45692</v>
      </c>
      <c r="P717" s="63">
        <v>45692</v>
      </c>
      <c r="Q717" t="s">
        <v>725</v>
      </c>
      <c r="R717" t="s">
        <v>128</v>
      </c>
      <c r="S717" t="s">
        <v>40</v>
      </c>
      <c r="T717" t="s">
        <v>949</v>
      </c>
      <c r="U717" t="s">
        <v>1435</v>
      </c>
      <c r="V717">
        <v>1200</v>
      </c>
      <c r="W717" t="s">
        <v>134</v>
      </c>
      <c r="X717">
        <v>1200</v>
      </c>
      <c r="Y717" t="s">
        <v>203</v>
      </c>
    </row>
    <row r="718" spans="14:25" x14ac:dyDescent="0.2">
      <c r="N718" s="63">
        <v>45689</v>
      </c>
      <c r="O718" s="63">
        <v>45693</v>
      </c>
      <c r="P718" s="63">
        <v>45693</v>
      </c>
      <c r="Q718" t="s">
        <v>725</v>
      </c>
      <c r="R718" t="s">
        <v>128</v>
      </c>
      <c r="S718" t="s">
        <v>814</v>
      </c>
      <c r="T718" t="s">
        <v>257</v>
      </c>
      <c r="U718" t="s">
        <v>1442</v>
      </c>
      <c r="V718">
        <v>42.5</v>
      </c>
      <c r="W718" t="s">
        <v>134</v>
      </c>
      <c r="X718">
        <v>-42.5</v>
      </c>
      <c r="Y718" t="s">
        <v>204</v>
      </c>
    </row>
    <row r="719" spans="14:25" x14ac:dyDescent="0.2">
      <c r="N719" s="63">
        <v>45689</v>
      </c>
      <c r="O719" s="63">
        <v>45693</v>
      </c>
      <c r="P719" s="63">
        <v>45693</v>
      </c>
      <c r="Q719" t="s">
        <v>725</v>
      </c>
      <c r="R719" t="s">
        <v>128</v>
      </c>
      <c r="S719" t="s">
        <v>49</v>
      </c>
      <c r="T719" t="s">
        <v>807</v>
      </c>
      <c r="U719" t="s">
        <v>1441</v>
      </c>
      <c r="V719">
        <v>180</v>
      </c>
      <c r="W719" t="s">
        <v>134</v>
      </c>
      <c r="X719">
        <v>-180</v>
      </c>
      <c r="Y719" t="s">
        <v>204</v>
      </c>
    </row>
    <row r="720" spans="14:25" x14ac:dyDescent="0.2">
      <c r="N720" s="63">
        <v>45689</v>
      </c>
      <c r="O720" s="63">
        <v>45693</v>
      </c>
      <c r="P720" s="63">
        <v>45693</v>
      </c>
      <c r="Q720" t="s">
        <v>725</v>
      </c>
      <c r="R720" t="s">
        <v>128</v>
      </c>
      <c r="S720" t="s">
        <v>816</v>
      </c>
      <c r="T720" t="s">
        <v>915</v>
      </c>
      <c r="U720" t="s">
        <v>746</v>
      </c>
      <c r="V720">
        <v>909.87</v>
      </c>
      <c r="W720" t="s">
        <v>134</v>
      </c>
      <c r="X720">
        <v>-909.87</v>
      </c>
      <c r="Y720" t="s">
        <v>204</v>
      </c>
    </row>
    <row r="721" spans="14:25" x14ac:dyDescent="0.2">
      <c r="N721" s="63">
        <v>45689</v>
      </c>
      <c r="O721" s="63">
        <v>45693</v>
      </c>
      <c r="P721" s="63">
        <v>45693</v>
      </c>
      <c r="Q721" t="s">
        <v>725</v>
      </c>
      <c r="R721" t="s">
        <v>128</v>
      </c>
      <c r="S721" t="s">
        <v>40</v>
      </c>
      <c r="T721" t="s">
        <v>948</v>
      </c>
      <c r="U721" t="s">
        <v>1440</v>
      </c>
      <c r="V721">
        <v>17559.82</v>
      </c>
      <c r="W721" t="s">
        <v>134</v>
      </c>
      <c r="X721">
        <v>17559.82</v>
      </c>
      <c r="Y721" t="s">
        <v>203</v>
      </c>
    </row>
    <row r="722" spans="14:25" x14ac:dyDescent="0.2">
      <c r="N722" s="63">
        <v>45689</v>
      </c>
      <c r="O722" s="63">
        <v>45694</v>
      </c>
      <c r="P722" s="63">
        <v>45694</v>
      </c>
      <c r="Q722" t="s">
        <v>725</v>
      </c>
      <c r="R722" t="s">
        <v>128</v>
      </c>
      <c r="S722" t="s">
        <v>816</v>
      </c>
      <c r="T722" t="s">
        <v>965</v>
      </c>
      <c r="U722" t="s">
        <v>1444</v>
      </c>
      <c r="V722">
        <v>5.93</v>
      </c>
      <c r="W722" t="s">
        <v>134</v>
      </c>
      <c r="X722">
        <v>-5.93</v>
      </c>
      <c r="Y722" t="s">
        <v>204</v>
      </c>
    </row>
    <row r="723" spans="14:25" x14ac:dyDescent="0.2">
      <c r="N723" s="63">
        <v>45689</v>
      </c>
      <c r="O723" s="63">
        <v>45694</v>
      </c>
      <c r="P723" s="63">
        <v>45694</v>
      </c>
      <c r="Q723" t="s">
        <v>725</v>
      </c>
      <c r="R723" t="s">
        <v>128</v>
      </c>
      <c r="S723" t="s">
        <v>52</v>
      </c>
      <c r="T723" t="s">
        <v>800</v>
      </c>
      <c r="U723" t="s">
        <v>1443</v>
      </c>
      <c r="V723">
        <v>20.190000000000001</v>
      </c>
      <c r="W723" t="s">
        <v>134</v>
      </c>
      <c r="X723">
        <v>-20.190000000000001</v>
      </c>
      <c r="Y723" t="s">
        <v>204</v>
      </c>
    </row>
    <row r="724" spans="14:25" x14ac:dyDescent="0.2">
      <c r="N724" s="63">
        <v>45689</v>
      </c>
      <c r="O724" s="63">
        <v>45694</v>
      </c>
      <c r="P724" s="63">
        <v>45694</v>
      </c>
      <c r="Q724" t="s">
        <v>725</v>
      </c>
      <c r="R724" t="s">
        <v>128</v>
      </c>
      <c r="S724" t="s">
        <v>49</v>
      </c>
      <c r="T724" t="s">
        <v>1379</v>
      </c>
      <c r="U724" t="s">
        <v>1445</v>
      </c>
      <c r="V724">
        <v>25</v>
      </c>
      <c r="W724" t="s">
        <v>134</v>
      </c>
      <c r="X724">
        <v>-25</v>
      </c>
      <c r="Y724" t="s">
        <v>204</v>
      </c>
    </row>
    <row r="725" spans="14:25" x14ac:dyDescent="0.2">
      <c r="N725" s="63">
        <v>45689</v>
      </c>
      <c r="O725" s="63">
        <v>45650</v>
      </c>
      <c r="P725" s="63">
        <v>45695</v>
      </c>
      <c r="Q725" t="s">
        <v>1154</v>
      </c>
      <c r="R725" t="s">
        <v>806</v>
      </c>
      <c r="S725" t="s">
        <v>803</v>
      </c>
      <c r="T725" t="s">
        <v>48</v>
      </c>
      <c r="U725" t="s">
        <v>1055</v>
      </c>
      <c r="V725">
        <v>1.58</v>
      </c>
      <c r="W725" t="s">
        <v>134</v>
      </c>
      <c r="X725">
        <v>-1.58</v>
      </c>
      <c r="Y725" t="s">
        <v>204</v>
      </c>
    </row>
    <row r="726" spans="14:25" x14ac:dyDescent="0.2">
      <c r="N726" s="63">
        <v>45689</v>
      </c>
      <c r="O726" s="63">
        <v>45673</v>
      </c>
      <c r="P726" s="63">
        <v>45695</v>
      </c>
      <c r="Q726" t="s">
        <v>1154</v>
      </c>
      <c r="R726" t="s">
        <v>806</v>
      </c>
      <c r="S726" t="s">
        <v>55</v>
      </c>
      <c r="T726" t="s">
        <v>56</v>
      </c>
      <c r="U726" t="s">
        <v>1340</v>
      </c>
      <c r="V726">
        <v>4</v>
      </c>
      <c r="W726" t="s">
        <v>134</v>
      </c>
      <c r="X726">
        <v>-4</v>
      </c>
      <c r="Y726" t="s">
        <v>204</v>
      </c>
    </row>
    <row r="727" spans="14:25" x14ac:dyDescent="0.2">
      <c r="N727" s="63">
        <v>45689</v>
      </c>
      <c r="O727" s="63">
        <v>45670</v>
      </c>
      <c r="P727" s="63">
        <v>45695</v>
      </c>
      <c r="Q727" t="s">
        <v>1154</v>
      </c>
      <c r="R727" t="s">
        <v>806</v>
      </c>
      <c r="S727" t="s">
        <v>1029</v>
      </c>
      <c r="T727" t="s">
        <v>1030</v>
      </c>
      <c r="U727" t="s">
        <v>1098</v>
      </c>
      <c r="V727">
        <v>4.9000000000000004</v>
      </c>
      <c r="W727" t="s">
        <v>134</v>
      </c>
      <c r="X727">
        <v>-4.9000000000000004</v>
      </c>
      <c r="Y727" t="s">
        <v>204</v>
      </c>
    </row>
    <row r="728" spans="14:25" x14ac:dyDescent="0.2">
      <c r="N728" s="63">
        <v>45689</v>
      </c>
      <c r="O728" s="63">
        <v>45670</v>
      </c>
      <c r="P728" s="63">
        <v>45695</v>
      </c>
      <c r="Q728" t="s">
        <v>1154</v>
      </c>
      <c r="R728" t="s">
        <v>806</v>
      </c>
      <c r="S728" t="s">
        <v>816</v>
      </c>
      <c r="T728" t="s">
        <v>965</v>
      </c>
      <c r="U728" t="s">
        <v>1067</v>
      </c>
      <c r="V728">
        <v>5.6</v>
      </c>
      <c r="W728" t="s">
        <v>134</v>
      </c>
      <c r="X728">
        <v>-5.6</v>
      </c>
      <c r="Y728" t="s">
        <v>204</v>
      </c>
    </row>
    <row r="729" spans="14:25" x14ac:dyDescent="0.2">
      <c r="N729" s="63">
        <v>45689</v>
      </c>
      <c r="O729" s="63">
        <v>45652</v>
      </c>
      <c r="P729" s="63">
        <v>45695</v>
      </c>
      <c r="Q729" t="s">
        <v>1154</v>
      </c>
      <c r="R729" t="s">
        <v>806</v>
      </c>
      <c r="S729" t="s">
        <v>55</v>
      </c>
      <c r="T729" t="s">
        <v>56</v>
      </c>
      <c r="U729" t="s">
        <v>1357</v>
      </c>
      <c r="V729">
        <v>6</v>
      </c>
      <c r="W729" t="s">
        <v>134</v>
      </c>
      <c r="X729">
        <v>-6</v>
      </c>
      <c r="Y729" t="s">
        <v>204</v>
      </c>
    </row>
    <row r="730" spans="14:25" x14ac:dyDescent="0.2">
      <c r="N730" s="63">
        <v>45689</v>
      </c>
      <c r="O730" s="63">
        <v>45650</v>
      </c>
      <c r="P730" s="63">
        <v>45695</v>
      </c>
      <c r="Q730" t="s">
        <v>1154</v>
      </c>
      <c r="R730" t="s">
        <v>806</v>
      </c>
      <c r="S730" t="s">
        <v>55</v>
      </c>
      <c r="T730" t="s">
        <v>56</v>
      </c>
      <c r="U730" t="s">
        <v>1224</v>
      </c>
      <c r="V730">
        <v>6.52</v>
      </c>
      <c r="W730" t="s">
        <v>134</v>
      </c>
      <c r="X730">
        <v>-6.52</v>
      </c>
      <c r="Y730" t="s">
        <v>204</v>
      </c>
    </row>
    <row r="731" spans="14:25" x14ac:dyDescent="0.2">
      <c r="N731" s="63">
        <v>45689</v>
      </c>
      <c r="O731" s="63">
        <v>45673</v>
      </c>
      <c r="P731" s="63">
        <v>45695</v>
      </c>
      <c r="Q731" t="s">
        <v>1154</v>
      </c>
      <c r="R731" t="s">
        <v>806</v>
      </c>
      <c r="S731" t="s">
        <v>803</v>
      </c>
      <c r="T731" t="s">
        <v>48</v>
      </c>
      <c r="U731" t="s">
        <v>1328</v>
      </c>
      <c r="V731">
        <v>7.5</v>
      </c>
      <c r="W731" t="s">
        <v>134</v>
      </c>
      <c r="X731">
        <v>-7.5</v>
      </c>
      <c r="Y731" t="s">
        <v>204</v>
      </c>
    </row>
    <row r="732" spans="14:25" x14ac:dyDescent="0.2">
      <c r="N732" s="63">
        <v>45689</v>
      </c>
      <c r="O732" s="63">
        <v>45664</v>
      </c>
      <c r="P732" s="63">
        <v>45695</v>
      </c>
      <c r="Q732" t="s">
        <v>1154</v>
      </c>
      <c r="R732" t="s">
        <v>806</v>
      </c>
      <c r="S732" t="s">
        <v>907</v>
      </c>
      <c r="T732" t="s">
        <v>909</v>
      </c>
      <c r="U732" t="s">
        <v>1363</v>
      </c>
      <c r="V732">
        <v>7.9</v>
      </c>
      <c r="W732" t="s">
        <v>134</v>
      </c>
      <c r="X732">
        <v>-7.9</v>
      </c>
      <c r="Y732" t="s">
        <v>204</v>
      </c>
    </row>
    <row r="733" spans="14:25" x14ac:dyDescent="0.2">
      <c r="N733" s="63">
        <v>45689</v>
      </c>
      <c r="O733" s="63">
        <v>45404</v>
      </c>
      <c r="P733" s="63">
        <v>45695</v>
      </c>
      <c r="Q733" t="s">
        <v>1154</v>
      </c>
      <c r="R733" t="s">
        <v>806</v>
      </c>
      <c r="S733" t="s">
        <v>58</v>
      </c>
      <c r="T733" t="s">
        <v>906</v>
      </c>
      <c r="U733" t="s">
        <v>1369</v>
      </c>
      <c r="V733">
        <v>8.6999999999999993</v>
      </c>
      <c r="W733" t="s">
        <v>134</v>
      </c>
      <c r="X733">
        <v>-8.6999999999999993</v>
      </c>
      <c r="Y733" t="s">
        <v>204</v>
      </c>
    </row>
    <row r="734" spans="14:25" x14ac:dyDescent="0.2">
      <c r="N734" s="63">
        <v>45689</v>
      </c>
      <c r="O734" s="63">
        <v>45668</v>
      </c>
      <c r="P734" s="63">
        <v>45695</v>
      </c>
      <c r="Q734" t="s">
        <v>1154</v>
      </c>
      <c r="R734" t="s">
        <v>806</v>
      </c>
      <c r="S734" t="s">
        <v>55</v>
      </c>
      <c r="T734" t="s">
        <v>56</v>
      </c>
      <c r="U734" t="s">
        <v>1338</v>
      </c>
      <c r="V734">
        <v>10</v>
      </c>
      <c r="W734" t="s">
        <v>134</v>
      </c>
      <c r="X734">
        <v>-10</v>
      </c>
      <c r="Y734" t="s">
        <v>204</v>
      </c>
    </row>
    <row r="735" spans="14:25" x14ac:dyDescent="0.2">
      <c r="N735" s="63">
        <v>45689</v>
      </c>
      <c r="O735" s="63">
        <v>45666</v>
      </c>
      <c r="P735" s="63">
        <v>45695</v>
      </c>
      <c r="Q735" t="s">
        <v>1154</v>
      </c>
      <c r="R735" t="s">
        <v>806</v>
      </c>
      <c r="S735" t="s">
        <v>803</v>
      </c>
      <c r="T735" t="s">
        <v>898</v>
      </c>
      <c r="U735" t="s">
        <v>1337</v>
      </c>
      <c r="V735">
        <v>10.88</v>
      </c>
      <c r="W735" t="s">
        <v>134</v>
      </c>
      <c r="X735">
        <v>-10.88</v>
      </c>
      <c r="Y735" t="s">
        <v>204</v>
      </c>
    </row>
    <row r="736" spans="14:25" x14ac:dyDescent="0.2">
      <c r="N736" s="63">
        <v>45689</v>
      </c>
      <c r="O736" s="63">
        <v>45665</v>
      </c>
      <c r="P736" s="63">
        <v>45695</v>
      </c>
      <c r="Q736" t="s">
        <v>1154</v>
      </c>
      <c r="R736" t="s">
        <v>806</v>
      </c>
      <c r="S736" t="s">
        <v>803</v>
      </c>
      <c r="T736" t="s">
        <v>799</v>
      </c>
      <c r="U736" t="s">
        <v>1364</v>
      </c>
      <c r="V736">
        <v>11.09</v>
      </c>
      <c r="W736" t="s">
        <v>134</v>
      </c>
      <c r="X736">
        <v>-11.09</v>
      </c>
      <c r="Y736" t="s">
        <v>204</v>
      </c>
    </row>
    <row r="737" spans="14:25" x14ac:dyDescent="0.2">
      <c r="N737" s="63">
        <v>45689</v>
      </c>
      <c r="O737" s="63">
        <v>45695</v>
      </c>
      <c r="P737" s="63">
        <v>45695</v>
      </c>
      <c r="Q737" t="s">
        <v>725</v>
      </c>
      <c r="R737" t="s">
        <v>128</v>
      </c>
      <c r="S737" t="s">
        <v>55</v>
      </c>
      <c r="T737" t="s">
        <v>56</v>
      </c>
      <c r="U737" t="s">
        <v>1483</v>
      </c>
      <c r="V737">
        <v>11.99</v>
      </c>
      <c r="W737" t="s">
        <v>134</v>
      </c>
      <c r="X737">
        <v>-11.99</v>
      </c>
      <c r="Y737" t="s">
        <v>204</v>
      </c>
    </row>
    <row r="738" spans="14:25" x14ac:dyDescent="0.2">
      <c r="N738" s="63">
        <v>45689</v>
      </c>
      <c r="O738" s="63">
        <v>45650</v>
      </c>
      <c r="P738" s="63">
        <v>45695</v>
      </c>
      <c r="Q738" t="s">
        <v>1154</v>
      </c>
      <c r="R738" t="s">
        <v>806</v>
      </c>
      <c r="S738" t="s">
        <v>55</v>
      </c>
      <c r="T738" t="s">
        <v>56</v>
      </c>
      <c r="U738" t="s">
        <v>1331</v>
      </c>
      <c r="V738">
        <v>12.99</v>
      </c>
      <c r="W738" t="s">
        <v>134</v>
      </c>
      <c r="X738">
        <v>-12.99</v>
      </c>
      <c r="Y738" t="s">
        <v>204</v>
      </c>
    </row>
    <row r="739" spans="14:25" x14ac:dyDescent="0.2">
      <c r="N739" s="63">
        <v>45689</v>
      </c>
      <c r="O739" s="63">
        <v>45626</v>
      </c>
      <c r="P739" s="63">
        <v>45695</v>
      </c>
      <c r="Q739" t="s">
        <v>1154</v>
      </c>
      <c r="R739" t="s">
        <v>806</v>
      </c>
      <c r="S739" t="s">
        <v>58</v>
      </c>
      <c r="T739" t="s">
        <v>906</v>
      </c>
      <c r="U739" t="s">
        <v>1372</v>
      </c>
      <c r="V739">
        <v>13.02</v>
      </c>
      <c r="W739" t="s">
        <v>134</v>
      </c>
      <c r="X739">
        <v>-13.02</v>
      </c>
      <c r="Y739" t="s">
        <v>204</v>
      </c>
    </row>
    <row r="740" spans="14:25" x14ac:dyDescent="0.2">
      <c r="N740" s="63">
        <v>45689</v>
      </c>
      <c r="O740" s="63">
        <v>45425</v>
      </c>
      <c r="P740" s="63">
        <v>45695</v>
      </c>
      <c r="Q740" t="s">
        <v>1154</v>
      </c>
      <c r="R740" t="s">
        <v>806</v>
      </c>
      <c r="S740" t="s">
        <v>58</v>
      </c>
      <c r="T740" t="s">
        <v>906</v>
      </c>
      <c r="U740" t="s">
        <v>1376</v>
      </c>
      <c r="V740">
        <v>13.64</v>
      </c>
      <c r="W740" t="s">
        <v>134</v>
      </c>
      <c r="X740">
        <v>-13.64</v>
      </c>
      <c r="Y740" t="s">
        <v>204</v>
      </c>
    </row>
    <row r="741" spans="14:25" x14ac:dyDescent="0.2">
      <c r="N741" s="63">
        <v>45689</v>
      </c>
      <c r="O741" s="63">
        <v>45660</v>
      </c>
      <c r="P741" s="63">
        <v>45695</v>
      </c>
      <c r="Q741" t="s">
        <v>1154</v>
      </c>
      <c r="R741" t="s">
        <v>806</v>
      </c>
      <c r="S741" t="s">
        <v>803</v>
      </c>
      <c r="T741" t="s">
        <v>48</v>
      </c>
      <c r="U741" t="s">
        <v>1055</v>
      </c>
      <c r="V741">
        <v>14</v>
      </c>
      <c r="W741" t="s">
        <v>134</v>
      </c>
      <c r="X741">
        <v>-14</v>
      </c>
      <c r="Y741" t="s">
        <v>204</v>
      </c>
    </row>
    <row r="742" spans="14:25" x14ac:dyDescent="0.2">
      <c r="N742" s="63">
        <v>45689</v>
      </c>
      <c r="O742" s="63">
        <v>45653</v>
      </c>
      <c r="P742" s="63">
        <v>45695</v>
      </c>
      <c r="Q742" t="s">
        <v>725</v>
      </c>
      <c r="R742" t="s">
        <v>806</v>
      </c>
      <c r="S742" t="s">
        <v>803</v>
      </c>
      <c r="T742" t="s">
        <v>799</v>
      </c>
      <c r="U742" t="s">
        <v>1101</v>
      </c>
      <c r="V742">
        <v>15.9</v>
      </c>
      <c r="W742" t="s">
        <v>134</v>
      </c>
      <c r="X742">
        <v>-15.9</v>
      </c>
      <c r="Y742" t="s">
        <v>204</v>
      </c>
    </row>
    <row r="743" spans="14:25" x14ac:dyDescent="0.2">
      <c r="N743" s="63">
        <v>45689</v>
      </c>
      <c r="O743" s="63">
        <v>45663</v>
      </c>
      <c r="P743" s="63">
        <v>45695</v>
      </c>
      <c r="Q743" t="s">
        <v>1154</v>
      </c>
      <c r="R743" t="s">
        <v>806</v>
      </c>
      <c r="S743" t="s">
        <v>55</v>
      </c>
      <c r="T743" t="s">
        <v>56</v>
      </c>
      <c r="U743" t="s">
        <v>1336</v>
      </c>
      <c r="V743">
        <v>17</v>
      </c>
      <c r="W743" t="s">
        <v>134</v>
      </c>
      <c r="X743">
        <v>-17</v>
      </c>
      <c r="Y743" t="s">
        <v>204</v>
      </c>
    </row>
    <row r="744" spans="14:25" x14ac:dyDescent="0.2">
      <c r="N744" s="63">
        <v>45689</v>
      </c>
      <c r="O744" s="63">
        <v>45656</v>
      </c>
      <c r="P744" s="63">
        <v>45695</v>
      </c>
      <c r="Q744" t="s">
        <v>1154</v>
      </c>
      <c r="R744" t="s">
        <v>806</v>
      </c>
      <c r="S744" t="s">
        <v>49</v>
      </c>
      <c r="T744" t="s">
        <v>1031</v>
      </c>
      <c r="U744" t="s">
        <v>1335</v>
      </c>
      <c r="V744">
        <v>17.5</v>
      </c>
      <c r="W744" t="s">
        <v>134</v>
      </c>
      <c r="X744">
        <v>-17.5</v>
      </c>
      <c r="Y744" t="s">
        <v>204</v>
      </c>
    </row>
    <row r="745" spans="14:25" x14ac:dyDescent="0.2">
      <c r="N745" s="63">
        <v>45689</v>
      </c>
      <c r="O745" s="63">
        <v>45650</v>
      </c>
      <c r="P745" s="63">
        <v>45695</v>
      </c>
      <c r="Q745" t="s">
        <v>1154</v>
      </c>
      <c r="R745" t="s">
        <v>806</v>
      </c>
      <c r="S745" t="s">
        <v>803</v>
      </c>
      <c r="T745" t="s">
        <v>48</v>
      </c>
      <c r="U745" t="s">
        <v>1055</v>
      </c>
      <c r="V745">
        <v>18</v>
      </c>
      <c r="W745" t="s">
        <v>134</v>
      </c>
      <c r="X745">
        <v>-18</v>
      </c>
      <c r="Y745" t="s">
        <v>204</v>
      </c>
    </row>
    <row r="746" spans="14:25" x14ac:dyDescent="0.2">
      <c r="N746" s="63">
        <v>45689</v>
      </c>
      <c r="O746" s="63">
        <v>45662</v>
      </c>
      <c r="P746" s="63">
        <v>45695</v>
      </c>
      <c r="Q746" t="s">
        <v>1154</v>
      </c>
      <c r="R746" t="s">
        <v>806</v>
      </c>
      <c r="S746" t="s">
        <v>49</v>
      </c>
      <c r="T746" t="s">
        <v>1379</v>
      </c>
      <c r="U746" t="s">
        <v>1063</v>
      </c>
      <c r="V746">
        <v>20</v>
      </c>
      <c r="W746" t="s">
        <v>134</v>
      </c>
      <c r="X746">
        <v>-20</v>
      </c>
      <c r="Y746" t="s">
        <v>204</v>
      </c>
    </row>
    <row r="747" spans="14:25" x14ac:dyDescent="0.2">
      <c r="N747" s="63">
        <v>45689</v>
      </c>
      <c r="O747" s="63">
        <v>45380</v>
      </c>
      <c r="P747" s="63">
        <v>45695</v>
      </c>
      <c r="Q747" t="s">
        <v>1154</v>
      </c>
      <c r="R747" t="s">
        <v>806</v>
      </c>
      <c r="S747" t="s">
        <v>55</v>
      </c>
      <c r="T747" t="s">
        <v>56</v>
      </c>
      <c r="U747" t="s">
        <v>1347</v>
      </c>
      <c r="V747">
        <v>20.99</v>
      </c>
      <c r="W747" t="s">
        <v>134</v>
      </c>
      <c r="X747">
        <v>-20.99</v>
      </c>
      <c r="Y747" t="s">
        <v>204</v>
      </c>
    </row>
    <row r="748" spans="14:25" x14ac:dyDescent="0.2">
      <c r="N748" s="63">
        <v>45689</v>
      </c>
      <c r="O748" s="63">
        <v>45574</v>
      </c>
      <c r="P748" s="63">
        <v>45695</v>
      </c>
      <c r="Q748" t="s">
        <v>1154</v>
      </c>
      <c r="R748" t="s">
        <v>806</v>
      </c>
      <c r="S748" t="s">
        <v>899</v>
      </c>
      <c r="T748" t="s">
        <v>902</v>
      </c>
      <c r="U748" t="s">
        <v>1368</v>
      </c>
      <c r="V748">
        <v>22.2</v>
      </c>
      <c r="W748" t="s">
        <v>134</v>
      </c>
      <c r="X748">
        <v>-22.2</v>
      </c>
      <c r="Y748" t="s">
        <v>204</v>
      </c>
    </row>
    <row r="749" spans="14:25" x14ac:dyDescent="0.2">
      <c r="N749" s="63">
        <v>45689</v>
      </c>
      <c r="O749" s="63">
        <v>45672</v>
      </c>
      <c r="P749" s="63">
        <v>45695</v>
      </c>
      <c r="Q749" t="s">
        <v>1154</v>
      </c>
      <c r="R749" t="s">
        <v>806</v>
      </c>
      <c r="S749" t="s">
        <v>816</v>
      </c>
      <c r="T749" t="s">
        <v>965</v>
      </c>
      <c r="U749" t="s">
        <v>1366</v>
      </c>
      <c r="V749">
        <v>22.5</v>
      </c>
      <c r="W749" t="s">
        <v>134</v>
      </c>
      <c r="X749">
        <v>-22.5</v>
      </c>
      <c r="Y749" t="s">
        <v>204</v>
      </c>
    </row>
    <row r="750" spans="14:25" x14ac:dyDescent="0.2">
      <c r="N750" s="63">
        <v>45689</v>
      </c>
      <c r="O750" s="63">
        <v>45662</v>
      </c>
      <c r="P750" s="63">
        <v>45695</v>
      </c>
      <c r="Q750" t="s">
        <v>1154</v>
      </c>
      <c r="R750" t="s">
        <v>806</v>
      </c>
      <c r="S750" t="s">
        <v>803</v>
      </c>
      <c r="T750" t="s">
        <v>799</v>
      </c>
      <c r="U750" t="s">
        <v>1101</v>
      </c>
      <c r="V750">
        <v>23.05</v>
      </c>
      <c r="W750" t="s">
        <v>134</v>
      </c>
      <c r="X750">
        <v>-23.05</v>
      </c>
      <c r="Y750" t="s">
        <v>204</v>
      </c>
    </row>
    <row r="751" spans="14:25" x14ac:dyDescent="0.2">
      <c r="N751" s="63">
        <v>45689</v>
      </c>
      <c r="O751" s="63">
        <v>45665</v>
      </c>
      <c r="P751" s="63">
        <v>45695</v>
      </c>
      <c r="Q751" t="s">
        <v>1154</v>
      </c>
      <c r="R751" t="s">
        <v>806</v>
      </c>
      <c r="S751" t="s">
        <v>49</v>
      </c>
      <c r="T751" t="s">
        <v>50</v>
      </c>
      <c r="U751" t="s">
        <v>1365</v>
      </c>
      <c r="V751">
        <v>24.81</v>
      </c>
      <c r="W751" t="s">
        <v>134</v>
      </c>
      <c r="X751">
        <v>-24.81</v>
      </c>
      <c r="Y751" t="s">
        <v>204</v>
      </c>
    </row>
    <row r="752" spans="14:25" x14ac:dyDescent="0.2">
      <c r="N752" s="63">
        <v>45689</v>
      </c>
      <c r="O752" s="63">
        <v>45671</v>
      </c>
      <c r="P752" s="63">
        <v>45695</v>
      </c>
      <c r="Q752" t="s">
        <v>1154</v>
      </c>
      <c r="R752" t="s">
        <v>806</v>
      </c>
      <c r="S752" t="s">
        <v>55</v>
      </c>
      <c r="T752" t="s">
        <v>56</v>
      </c>
      <c r="U752" t="s">
        <v>1342</v>
      </c>
      <c r="V752">
        <v>26</v>
      </c>
      <c r="W752" t="s">
        <v>134</v>
      </c>
      <c r="X752">
        <v>-26</v>
      </c>
      <c r="Y752" t="s">
        <v>204</v>
      </c>
    </row>
    <row r="753" spans="14:25" x14ac:dyDescent="0.2">
      <c r="N753" s="63">
        <v>45689</v>
      </c>
      <c r="O753" s="63">
        <v>45658</v>
      </c>
      <c r="P753" s="63">
        <v>45695</v>
      </c>
      <c r="Q753" t="s">
        <v>1154</v>
      </c>
      <c r="R753" t="s">
        <v>806</v>
      </c>
      <c r="S753" t="s">
        <v>803</v>
      </c>
      <c r="T753" t="s">
        <v>799</v>
      </c>
      <c r="U753" t="s">
        <v>1101</v>
      </c>
      <c r="V753">
        <v>29.27</v>
      </c>
      <c r="W753" t="s">
        <v>134</v>
      </c>
      <c r="X753">
        <v>-29.27</v>
      </c>
      <c r="Y753" t="s">
        <v>204</v>
      </c>
    </row>
    <row r="754" spans="14:25" x14ac:dyDescent="0.2">
      <c r="N754" s="63">
        <v>45689</v>
      </c>
      <c r="O754" s="63">
        <v>45650</v>
      </c>
      <c r="P754" s="63">
        <v>45695</v>
      </c>
      <c r="Q754" t="s">
        <v>1154</v>
      </c>
      <c r="R754" t="s">
        <v>806</v>
      </c>
      <c r="S754" t="s">
        <v>52</v>
      </c>
      <c r="T754" t="s">
        <v>800</v>
      </c>
      <c r="U754" t="s">
        <v>1056</v>
      </c>
      <c r="V754">
        <v>29.99</v>
      </c>
      <c r="W754" t="s">
        <v>134</v>
      </c>
      <c r="X754">
        <v>-29.99</v>
      </c>
      <c r="Y754" t="s">
        <v>204</v>
      </c>
    </row>
    <row r="755" spans="14:25" x14ac:dyDescent="0.2">
      <c r="N755" s="63">
        <v>45689</v>
      </c>
      <c r="O755" s="63">
        <v>45664</v>
      </c>
      <c r="P755" s="63">
        <v>45695</v>
      </c>
      <c r="Q755" t="s">
        <v>1154</v>
      </c>
      <c r="R755" t="s">
        <v>806</v>
      </c>
      <c r="S755" t="s">
        <v>803</v>
      </c>
      <c r="T755" t="s">
        <v>48</v>
      </c>
      <c r="U755" t="s">
        <v>1069</v>
      </c>
      <c r="V755">
        <v>30.28</v>
      </c>
      <c r="W755" t="s">
        <v>134</v>
      </c>
      <c r="X755">
        <v>-30.28</v>
      </c>
      <c r="Y755" t="s">
        <v>204</v>
      </c>
    </row>
    <row r="756" spans="14:25" x14ac:dyDescent="0.2">
      <c r="N756" s="63">
        <v>45689</v>
      </c>
      <c r="O756" s="63">
        <v>45670</v>
      </c>
      <c r="P756" s="63">
        <v>45695</v>
      </c>
      <c r="Q756" t="s">
        <v>1154</v>
      </c>
      <c r="R756" t="s">
        <v>806</v>
      </c>
      <c r="S756" t="s">
        <v>58</v>
      </c>
      <c r="T756" t="s">
        <v>906</v>
      </c>
      <c r="U756" t="s">
        <v>1377</v>
      </c>
      <c r="V756">
        <v>30.72</v>
      </c>
      <c r="W756" t="s">
        <v>134</v>
      </c>
      <c r="X756">
        <v>-30.72</v>
      </c>
      <c r="Y756" t="s">
        <v>204</v>
      </c>
    </row>
    <row r="757" spans="14:25" x14ac:dyDescent="0.2">
      <c r="N757" s="63">
        <v>45689</v>
      </c>
      <c r="O757" s="63">
        <v>45669</v>
      </c>
      <c r="P757" s="63">
        <v>45695</v>
      </c>
      <c r="Q757" t="s">
        <v>1154</v>
      </c>
      <c r="R757" t="s">
        <v>806</v>
      </c>
      <c r="S757" t="s">
        <v>803</v>
      </c>
      <c r="T757" t="s">
        <v>1272</v>
      </c>
      <c r="U757" t="s">
        <v>1339</v>
      </c>
      <c r="V757">
        <v>30.8</v>
      </c>
      <c r="W757" t="s">
        <v>134</v>
      </c>
      <c r="X757">
        <v>-30.8</v>
      </c>
      <c r="Y757" t="s">
        <v>204</v>
      </c>
    </row>
    <row r="758" spans="14:25" x14ac:dyDescent="0.2">
      <c r="N758" s="63">
        <v>45689</v>
      </c>
      <c r="O758" s="63">
        <v>45668</v>
      </c>
      <c r="P758" s="63">
        <v>45695</v>
      </c>
      <c r="Q758" t="s">
        <v>1154</v>
      </c>
      <c r="R758" t="s">
        <v>806</v>
      </c>
      <c r="S758" t="s">
        <v>55</v>
      </c>
      <c r="T758" t="s">
        <v>56</v>
      </c>
      <c r="U758" t="s">
        <v>1352</v>
      </c>
      <c r="V758">
        <v>31.9</v>
      </c>
      <c r="W758" t="s">
        <v>134</v>
      </c>
      <c r="X758">
        <v>-31.9</v>
      </c>
      <c r="Y758" t="s">
        <v>204</v>
      </c>
    </row>
    <row r="759" spans="14:25" x14ac:dyDescent="0.2">
      <c r="N759" s="63">
        <v>45689</v>
      </c>
      <c r="O759" s="63">
        <v>45670</v>
      </c>
      <c r="P759" s="63">
        <v>45695</v>
      </c>
      <c r="Q759" t="s">
        <v>1154</v>
      </c>
      <c r="R759" t="s">
        <v>806</v>
      </c>
      <c r="S759" t="s">
        <v>49</v>
      </c>
      <c r="T759" t="s">
        <v>50</v>
      </c>
      <c r="U759" t="s">
        <v>1365</v>
      </c>
      <c r="V759">
        <v>31.96</v>
      </c>
      <c r="W759" t="s">
        <v>134</v>
      </c>
      <c r="X759">
        <v>-31.96</v>
      </c>
      <c r="Y759" t="s">
        <v>204</v>
      </c>
    </row>
    <row r="760" spans="14:25" x14ac:dyDescent="0.2">
      <c r="N760" s="63">
        <v>45689</v>
      </c>
      <c r="O760" s="63">
        <v>45574</v>
      </c>
      <c r="P760" s="63">
        <v>45695</v>
      </c>
      <c r="Q760" t="s">
        <v>1154</v>
      </c>
      <c r="R760" t="s">
        <v>806</v>
      </c>
      <c r="S760" t="s">
        <v>899</v>
      </c>
      <c r="T760" t="s">
        <v>902</v>
      </c>
      <c r="U760" t="s">
        <v>1374</v>
      </c>
      <c r="V760">
        <v>35.99</v>
      </c>
      <c r="W760" t="s">
        <v>134</v>
      </c>
      <c r="X760">
        <v>-35.99</v>
      </c>
      <c r="Y760" t="s">
        <v>204</v>
      </c>
    </row>
    <row r="761" spans="14:25" x14ac:dyDescent="0.2">
      <c r="N761" s="63">
        <v>45689</v>
      </c>
      <c r="O761" s="63">
        <v>45650</v>
      </c>
      <c r="P761" s="63">
        <v>45695</v>
      </c>
      <c r="Q761" t="s">
        <v>1154</v>
      </c>
      <c r="R761" t="s">
        <v>806</v>
      </c>
      <c r="S761" t="s">
        <v>55</v>
      </c>
      <c r="T761" t="s">
        <v>913</v>
      </c>
      <c r="U761" t="s">
        <v>1329</v>
      </c>
      <c r="V761">
        <v>36</v>
      </c>
      <c r="W761" t="s">
        <v>134</v>
      </c>
      <c r="X761">
        <v>-36</v>
      </c>
      <c r="Y761" t="s">
        <v>204</v>
      </c>
    </row>
    <row r="762" spans="14:25" x14ac:dyDescent="0.2">
      <c r="N762" s="63">
        <v>45689</v>
      </c>
      <c r="O762" s="63">
        <v>45663</v>
      </c>
      <c r="P762" s="63">
        <v>45695</v>
      </c>
      <c r="Q762" t="s">
        <v>1154</v>
      </c>
      <c r="R762" t="s">
        <v>806</v>
      </c>
      <c r="S762" t="s">
        <v>1029</v>
      </c>
      <c r="T762" t="s">
        <v>1030</v>
      </c>
      <c r="U762" t="s">
        <v>1095</v>
      </c>
      <c r="V762">
        <v>38.99</v>
      </c>
      <c r="W762" t="s">
        <v>134</v>
      </c>
      <c r="X762">
        <v>-38.99</v>
      </c>
      <c r="Y762" t="s">
        <v>204</v>
      </c>
    </row>
    <row r="763" spans="14:25" x14ac:dyDescent="0.2">
      <c r="N763" s="63">
        <v>45689</v>
      </c>
      <c r="O763" s="63">
        <v>45650</v>
      </c>
      <c r="P763" s="63">
        <v>45695</v>
      </c>
      <c r="Q763" t="s">
        <v>1154</v>
      </c>
      <c r="R763" t="s">
        <v>806</v>
      </c>
      <c r="S763" t="s">
        <v>55</v>
      </c>
      <c r="T763" t="s">
        <v>913</v>
      </c>
      <c r="U763" t="s">
        <v>1333</v>
      </c>
      <c r="V763">
        <v>39</v>
      </c>
      <c r="W763" t="s">
        <v>134</v>
      </c>
      <c r="X763">
        <v>-39</v>
      </c>
      <c r="Y763" t="s">
        <v>204</v>
      </c>
    </row>
    <row r="764" spans="14:25" x14ac:dyDescent="0.2">
      <c r="N764" s="63">
        <v>45689</v>
      </c>
      <c r="O764" s="63">
        <v>45650</v>
      </c>
      <c r="P764" s="63">
        <v>45695</v>
      </c>
      <c r="Q764" t="s">
        <v>1154</v>
      </c>
      <c r="R764" t="s">
        <v>806</v>
      </c>
      <c r="S764" t="s">
        <v>55</v>
      </c>
      <c r="T764" t="s">
        <v>56</v>
      </c>
      <c r="U764" t="s">
        <v>1330</v>
      </c>
      <c r="V764">
        <v>40</v>
      </c>
      <c r="W764" t="s">
        <v>134</v>
      </c>
      <c r="X764">
        <v>-40</v>
      </c>
      <c r="Y764" t="s">
        <v>204</v>
      </c>
    </row>
    <row r="765" spans="14:25" x14ac:dyDescent="0.2">
      <c r="N765" s="63">
        <v>45689</v>
      </c>
      <c r="O765" s="63">
        <v>45666</v>
      </c>
      <c r="P765" s="63">
        <v>45695</v>
      </c>
      <c r="Q765" t="s">
        <v>1154</v>
      </c>
      <c r="R765" t="s">
        <v>806</v>
      </c>
      <c r="S765" t="s">
        <v>52</v>
      </c>
      <c r="T765" t="s">
        <v>800</v>
      </c>
      <c r="U765" t="s">
        <v>1056</v>
      </c>
      <c r="V765">
        <v>42</v>
      </c>
      <c r="W765" t="s">
        <v>134</v>
      </c>
      <c r="X765">
        <v>-42</v>
      </c>
      <c r="Y765" t="s">
        <v>204</v>
      </c>
    </row>
    <row r="766" spans="14:25" x14ac:dyDescent="0.2">
      <c r="N766" s="63">
        <v>45689</v>
      </c>
      <c r="O766" s="63">
        <v>45650</v>
      </c>
      <c r="P766" s="63">
        <v>45695</v>
      </c>
      <c r="Q766" t="s">
        <v>1154</v>
      </c>
      <c r="R766" t="s">
        <v>806</v>
      </c>
      <c r="S766" t="s">
        <v>899</v>
      </c>
      <c r="T766" t="s">
        <v>902</v>
      </c>
      <c r="U766" t="s">
        <v>1332</v>
      </c>
      <c r="V766">
        <v>45</v>
      </c>
      <c r="W766" t="s">
        <v>134</v>
      </c>
      <c r="X766">
        <v>-45</v>
      </c>
      <c r="Y766" t="s">
        <v>204</v>
      </c>
    </row>
    <row r="767" spans="14:25" x14ac:dyDescent="0.2">
      <c r="N767" s="63">
        <v>45689</v>
      </c>
      <c r="O767" s="63">
        <v>45649</v>
      </c>
      <c r="P767" s="63">
        <v>45695</v>
      </c>
      <c r="Q767" t="s">
        <v>1154</v>
      </c>
      <c r="R767" t="s">
        <v>806</v>
      </c>
      <c r="S767" t="s">
        <v>816</v>
      </c>
      <c r="T767" t="s">
        <v>965</v>
      </c>
      <c r="U767" t="s">
        <v>1067</v>
      </c>
      <c r="V767">
        <v>49.9</v>
      </c>
      <c r="W767" t="s">
        <v>134</v>
      </c>
      <c r="X767">
        <v>-49.9</v>
      </c>
      <c r="Y767" t="s">
        <v>204</v>
      </c>
    </row>
    <row r="768" spans="14:25" x14ac:dyDescent="0.2">
      <c r="N768" s="63">
        <v>45689</v>
      </c>
      <c r="O768" s="63">
        <v>45664</v>
      </c>
      <c r="P768" s="63">
        <v>45695</v>
      </c>
      <c r="Q768" t="s">
        <v>1154</v>
      </c>
      <c r="R768" t="s">
        <v>806</v>
      </c>
      <c r="S768" t="s">
        <v>55</v>
      </c>
      <c r="T768" t="s">
        <v>810</v>
      </c>
      <c r="U768" t="s">
        <v>1341</v>
      </c>
      <c r="V768">
        <v>51.2</v>
      </c>
      <c r="W768" t="s">
        <v>134</v>
      </c>
      <c r="X768">
        <v>-51.2</v>
      </c>
      <c r="Y768" t="s">
        <v>204</v>
      </c>
    </row>
    <row r="769" spans="14:25" x14ac:dyDescent="0.2">
      <c r="N769" s="63">
        <v>45689</v>
      </c>
      <c r="O769" s="63">
        <v>45495</v>
      </c>
      <c r="P769" s="63">
        <v>45695</v>
      </c>
      <c r="Q769" t="s">
        <v>1154</v>
      </c>
      <c r="R769" t="s">
        <v>806</v>
      </c>
      <c r="S769" t="s">
        <v>899</v>
      </c>
      <c r="T769" t="s">
        <v>902</v>
      </c>
      <c r="U769" t="s">
        <v>1343</v>
      </c>
      <c r="V769">
        <v>51.83</v>
      </c>
      <c r="W769" t="s">
        <v>134</v>
      </c>
      <c r="X769">
        <v>-51.83</v>
      </c>
      <c r="Y769" t="s">
        <v>204</v>
      </c>
    </row>
    <row r="770" spans="14:25" x14ac:dyDescent="0.2">
      <c r="N770" s="63">
        <v>45689</v>
      </c>
      <c r="O770" s="63">
        <v>45668</v>
      </c>
      <c r="P770" s="63">
        <v>45695</v>
      </c>
      <c r="Q770" t="s">
        <v>725</v>
      </c>
      <c r="R770" t="s">
        <v>806</v>
      </c>
      <c r="S770" t="s">
        <v>52</v>
      </c>
      <c r="T770" t="s">
        <v>800</v>
      </c>
      <c r="U770" t="s">
        <v>1375</v>
      </c>
      <c r="V770">
        <v>52.67</v>
      </c>
      <c r="W770" t="s">
        <v>134</v>
      </c>
      <c r="X770">
        <v>-52.67</v>
      </c>
      <c r="Y770" t="s">
        <v>204</v>
      </c>
    </row>
    <row r="771" spans="14:25" x14ac:dyDescent="0.2">
      <c r="N771" s="63">
        <v>45689</v>
      </c>
      <c r="O771" s="63">
        <v>45650</v>
      </c>
      <c r="P771" s="63">
        <v>45695</v>
      </c>
      <c r="Q771" t="s">
        <v>1154</v>
      </c>
      <c r="R771" t="s">
        <v>806</v>
      </c>
      <c r="S771" t="s">
        <v>55</v>
      </c>
      <c r="T771" t="s">
        <v>913</v>
      </c>
      <c r="U771" t="s">
        <v>1334</v>
      </c>
      <c r="V771">
        <v>54.9</v>
      </c>
      <c r="W771" t="s">
        <v>134</v>
      </c>
      <c r="X771">
        <v>-54.9</v>
      </c>
      <c r="Y771" t="s">
        <v>204</v>
      </c>
    </row>
    <row r="772" spans="14:25" x14ac:dyDescent="0.2">
      <c r="N772" s="63">
        <v>45689</v>
      </c>
      <c r="O772" s="63">
        <v>45596</v>
      </c>
      <c r="P772" s="63">
        <v>45695</v>
      </c>
      <c r="Q772" t="s">
        <v>1154</v>
      </c>
      <c r="R772" t="s">
        <v>806</v>
      </c>
      <c r="S772" t="s">
        <v>899</v>
      </c>
      <c r="T772" t="s">
        <v>902</v>
      </c>
      <c r="U772" t="s">
        <v>1346</v>
      </c>
      <c r="V772">
        <v>58</v>
      </c>
      <c r="W772" t="s">
        <v>134</v>
      </c>
      <c r="X772">
        <v>-58</v>
      </c>
      <c r="Y772" t="s">
        <v>204</v>
      </c>
    </row>
    <row r="773" spans="14:25" x14ac:dyDescent="0.2">
      <c r="N773" s="63">
        <v>45689</v>
      </c>
      <c r="O773" s="63">
        <v>45672</v>
      </c>
      <c r="P773" s="63">
        <v>45695</v>
      </c>
      <c r="Q773" t="s">
        <v>1154</v>
      </c>
      <c r="R773" t="s">
        <v>806</v>
      </c>
      <c r="S773" t="s">
        <v>49</v>
      </c>
      <c r="T773" t="s">
        <v>51</v>
      </c>
      <c r="U773" t="s">
        <v>1063</v>
      </c>
      <c r="V773">
        <v>60</v>
      </c>
      <c r="W773" t="s">
        <v>134</v>
      </c>
      <c r="X773">
        <v>-60</v>
      </c>
      <c r="Y773" t="s">
        <v>204</v>
      </c>
    </row>
    <row r="774" spans="14:25" x14ac:dyDescent="0.2">
      <c r="N774" s="63">
        <v>45689</v>
      </c>
      <c r="O774" s="63">
        <v>45654</v>
      </c>
      <c r="P774" s="63">
        <v>45695</v>
      </c>
      <c r="Q774" t="s">
        <v>1154</v>
      </c>
      <c r="R774" t="s">
        <v>806</v>
      </c>
      <c r="S774" t="s">
        <v>803</v>
      </c>
      <c r="T774" t="s">
        <v>1272</v>
      </c>
      <c r="U774" t="s">
        <v>1064</v>
      </c>
      <c r="V774">
        <v>64.260000000000005</v>
      </c>
      <c r="W774" t="s">
        <v>134</v>
      </c>
      <c r="X774">
        <v>-64.260000000000005</v>
      </c>
      <c r="Y774" t="s">
        <v>204</v>
      </c>
    </row>
    <row r="775" spans="14:25" x14ac:dyDescent="0.2">
      <c r="N775" s="63">
        <v>45689</v>
      </c>
      <c r="O775" s="63">
        <v>45562</v>
      </c>
      <c r="P775" s="63">
        <v>45695</v>
      </c>
      <c r="Q775" t="s">
        <v>1154</v>
      </c>
      <c r="R775" t="s">
        <v>806</v>
      </c>
      <c r="S775" t="s">
        <v>49</v>
      </c>
      <c r="T775" t="s">
        <v>905</v>
      </c>
      <c r="U775" t="s">
        <v>1370</v>
      </c>
      <c r="V775">
        <v>64.75</v>
      </c>
      <c r="W775" t="s">
        <v>134</v>
      </c>
      <c r="X775">
        <v>-64.75</v>
      </c>
      <c r="Y775" t="s">
        <v>204</v>
      </c>
    </row>
    <row r="776" spans="14:25" x14ac:dyDescent="0.2">
      <c r="N776" s="63">
        <v>45689</v>
      </c>
      <c r="O776" s="63">
        <v>45663</v>
      </c>
      <c r="P776" s="63">
        <v>45695</v>
      </c>
      <c r="Q776" t="s">
        <v>1154</v>
      </c>
      <c r="R776" t="s">
        <v>806</v>
      </c>
      <c r="S776" t="s">
        <v>803</v>
      </c>
      <c r="T776" t="s">
        <v>1272</v>
      </c>
      <c r="U776" t="s">
        <v>1064</v>
      </c>
      <c r="V776">
        <v>65.61</v>
      </c>
      <c r="W776" t="s">
        <v>134</v>
      </c>
      <c r="X776">
        <v>-65.61</v>
      </c>
      <c r="Y776" t="s">
        <v>204</v>
      </c>
    </row>
    <row r="777" spans="14:25" x14ac:dyDescent="0.2">
      <c r="N777" s="63">
        <v>45689</v>
      </c>
      <c r="O777" s="63">
        <v>45667</v>
      </c>
      <c r="P777" s="63">
        <v>45695</v>
      </c>
      <c r="Q777" t="s">
        <v>1154</v>
      </c>
      <c r="R777" t="s">
        <v>806</v>
      </c>
      <c r="S777" t="s">
        <v>803</v>
      </c>
      <c r="T777" t="s">
        <v>1272</v>
      </c>
      <c r="U777" t="s">
        <v>1064</v>
      </c>
      <c r="V777">
        <v>67.34</v>
      </c>
      <c r="W777" t="s">
        <v>134</v>
      </c>
      <c r="X777">
        <v>-67.34</v>
      </c>
      <c r="Y777" t="s">
        <v>204</v>
      </c>
    </row>
    <row r="778" spans="14:25" x14ac:dyDescent="0.2">
      <c r="N778" s="63">
        <v>45689</v>
      </c>
      <c r="O778" s="63">
        <v>45602</v>
      </c>
      <c r="P778" s="63">
        <v>45695</v>
      </c>
      <c r="Q778" t="s">
        <v>1154</v>
      </c>
      <c r="R778" t="s">
        <v>806</v>
      </c>
      <c r="S778" t="s">
        <v>52</v>
      </c>
      <c r="T778" t="s">
        <v>800</v>
      </c>
      <c r="U778" t="s">
        <v>1351</v>
      </c>
      <c r="V778">
        <v>68</v>
      </c>
      <c r="W778" t="s">
        <v>134</v>
      </c>
      <c r="X778">
        <v>-68</v>
      </c>
      <c r="Y778" t="s">
        <v>204</v>
      </c>
    </row>
    <row r="779" spans="14:25" x14ac:dyDescent="0.2">
      <c r="N779" s="63">
        <v>45689</v>
      </c>
      <c r="O779" s="63">
        <v>45673</v>
      </c>
      <c r="P779" s="63">
        <v>45695</v>
      </c>
      <c r="Q779" t="s">
        <v>1154</v>
      </c>
      <c r="R779" t="s">
        <v>806</v>
      </c>
      <c r="S779" t="s">
        <v>58</v>
      </c>
      <c r="T779" t="s">
        <v>906</v>
      </c>
      <c r="U779" t="s">
        <v>1355</v>
      </c>
      <c r="V779">
        <v>68.739999999999995</v>
      </c>
      <c r="W779" t="s">
        <v>134</v>
      </c>
      <c r="X779">
        <v>-68.739999999999995</v>
      </c>
      <c r="Y779" t="s">
        <v>204</v>
      </c>
    </row>
    <row r="780" spans="14:25" x14ac:dyDescent="0.2">
      <c r="N780" s="63">
        <v>45689</v>
      </c>
      <c r="O780" s="63">
        <v>45656</v>
      </c>
      <c r="P780" s="63">
        <v>45695</v>
      </c>
      <c r="Q780" t="s">
        <v>1154</v>
      </c>
      <c r="R780" t="s">
        <v>806</v>
      </c>
      <c r="S780" t="s">
        <v>899</v>
      </c>
      <c r="T780" t="s">
        <v>902</v>
      </c>
      <c r="U780" t="s">
        <v>1348</v>
      </c>
      <c r="V780">
        <v>74.03</v>
      </c>
      <c r="W780" t="s">
        <v>134</v>
      </c>
      <c r="X780">
        <v>-74.03</v>
      </c>
      <c r="Y780" t="s">
        <v>204</v>
      </c>
    </row>
    <row r="781" spans="14:25" x14ac:dyDescent="0.2">
      <c r="N781" s="63">
        <v>45689</v>
      </c>
      <c r="O781" s="63">
        <v>45500</v>
      </c>
      <c r="P781" s="63">
        <v>45695</v>
      </c>
      <c r="Q781" t="s">
        <v>1154</v>
      </c>
      <c r="R781" t="s">
        <v>806</v>
      </c>
      <c r="S781" t="s">
        <v>55</v>
      </c>
      <c r="T781" t="s">
        <v>913</v>
      </c>
      <c r="U781" t="s">
        <v>1344</v>
      </c>
      <c r="V781">
        <v>77.48</v>
      </c>
      <c r="W781" t="s">
        <v>134</v>
      </c>
      <c r="X781">
        <v>-77.48</v>
      </c>
      <c r="Y781" t="s">
        <v>204</v>
      </c>
    </row>
    <row r="782" spans="14:25" x14ac:dyDescent="0.2">
      <c r="N782" s="63">
        <v>45689</v>
      </c>
      <c r="O782" s="63">
        <v>45595</v>
      </c>
      <c r="P782" s="63">
        <v>45695</v>
      </c>
      <c r="Q782" t="s">
        <v>1154</v>
      </c>
      <c r="R782" t="s">
        <v>806</v>
      </c>
      <c r="S782" t="s">
        <v>816</v>
      </c>
      <c r="T782" t="s">
        <v>965</v>
      </c>
      <c r="U782" t="s">
        <v>1345</v>
      </c>
      <c r="V782">
        <v>77.489999999999995</v>
      </c>
      <c r="W782" t="s">
        <v>134</v>
      </c>
      <c r="X782">
        <v>-77.489999999999995</v>
      </c>
      <c r="Y782" t="s">
        <v>204</v>
      </c>
    </row>
    <row r="783" spans="14:25" x14ac:dyDescent="0.2">
      <c r="N783" s="63">
        <v>45689</v>
      </c>
      <c r="O783" s="63">
        <v>45656</v>
      </c>
      <c r="P783" s="63">
        <v>45695</v>
      </c>
      <c r="Q783" t="s">
        <v>1154</v>
      </c>
      <c r="R783" t="s">
        <v>806</v>
      </c>
      <c r="S783" t="s">
        <v>52</v>
      </c>
      <c r="T783" t="s">
        <v>812</v>
      </c>
      <c r="U783" t="s">
        <v>1354</v>
      </c>
      <c r="V783">
        <v>92.5</v>
      </c>
      <c r="W783" t="s">
        <v>134</v>
      </c>
      <c r="X783">
        <v>-92.5</v>
      </c>
      <c r="Y783" t="s">
        <v>204</v>
      </c>
    </row>
    <row r="784" spans="14:25" x14ac:dyDescent="0.2">
      <c r="N784" s="63">
        <v>45689</v>
      </c>
      <c r="O784" s="63">
        <v>45660</v>
      </c>
      <c r="P784" s="63">
        <v>45695</v>
      </c>
      <c r="Q784" t="s">
        <v>1154</v>
      </c>
      <c r="R784" t="s">
        <v>806</v>
      </c>
      <c r="S784" t="s">
        <v>803</v>
      </c>
      <c r="T784" t="s">
        <v>48</v>
      </c>
      <c r="U784" t="s">
        <v>1069</v>
      </c>
      <c r="V784">
        <v>97.25</v>
      </c>
      <c r="W784" t="s">
        <v>134</v>
      </c>
      <c r="X784">
        <v>-97.25</v>
      </c>
      <c r="Y784" t="s">
        <v>204</v>
      </c>
    </row>
    <row r="785" spans="14:25" x14ac:dyDescent="0.2">
      <c r="N785" s="63">
        <v>45689</v>
      </c>
      <c r="O785" s="63">
        <v>45662</v>
      </c>
      <c r="P785" s="63">
        <v>45695</v>
      </c>
      <c r="Q785" t="s">
        <v>1154</v>
      </c>
      <c r="R785" t="s">
        <v>806</v>
      </c>
      <c r="S785" t="s">
        <v>814</v>
      </c>
      <c r="T785" t="s">
        <v>257</v>
      </c>
      <c r="U785" t="s">
        <v>1361</v>
      </c>
      <c r="V785">
        <v>100</v>
      </c>
      <c r="W785" t="s">
        <v>134</v>
      </c>
      <c r="X785">
        <v>-100</v>
      </c>
      <c r="Y785" t="s">
        <v>204</v>
      </c>
    </row>
    <row r="786" spans="14:25" x14ac:dyDescent="0.2">
      <c r="N786" s="63">
        <v>45689</v>
      </c>
      <c r="O786" s="63">
        <v>45663</v>
      </c>
      <c r="P786" s="63">
        <v>45695</v>
      </c>
      <c r="Q786" t="s">
        <v>725</v>
      </c>
      <c r="R786" t="s">
        <v>806</v>
      </c>
      <c r="S786" t="s">
        <v>52</v>
      </c>
      <c r="T786" t="s">
        <v>800</v>
      </c>
      <c r="U786" t="s">
        <v>1075</v>
      </c>
      <c r="V786">
        <v>103.28</v>
      </c>
      <c r="W786" t="s">
        <v>134</v>
      </c>
      <c r="X786">
        <v>-103.28</v>
      </c>
      <c r="Y786" t="s">
        <v>204</v>
      </c>
    </row>
    <row r="787" spans="14:25" x14ac:dyDescent="0.2">
      <c r="N787" s="63">
        <v>45689</v>
      </c>
      <c r="O787" s="63">
        <v>45650</v>
      </c>
      <c r="P787" s="63">
        <v>45695</v>
      </c>
      <c r="Q787" t="s">
        <v>1154</v>
      </c>
      <c r="R787" t="s">
        <v>806</v>
      </c>
      <c r="S787" t="s">
        <v>803</v>
      </c>
      <c r="T787" t="s">
        <v>48</v>
      </c>
      <c r="U787" t="s">
        <v>1055</v>
      </c>
      <c r="V787">
        <v>104</v>
      </c>
      <c r="W787" t="s">
        <v>134</v>
      </c>
      <c r="X787">
        <v>-104</v>
      </c>
      <c r="Y787" t="s">
        <v>204</v>
      </c>
    </row>
    <row r="788" spans="14:25" x14ac:dyDescent="0.2">
      <c r="N788" s="63">
        <v>45689</v>
      </c>
      <c r="O788" s="63">
        <v>45668</v>
      </c>
      <c r="P788" s="63">
        <v>45695</v>
      </c>
      <c r="Q788" t="s">
        <v>725</v>
      </c>
      <c r="R788" t="s">
        <v>806</v>
      </c>
      <c r="S788" t="s">
        <v>52</v>
      </c>
      <c r="T788" t="s">
        <v>800</v>
      </c>
      <c r="U788" t="s">
        <v>1075</v>
      </c>
      <c r="V788">
        <v>107.43</v>
      </c>
      <c r="W788" t="s">
        <v>134</v>
      </c>
      <c r="X788">
        <v>-107.43</v>
      </c>
      <c r="Y788" t="s">
        <v>204</v>
      </c>
    </row>
    <row r="789" spans="14:25" x14ac:dyDescent="0.2">
      <c r="N789" s="63">
        <v>45689</v>
      </c>
      <c r="O789" s="63">
        <v>45397</v>
      </c>
      <c r="P789" s="63">
        <v>45695</v>
      </c>
      <c r="Q789" t="s">
        <v>1154</v>
      </c>
      <c r="R789" t="s">
        <v>806</v>
      </c>
      <c r="S789" t="s">
        <v>899</v>
      </c>
      <c r="T789" t="s">
        <v>902</v>
      </c>
      <c r="U789" t="s">
        <v>1353</v>
      </c>
      <c r="V789">
        <v>109.48</v>
      </c>
      <c r="W789" t="s">
        <v>134</v>
      </c>
      <c r="X789">
        <v>-109.48</v>
      </c>
      <c r="Y789" t="s">
        <v>204</v>
      </c>
    </row>
    <row r="790" spans="14:25" x14ac:dyDescent="0.2">
      <c r="N790" s="63">
        <v>45689</v>
      </c>
      <c r="O790" s="63">
        <v>45630</v>
      </c>
      <c r="P790" s="63">
        <v>45695</v>
      </c>
      <c r="Q790" t="s">
        <v>1154</v>
      </c>
      <c r="R790" t="s">
        <v>806</v>
      </c>
      <c r="S790" t="s">
        <v>52</v>
      </c>
      <c r="T790" t="s">
        <v>800</v>
      </c>
      <c r="U790" t="s">
        <v>1350</v>
      </c>
      <c r="V790">
        <v>114.1</v>
      </c>
      <c r="W790" t="s">
        <v>134</v>
      </c>
      <c r="X790">
        <v>-114.1</v>
      </c>
      <c r="Y790" t="s">
        <v>204</v>
      </c>
    </row>
    <row r="791" spans="14:25" x14ac:dyDescent="0.2">
      <c r="N791" s="63">
        <v>45689</v>
      </c>
      <c r="O791" s="63">
        <v>45661</v>
      </c>
      <c r="P791" s="63">
        <v>45695</v>
      </c>
      <c r="Q791" t="s">
        <v>1154</v>
      </c>
      <c r="R791" t="s">
        <v>806</v>
      </c>
      <c r="S791" t="s">
        <v>55</v>
      </c>
      <c r="T791" t="s">
        <v>56</v>
      </c>
      <c r="U791" t="s">
        <v>1349</v>
      </c>
      <c r="V791">
        <v>115</v>
      </c>
      <c r="W791" t="s">
        <v>134</v>
      </c>
      <c r="X791">
        <v>-115</v>
      </c>
      <c r="Y791" t="s">
        <v>204</v>
      </c>
    </row>
    <row r="792" spans="14:25" x14ac:dyDescent="0.2">
      <c r="N792" s="63">
        <v>45689</v>
      </c>
      <c r="O792" s="63">
        <v>45669</v>
      </c>
      <c r="P792" s="63">
        <v>45695</v>
      </c>
      <c r="Q792" t="s">
        <v>1154</v>
      </c>
      <c r="R792" t="s">
        <v>806</v>
      </c>
      <c r="S792" t="s">
        <v>55</v>
      </c>
      <c r="T792" t="s">
        <v>57</v>
      </c>
      <c r="U792" t="s">
        <v>1367</v>
      </c>
      <c r="V792">
        <v>121.3</v>
      </c>
      <c r="W792" t="s">
        <v>134</v>
      </c>
      <c r="X792">
        <v>-121.3</v>
      </c>
      <c r="Y792" t="s">
        <v>204</v>
      </c>
    </row>
    <row r="793" spans="14:25" x14ac:dyDescent="0.2">
      <c r="N793" s="63">
        <v>45689</v>
      </c>
      <c r="O793" s="63">
        <v>45660</v>
      </c>
      <c r="P793" s="63">
        <v>45695</v>
      </c>
      <c r="Q793" t="s">
        <v>1154</v>
      </c>
      <c r="R793" t="s">
        <v>806</v>
      </c>
      <c r="S793" t="s">
        <v>899</v>
      </c>
      <c r="T793" t="s">
        <v>902</v>
      </c>
      <c r="U793" t="s">
        <v>1360</v>
      </c>
      <c r="V793">
        <v>130</v>
      </c>
      <c r="W793" t="s">
        <v>134</v>
      </c>
      <c r="X793">
        <v>-130</v>
      </c>
      <c r="Y793" t="s">
        <v>204</v>
      </c>
    </row>
    <row r="794" spans="14:25" x14ac:dyDescent="0.2">
      <c r="N794" s="63">
        <v>45689</v>
      </c>
      <c r="O794" s="63">
        <v>45667</v>
      </c>
      <c r="P794" s="63">
        <v>45695</v>
      </c>
      <c r="Q794" t="s">
        <v>1154</v>
      </c>
      <c r="R794" t="s">
        <v>806</v>
      </c>
      <c r="S794" t="s">
        <v>803</v>
      </c>
      <c r="T794" t="s">
        <v>48</v>
      </c>
      <c r="U794" t="s">
        <v>1055</v>
      </c>
      <c r="V794">
        <v>131</v>
      </c>
      <c r="W794" t="s">
        <v>134</v>
      </c>
      <c r="X794">
        <v>-131</v>
      </c>
      <c r="Y794" t="s">
        <v>204</v>
      </c>
    </row>
    <row r="795" spans="14:25" x14ac:dyDescent="0.2">
      <c r="N795" s="63">
        <v>45689</v>
      </c>
      <c r="O795" s="63">
        <v>45662</v>
      </c>
      <c r="P795" s="63">
        <v>45695</v>
      </c>
      <c r="Q795" t="s">
        <v>1154</v>
      </c>
      <c r="R795" t="s">
        <v>806</v>
      </c>
      <c r="S795" t="s">
        <v>49</v>
      </c>
      <c r="T795" t="s">
        <v>51</v>
      </c>
      <c r="U795" t="s">
        <v>1362</v>
      </c>
      <c r="V795">
        <v>142.88999999999999</v>
      </c>
      <c r="W795" t="s">
        <v>134</v>
      </c>
      <c r="X795">
        <v>-142.88999999999999</v>
      </c>
      <c r="Y795" t="s">
        <v>204</v>
      </c>
    </row>
    <row r="796" spans="14:25" x14ac:dyDescent="0.2">
      <c r="N796" s="63">
        <v>45689</v>
      </c>
      <c r="O796" s="63">
        <v>45670</v>
      </c>
      <c r="P796" s="63">
        <v>45695</v>
      </c>
      <c r="Q796" t="s">
        <v>1154</v>
      </c>
      <c r="R796" t="s">
        <v>806</v>
      </c>
      <c r="S796" t="s">
        <v>58</v>
      </c>
      <c r="T796" t="s">
        <v>906</v>
      </c>
      <c r="U796" t="s">
        <v>1378</v>
      </c>
      <c r="V796">
        <v>146.09</v>
      </c>
      <c r="W796" t="s">
        <v>134</v>
      </c>
      <c r="X796">
        <v>-146.09</v>
      </c>
      <c r="Y796" t="s">
        <v>204</v>
      </c>
    </row>
    <row r="797" spans="14:25" x14ac:dyDescent="0.2">
      <c r="N797" s="63">
        <v>45689</v>
      </c>
      <c r="O797" s="63">
        <v>45625</v>
      </c>
      <c r="P797" s="63">
        <v>45695</v>
      </c>
      <c r="Q797" t="s">
        <v>1154</v>
      </c>
      <c r="R797" t="s">
        <v>806</v>
      </c>
      <c r="S797" t="s">
        <v>1029</v>
      </c>
      <c r="T797" t="s">
        <v>1118</v>
      </c>
      <c r="U797" t="s">
        <v>1371</v>
      </c>
      <c r="V797">
        <v>147.5</v>
      </c>
      <c r="W797" t="s">
        <v>134</v>
      </c>
      <c r="X797">
        <v>-147.5</v>
      </c>
      <c r="Y797" t="s">
        <v>204</v>
      </c>
    </row>
    <row r="798" spans="14:25" x14ac:dyDescent="0.2">
      <c r="N798" s="63">
        <v>45689</v>
      </c>
      <c r="O798" s="63">
        <v>45649</v>
      </c>
      <c r="P798" s="63">
        <v>45695</v>
      </c>
      <c r="Q798" t="s">
        <v>1154</v>
      </c>
      <c r="R798" t="s">
        <v>806</v>
      </c>
      <c r="S798" t="s">
        <v>55</v>
      </c>
      <c r="T798" t="s">
        <v>56</v>
      </c>
      <c r="U798" t="s">
        <v>1356</v>
      </c>
      <c r="V798">
        <v>149</v>
      </c>
      <c r="W798" t="s">
        <v>134</v>
      </c>
      <c r="X798">
        <v>-149</v>
      </c>
      <c r="Y798" t="s">
        <v>204</v>
      </c>
    </row>
    <row r="799" spans="14:25" x14ac:dyDescent="0.2">
      <c r="N799" s="63">
        <v>45689</v>
      </c>
      <c r="O799" s="63">
        <v>45654</v>
      </c>
      <c r="P799" s="63">
        <v>45695</v>
      </c>
      <c r="Q799" t="s">
        <v>1154</v>
      </c>
      <c r="R799" t="s">
        <v>806</v>
      </c>
      <c r="S799" t="s">
        <v>803</v>
      </c>
      <c r="T799" t="s">
        <v>48</v>
      </c>
      <c r="U799" t="s">
        <v>1069</v>
      </c>
      <c r="V799">
        <v>153.18</v>
      </c>
      <c r="W799" t="s">
        <v>134</v>
      </c>
      <c r="X799">
        <v>-153.18</v>
      </c>
      <c r="Y799" t="s">
        <v>204</v>
      </c>
    </row>
    <row r="800" spans="14:25" x14ac:dyDescent="0.2">
      <c r="N800" s="63">
        <v>45689</v>
      </c>
      <c r="O800" s="63">
        <v>45649</v>
      </c>
      <c r="P800" s="63">
        <v>45695</v>
      </c>
      <c r="Q800" t="s">
        <v>1154</v>
      </c>
      <c r="R800" t="s">
        <v>806</v>
      </c>
      <c r="S800" t="s">
        <v>803</v>
      </c>
      <c r="T800" t="s">
        <v>48</v>
      </c>
      <c r="U800" t="s">
        <v>1328</v>
      </c>
      <c r="V800">
        <v>153.52000000000001</v>
      </c>
      <c r="W800" t="s">
        <v>134</v>
      </c>
      <c r="X800">
        <v>-153.52000000000001</v>
      </c>
      <c r="Y800" t="s">
        <v>204</v>
      </c>
    </row>
    <row r="801" spans="14:25" x14ac:dyDescent="0.2">
      <c r="N801" s="63">
        <v>45689</v>
      </c>
      <c r="O801" s="63">
        <v>45695</v>
      </c>
      <c r="P801" s="63">
        <v>45695</v>
      </c>
      <c r="Q801" t="s">
        <v>725</v>
      </c>
      <c r="R801" t="s">
        <v>128</v>
      </c>
      <c r="S801" t="s">
        <v>808</v>
      </c>
      <c r="T801" t="s">
        <v>257</v>
      </c>
      <c r="U801" t="s">
        <v>745</v>
      </c>
      <c r="V801">
        <v>166.98</v>
      </c>
      <c r="W801" t="s">
        <v>134</v>
      </c>
      <c r="X801">
        <v>-166.98</v>
      </c>
      <c r="Y801" t="s">
        <v>204</v>
      </c>
    </row>
    <row r="802" spans="14:25" x14ac:dyDescent="0.2">
      <c r="N802" s="63">
        <v>45689</v>
      </c>
      <c r="O802" s="63">
        <v>45663</v>
      </c>
      <c r="P802" s="63">
        <v>45695</v>
      </c>
      <c r="Q802" t="s">
        <v>1154</v>
      </c>
      <c r="R802" t="s">
        <v>806</v>
      </c>
      <c r="S802" t="s">
        <v>803</v>
      </c>
      <c r="T802" t="s">
        <v>48</v>
      </c>
      <c r="U802" t="s">
        <v>1069</v>
      </c>
      <c r="V802">
        <v>188</v>
      </c>
      <c r="W802" t="s">
        <v>134</v>
      </c>
      <c r="X802">
        <v>-188</v>
      </c>
      <c r="Y802" t="s">
        <v>204</v>
      </c>
    </row>
    <row r="803" spans="14:25" x14ac:dyDescent="0.2">
      <c r="N803" s="63">
        <v>45689</v>
      </c>
      <c r="O803" s="63">
        <v>45670</v>
      </c>
      <c r="P803" s="63">
        <v>45695</v>
      </c>
      <c r="Q803" t="s">
        <v>1154</v>
      </c>
      <c r="R803" t="s">
        <v>806</v>
      </c>
      <c r="S803" t="s">
        <v>803</v>
      </c>
      <c r="T803" t="s">
        <v>48</v>
      </c>
      <c r="U803" t="s">
        <v>1069</v>
      </c>
      <c r="V803">
        <v>191.17</v>
      </c>
      <c r="W803" t="s">
        <v>134</v>
      </c>
      <c r="X803">
        <v>-191.17</v>
      </c>
      <c r="Y803" t="s">
        <v>204</v>
      </c>
    </row>
    <row r="804" spans="14:25" x14ac:dyDescent="0.2">
      <c r="N804" s="63">
        <v>45689</v>
      </c>
      <c r="O804" s="63">
        <v>45672</v>
      </c>
      <c r="P804" s="63">
        <v>45695</v>
      </c>
      <c r="Q804" t="s">
        <v>1154</v>
      </c>
      <c r="R804" t="s">
        <v>806</v>
      </c>
      <c r="S804" t="s">
        <v>49</v>
      </c>
      <c r="T804" t="s">
        <v>51</v>
      </c>
      <c r="U804" t="s">
        <v>1362</v>
      </c>
      <c r="V804">
        <v>197.74</v>
      </c>
      <c r="W804" t="s">
        <v>134</v>
      </c>
      <c r="X804">
        <v>-197.74</v>
      </c>
      <c r="Y804" t="s">
        <v>204</v>
      </c>
    </row>
    <row r="805" spans="14:25" x14ac:dyDescent="0.2">
      <c r="N805" s="63">
        <v>45689</v>
      </c>
      <c r="O805" s="63">
        <v>45667</v>
      </c>
      <c r="P805" s="63">
        <v>45695</v>
      </c>
      <c r="Q805" t="s">
        <v>1154</v>
      </c>
      <c r="R805" t="s">
        <v>806</v>
      </c>
      <c r="S805" t="s">
        <v>803</v>
      </c>
      <c r="T805" t="s">
        <v>48</v>
      </c>
      <c r="U805" t="s">
        <v>1069</v>
      </c>
      <c r="V805">
        <v>207.4</v>
      </c>
      <c r="W805" t="s">
        <v>134</v>
      </c>
      <c r="X805">
        <v>-207.4</v>
      </c>
      <c r="Y805" t="s">
        <v>204</v>
      </c>
    </row>
    <row r="806" spans="14:25" x14ac:dyDescent="0.2">
      <c r="N806" s="63">
        <v>45689</v>
      </c>
      <c r="O806" s="63">
        <v>45669</v>
      </c>
      <c r="P806" s="63">
        <v>45695</v>
      </c>
      <c r="Q806" t="s">
        <v>1154</v>
      </c>
      <c r="R806" t="s">
        <v>806</v>
      </c>
      <c r="S806" t="s">
        <v>49</v>
      </c>
      <c r="T806" t="s">
        <v>51</v>
      </c>
      <c r="U806" t="s">
        <v>1362</v>
      </c>
      <c r="V806">
        <v>236.74</v>
      </c>
      <c r="W806" t="s">
        <v>134</v>
      </c>
      <c r="X806">
        <v>-236.74</v>
      </c>
      <c r="Y806" t="s">
        <v>204</v>
      </c>
    </row>
    <row r="807" spans="14:25" x14ac:dyDescent="0.2">
      <c r="N807" s="63">
        <v>45689</v>
      </c>
      <c r="O807" s="63">
        <v>45657</v>
      </c>
      <c r="P807" s="63">
        <v>45695</v>
      </c>
      <c r="Q807" t="s">
        <v>1154</v>
      </c>
      <c r="R807" t="s">
        <v>806</v>
      </c>
      <c r="S807" t="s">
        <v>803</v>
      </c>
      <c r="T807" t="s">
        <v>48</v>
      </c>
      <c r="U807" t="s">
        <v>1069</v>
      </c>
      <c r="V807">
        <v>237.54</v>
      </c>
      <c r="W807" t="s">
        <v>134</v>
      </c>
      <c r="X807">
        <v>-237.54</v>
      </c>
      <c r="Y807" t="s">
        <v>204</v>
      </c>
    </row>
    <row r="808" spans="14:25" x14ac:dyDescent="0.2">
      <c r="N808" s="63">
        <v>45689</v>
      </c>
      <c r="O808" s="63">
        <v>45660</v>
      </c>
      <c r="P808" s="63">
        <v>45695</v>
      </c>
      <c r="Q808" t="s">
        <v>1154</v>
      </c>
      <c r="R808" t="s">
        <v>806</v>
      </c>
      <c r="S808" t="s">
        <v>816</v>
      </c>
      <c r="T808" t="s">
        <v>965</v>
      </c>
      <c r="U808" t="s">
        <v>1373</v>
      </c>
      <c r="V808">
        <v>250</v>
      </c>
      <c r="W808" t="s">
        <v>134</v>
      </c>
      <c r="X808">
        <v>-250</v>
      </c>
      <c r="Y808" t="s">
        <v>204</v>
      </c>
    </row>
    <row r="809" spans="14:25" x14ac:dyDescent="0.2">
      <c r="N809" s="63">
        <v>45689</v>
      </c>
      <c r="O809" s="63">
        <v>45658</v>
      </c>
      <c r="P809" s="63">
        <v>45695</v>
      </c>
      <c r="Q809" t="s">
        <v>1154</v>
      </c>
      <c r="R809" t="s">
        <v>806</v>
      </c>
      <c r="S809" t="s">
        <v>49</v>
      </c>
      <c r="T809" t="s">
        <v>51</v>
      </c>
      <c r="U809" t="s">
        <v>1359</v>
      </c>
      <c r="V809">
        <v>268.94</v>
      </c>
      <c r="W809" t="s">
        <v>134</v>
      </c>
      <c r="X809">
        <v>-268.94</v>
      </c>
      <c r="Y809" t="s">
        <v>204</v>
      </c>
    </row>
    <row r="810" spans="14:25" x14ac:dyDescent="0.2">
      <c r="N810" s="63">
        <v>45689</v>
      </c>
      <c r="O810" s="63">
        <v>45695</v>
      </c>
      <c r="P810" s="63">
        <v>45695</v>
      </c>
      <c r="Q810" t="s">
        <v>725</v>
      </c>
      <c r="R810" t="s">
        <v>128</v>
      </c>
      <c r="S810" t="s">
        <v>58</v>
      </c>
      <c r="T810" t="s">
        <v>802</v>
      </c>
      <c r="U810" t="s">
        <v>747</v>
      </c>
      <c r="V810">
        <v>295.86</v>
      </c>
      <c r="W810" t="s">
        <v>134</v>
      </c>
      <c r="X810">
        <v>-295.86</v>
      </c>
      <c r="Y810" t="s">
        <v>204</v>
      </c>
    </row>
    <row r="811" spans="14:25" x14ac:dyDescent="0.2">
      <c r="N811" s="63">
        <v>45689</v>
      </c>
      <c r="O811" s="63">
        <v>45695</v>
      </c>
      <c r="P811" s="63">
        <v>45695</v>
      </c>
      <c r="Q811" t="s">
        <v>725</v>
      </c>
      <c r="R811" t="s">
        <v>128</v>
      </c>
      <c r="S811" t="s">
        <v>58</v>
      </c>
      <c r="T811" t="s">
        <v>802</v>
      </c>
      <c r="U811" t="s">
        <v>747</v>
      </c>
      <c r="V811">
        <v>320.81</v>
      </c>
      <c r="W811" t="s">
        <v>134</v>
      </c>
      <c r="X811">
        <v>-320.81</v>
      </c>
      <c r="Y811" t="s">
        <v>204</v>
      </c>
    </row>
    <row r="812" spans="14:25" x14ac:dyDescent="0.2">
      <c r="N812" s="63">
        <v>45689</v>
      </c>
      <c r="O812" s="63">
        <v>45656</v>
      </c>
      <c r="P812" s="63">
        <v>45695</v>
      </c>
      <c r="Q812" t="s">
        <v>1154</v>
      </c>
      <c r="R812" t="s">
        <v>806</v>
      </c>
      <c r="S812" t="s">
        <v>803</v>
      </c>
      <c r="T812" t="s">
        <v>48</v>
      </c>
      <c r="U812" t="s">
        <v>1055</v>
      </c>
      <c r="V812">
        <v>337</v>
      </c>
      <c r="W812" t="s">
        <v>134</v>
      </c>
      <c r="X812">
        <v>-337</v>
      </c>
      <c r="Y812" t="s">
        <v>204</v>
      </c>
    </row>
    <row r="813" spans="14:25" x14ac:dyDescent="0.2">
      <c r="N813" s="63">
        <v>45689</v>
      </c>
      <c r="O813" s="63">
        <v>45695</v>
      </c>
      <c r="P813" s="63">
        <v>45695</v>
      </c>
      <c r="Q813" t="s">
        <v>725</v>
      </c>
      <c r="R813" t="s">
        <v>128</v>
      </c>
      <c r="S813" t="s">
        <v>52</v>
      </c>
      <c r="T813" t="s">
        <v>811</v>
      </c>
      <c r="U813" t="s">
        <v>1481</v>
      </c>
      <c r="V813">
        <v>390</v>
      </c>
      <c r="W813" t="s">
        <v>134</v>
      </c>
      <c r="X813">
        <v>-390</v>
      </c>
      <c r="Y813" t="s">
        <v>204</v>
      </c>
    </row>
    <row r="814" spans="14:25" x14ac:dyDescent="0.2">
      <c r="N814" s="63">
        <v>45689</v>
      </c>
      <c r="O814" s="63">
        <v>45653</v>
      </c>
      <c r="P814" s="63">
        <v>45695</v>
      </c>
      <c r="Q814" t="s">
        <v>1154</v>
      </c>
      <c r="R814" t="s">
        <v>806</v>
      </c>
      <c r="S814" t="s">
        <v>49</v>
      </c>
      <c r="T814" t="s">
        <v>809</v>
      </c>
      <c r="U814" t="s">
        <v>1358</v>
      </c>
      <c r="V814">
        <v>661.95</v>
      </c>
      <c r="W814" t="s">
        <v>134</v>
      </c>
      <c r="X814">
        <v>-661.95</v>
      </c>
      <c r="Y814" t="s">
        <v>204</v>
      </c>
    </row>
    <row r="815" spans="14:25" x14ac:dyDescent="0.2">
      <c r="N815" s="63">
        <v>45689</v>
      </c>
      <c r="O815" s="63">
        <v>45673</v>
      </c>
      <c r="P815" s="63">
        <v>45695</v>
      </c>
      <c r="Q815" t="s">
        <v>1154</v>
      </c>
      <c r="R815" t="s">
        <v>806</v>
      </c>
      <c r="S815" t="s">
        <v>803</v>
      </c>
      <c r="T815" t="s">
        <v>48</v>
      </c>
      <c r="U815" t="s">
        <v>1328</v>
      </c>
      <c r="V815">
        <v>731.72</v>
      </c>
      <c r="W815" t="s">
        <v>134</v>
      </c>
      <c r="X815">
        <v>-731.72</v>
      </c>
      <c r="Y815" t="s">
        <v>204</v>
      </c>
    </row>
    <row r="816" spans="14:25" x14ac:dyDescent="0.2">
      <c r="N816" s="63">
        <v>45689</v>
      </c>
      <c r="O816" s="63">
        <v>45695</v>
      </c>
      <c r="P816" s="63">
        <v>45695</v>
      </c>
      <c r="Q816" t="s">
        <v>725</v>
      </c>
      <c r="R816" t="s">
        <v>128</v>
      </c>
      <c r="S816" t="s">
        <v>58</v>
      </c>
      <c r="T816" t="s">
        <v>802</v>
      </c>
      <c r="U816" t="s">
        <v>958</v>
      </c>
      <c r="V816">
        <v>935</v>
      </c>
      <c r="W816" t="s">
        <v>134</v>
      </c>
      <c r="X816">
        <v>-935</v>
      </c>
      <c r="Y816" t="s">
        <v>204</v>
      </c>
    </row>
    <row r="817" spans="14:25" x14ac:dyDescent="0.2">
      <c r="N817" s="63">
        <v>45689</v>
      </c>
      <c r="O817" s="63">
        <v>45695</v>
      </c>
      <c r="P817" s="63">
        <v>45695</v>
      </c>
      <c r="Q817" t="s">
        <v>725</v>
      </c>
      <c r="R817" t="s">
        <v>128</v>
      </c>
      <c r="S817" t="s">
        <v>808</v>
      </c>
      <c r="T817" t="s">
        <v>257</v>
      </c>
      <c r="U817" t="s">
        <v>790</v>
      </c>
      <c r="V817">
        <v>1223.25</v>
      </c>
      <c r="W817" t="s">
        <v>134</v>
      </c>
      <c r="X817">
        <v>-1223.25</v>
      </c>
      <c r="Y817" t="s">
        <v>204</v>
      </c>
    </row>
    <row r="818" spans="14:25" x14ac:dyDescent="0.2">
      <c r="N818" s="63">
        <v>45689</v>
      </c>
      <c r="O818" s="63">
        <v>45695</v>
      </c>
      <c r="P818" s="63">
        <v>45695</v>
      </c>
      <c r="Q818" t="s">
        <v>725</v>
      </c>
      <c r="R818" t="s">
        <v>128</v>
      </c>
      <c r="S818" t="s">
        <v>58</v>
      </c>
      <c r="T818" t="s">
        <v>802</v>
      </c>
      <c r="U818" t="s">
        <v>1482</v>
      </c>
      <c r="V818">
        <v>1526.4</v>
      </c>
      <c r="W818" t="s">
        <v>134</v>
      </c>
      <c r="X818">
        <v>-1526.4</v>
      </c>
      <c r="Y818" t="s">
        <v>204</v>
      </c>
    </row>
    <row r="819" spans="14:25" x14ac:dyDescent="0.2">
      <c r="N819" s="63">
        <v>45689</v>
      </c>
      <c r="O819" s="63">
        <v>45698</v>
      </c>
      <c r="P819" s="63">
        <v>45698</v>
      </c>
      <c r="Q819" t="s">
        <v>725</v>
      </c>
      <c r="R819" t="s">
        <v>128</v>
      </c>
      <c r="S819" t="s">
        <v>808</v>
      </c>
      <c r="T819" t="s">
        <v>257</v>
      </c>
      <c r="U819" t="s">
        <v>1290</v>
      </c>
      <c r="V819">
        <v>7.21</v>
      </c>
      <c r="W819" t="s">
        <v>134</v>
      </c>
      <c r="X819">
        <v>-7.21</v>
      </c>
      <c r="Y819" t="s">
        <v>204</v>
      </c>
    </row>
    <row r="820" spans="14:25" x14ac:dyDescent="0.2">
      <c r="N820" s="63">
        <v>45689</v>
      </c>
      <c r="O820" s="63">
        <v>45698</v>
      </c>
      <c r="P820" s="63">
        <v>45698</v>
      </c>
      <c r="Q820" t="s">
        <v>725</v>
      </c>
      <c r="R820" t="s">
        <v>128</v>
      </c>
      <c r="S820" t="s">
        <v>49</v>
      </c>
      <c r="T820" t="s">
        <v>901</v>
      </c>
      <c r="U820" t="s">
        <v>762</v>
      </c>
      <c r="V820">
        <v>26.9</v>
      </c>
      <c r="W820" t="s">
        <v>134</v>
      </c>
      <c r="X820">
        <v>-26.9</v>
      </c>
      <c r="Y820" t="s">
        <v>204</v>
      </c>
    </row>
    <row r="821" spans="14:25" x14ac:dyDescent="0.2">
      <c r="N821" s="63">
        <v>45689</v>
      </c>
      <c r="O821" s="63">
        <v>45698</v>
      </c>
      <c r="P821" s="63">
        <v>45698</v>
      </c>
      <c r="Q821" t="s">
        <v>725</v>
      </c>
      <c r="R821" t="s">
        <v>128</v>
      </c>
      <c r="S821" t="s">
        <v>814</v>
      </c>
      <c r="T821" t="s">
        <v>257</v>
      </c>
      <c r="U821" t="s">
        <v>761</v>
      </c>
      <c r="V821">
        <v>120</v>
      </c>
      <c r="W821" t="s">
        <v>134</v>
      </c>
      <c r="X821">
        <v>-120</v>
      </c>
      <c r="Y821" t="s">
        <v>204</v>
      </c>
    </row>
    <row r="822" spans="14:25" x14ac:dyDescent="0.2">
      <c r="N822" s="63">
        <v>45689</v>
      </c>
      <c r="O822" s="63">
        <v>45698</v>
      </c>
      <c r="P822" s="63">
        <v>45698</v>
      </c>
      <c r="Q822" t="s">
        <v>725</v>
      </c>
      <c r="R822" t="s">
        <v>128</v>
      </c>
      <c r="S822" t="s">
        <v>43</v>
      </c>
      <c r="T822" t="s">
        <v>44</v>
      </c>
      <c r="U822" t="s">
        <v>760</v>
      </c>
      <c r="V822">
        <v>236.11</v>
      </c>
      <c r="W822" t="s">
        <v>134</v>
      </c>
      <c r="X822">
        <v>-236.11</v>
      </c>
      <c r="Y822" t="s">
        <v>204</v>
      </c>
    </row>
    <row r="823" spans="14:25" x14ac:dyDescent="0.2">
      <c r="N823" s="63">
        <v>45689</v>
      </c>
      <c r="O823" s="63">
        <v>45698</v>
      </c>
      <c r="P823" s="63">
        <v>45698</v>
      </c>
      <c r="Q823" t="s">
        <v>725</v>
      </c>
      <c r="R823" t="s">
        <v>128</v>
      </c>
      <c r="S823" t="s">
        <v>58</v>
      </c>
      <c r="T823" t="s">
        <v>801</v>
      </c>
      <c r="U823" t="s">
        <v>1484</v>
      </c>
      <c r="V823">
        <v>240</v>
      </c>
      <c r="W823" t="s">
        <v>134</v>
      </c>
      <c r="X823">
        <v>-240</v>
      </c>
      <c r="Y823" t="s">
        <v>204</v>
      </c>
    </row>
    <row r="824" spans="14:25" x14ac:dyDescent="0.2">
      <c r="N824" s="63">
        <v>45689</v>
      </c>
      <c r="O824" s="63">
        <v>45698</v>
      </c>
      <c r="P824" s="63">
        <v>45698</v>
      </c>
      <c r="Q824" t="s">
        <v>725</v>
      </c>
      <c r="R824" t="s">
        <v>128</v>
      </c>
      <c r="S824" t="s">
        <v>899</v>
      </c>
      <c r="T824" t="s">
        <v>1762</v>
      </c>
      <c r="U824" t="s">
        <v>1485</v>
      </c>
      <c r="V824">
        <v>360</v>
      </c>
      <c r="W824" t="s">
        <v>134</v>
      </c>
      <c r="X824">
        <v>-360</v>
      </c>
      <c r="Y824" t="s">
        <v>204</v>
      </c>
    </row>
    <row r="825" spans="14:25" x14ac:dyDescent="0.2">
      <c r="N825" s="63">
        <v>45689</v>
      </c>
      <c r="O825" s="63">
        <v>45698</v>
      </c>
      <c r="P825" s="63">
        <v>45698</v>
      </c>
      <c r="Q825" t="s">
        <v>725</v>
      </c>
      <c r="R825" t="s">
        <v>128</v>
      </c>
      <c r="S825" t="s">
        <v>679</v>
      </c>
      <c r="T825" t="s">
        <v>1137</v>
      </c>
      <c r="U825" t="s">
        <v>1130</v>
      </c>
      <c r="V825">
        <v>499.96</v>
      </c>
      <c r="W825" t="s">
        <v>134</v>
      </c>
      <c r="X825">
        <v>-499.96</v>
      </c>
      <c r="Y825" t="s">
        <v>204</v>
      </c>
    </row>
    <row r="826" spans="14:25" x14ac:dyDescent="0.2">
      <c r="N826" s="63">
        <v>45689</v>
      </c>
      <c r="O826" s="63">
        <v>45699</v>
      </c>
      <c r="P826" s="63">
        <v>45699</v>
      </c>
      <c r="Q826" t="s">
        <v>725</v>
      </c>
      <c r="R826" t="s">
        <v>128</v>
      </c>
      <c r="S826" t="s">
        <v>52</v>
      </c>
      <c r="T826" t="s">
        <v>800</v>
      </c>
      <c r="U826" t="s">
        <v>1488</v>
      </c>
      <c r="V826">
        <v>9.49</v>
      </c>
      <c r="W826" t="s">
        <v>134</v>
      </c>
      <c r="X826">
        <v>-9.49</v>
      </c>
      <c r="Y826" t="s">
        <v>204</v>
      </c>
    </row>
    <row r="827" spans="14:25" x14ac:dyDescent="0.2">
      <c r="N827" s="63">
        <v>45689</v>
      </c>
      <c r="O827" s="63">
        <v>45699</v>
      </c>
      <c r="P827" s="63">
        <v>45699</v>
      </c>
      <c r="Q827" t="s">
        <v>725</v>
      </c>
      <c r="R827" t="s">
        <v>128</v>
      </c>
      <c r="S827" t="s">
        <v>803</v>
      </c>
      <c r="T827" t="s">
        <v>799</v>
      </c>
      <c r="U827" t="s">
        <v>1487</v>
      </c>
      <c r="V827">
        <v>28.79</v>
      </c>
      <c r="W827" t="s">
        <v>134</v>
      </c>
      <c r="X827">
        <v>-28.79</v>
      </c>
      <c r="Y827" t="s">
        <v>204</v>
      </c>
    </row>
    <row r="828" spans="14:25" x14ac:dyDescent="0.2">
      <c r="N828" s="63">
        <v>45689</v>
      </c>
      <c r="O828" s="63">
        <v>45699</v>
      </c>
      <c r="P828" s="63">
        <v>45699</v>
      </c>
      <c r="Q828" t="s">
        <v>725</v>
      </c>
      <c r="R828" t="s">
        <v>128</v>
      </c>
      <c r="S828" t="s">
        <v>43</v>
      </c>
      <c r="T828" t="s">
        <v>817</v>
      </c>
      <c r="U828" t="s">
        <v>1490</v>
      </c>
      <c r="V828">
        <v>100</v>
      </c>
      <c r="W828" t="s">
        <v>134</v>
      </c>
      <c r="X828">
        <v>-100</v>
      </c>
      <c r="Y828" t="s">
        <v>204</v>
      </c>
    </row>
    <row r="829" spans="14:25" x14ac:dyDescent="0.2">
      <c r="N829" s="63">
        <v>45689</v>
      </c>
      <c r="O829" s="63">
        <v>45699</v>
      </c>
      <c r="P829" s="63">
        <v>45699</v>
      </c>
      <c r="Q829" t="s">
        <v>725</v>
      </c>
      <c r="R829" t="s">
        <v>128</v>
      </c>
      <c r="S829" t="s">
        <v>52</v>
      </c>
      <c r="T829" t="s">
        <v>53</v>
      </c>
      <c r="U829" t="s">
        <v>1489</v>
      </c>
      <c r="V829">
        <v>200</v>
      </c>
      <c r="W829" t="s">
        <v>134</v>
      </c>
      <c r="X829">
        <v>-200</v>
      </c>
      <c r="Y829" t="s">
        <v>204</v>
      </c>
    </row>
    <row r="830" spans="14:25" x14ac:dyDescent="0.2">
      <c r="N830" s="63">
        <v>45689</v>
      </c>
      <c r="O830" s="63">
        <v>45699</v>
      </c>
      <c r="P830" s="63">
        <v>45699</v>
      </c>
      <c r="Q830" t="s">
        <v>725</v>
      </c>
      <c r="R830" t="s">
        <v>128</v>
      </c>
      <c r="S830" t="s">
        <v>43</v>
      </c>
      <c r="T830" t="s">
        <v>46</v>
      </c>
      <c r="U830" t="s">
        <v>1486</v>
      </c>
      <c r="V830">
        <v>326.19</v>
      </c>
      <c r="W830" t="s">
        <v>134</v>
      </c>
      <c r="X830">
        <v>-326.19</v>
      </c>
      <c r="Y830" t="s">
        <v>204</v>
      </c>
    </row>
    <row r="831" spans="14:25" x14ac:dyDescent="0.2">
      <c r="N831" s="63">
        <v>45689</v>
      </c>
      <c r="O831" s="63">
        <v>45701</v>
      </c>
      <c r="P831" s="63">
        <v>45701</v>
      </c>
      <c r="Q831" t="s">
        <v>725</v>
      </c>
      <c r="R831" t="s">
        <v>128</v>
      </c>
      <c r="S831" t="s">
        <v>803</v>
      </c>
      <c r="T831" t="s">
        <v>1272</v>
      </c>
      <c r="U831" t="s">
        <v>1568</v>
      </c>
      <c r="V831">
        <v>34.44</v>
      </c>
      <c r="W831" t="s">
        <v>134</v>
      </c>
      <c r="X831">
        <v>-34.44</v>
      </c>
      <c r="Y831" t="s">
        <v>204</v>
      </c>
    </row>
    <row r="832" spans="14:25" x14ac:dyDescent="0.2">
      <c r="N832" s="63">
        <v>45689</v>
      </c>
      <c r="O832" s="63">
        <v>45701</v>
      </c>
      <c r="P832" s="63">
        <v>45701</v>
      </c>
      <c r="Q832" t="s">
        <v>725</v>
      </c>
      <c r="R832" t="s">
        <v>128</v>
      </c>
      <c r="S832" t="s">
        <v>41</v>
      </c>
      <c r="T832" t="s">
        <v>798</v>
      </c>
      <c r="U832" t="s">
        <v>1567</v>
      </c>
      <c r="V832">
        <v>134.9</v>
      </c>
      <c r="W832" t="s">
        <v>134</v>
      </c>
      <c r="X832">
        <v>134.9</v>
      </c>
      <c r="Y832" t="s">
        <v>203</v>
      </c>
    </row>
    <row r="833" spans="14:25" x14ac:dyDescent="0.2">
      <c r="N833" s="63">
        <v>45689</v>
      </c>
      <c r="O833" s="63">
        <v>45701</v>
      </c>
      <c r="P833" s="63">
        <v>45701</v>
      </c>
      <c r="Q833" t="s">
        <v>725</v>
      </c>
      <c r="R833" t="s">
        <v>128</v>
      </c>
      <c r="S833" t="s">
        <v>58</v>
      </c>
      <c r="T833" t="s">
        <v>906</v>
      </c>
      <c r="U833" t="s">
        <v>1509</v>
      </c>
      <c r="V833">
        <v>146.09</v>
      </c>
      <c r="W833" t="s">
        <v>134</v>
      </c>
      <c r="X833">
        <v>-146.09</v>
      </c>
      <c r="Y833" t="s">
        <v>204</v>
      </c>
    </row>
    <row r="834" spans="14:25" x14ac:dyDescent="0.2">
      <c r="N834" s="63">
        <v>45689</v>
      </c>
      <c r="O834" s="63">
        <v>45701</v>
      </c>
      <c r="P834" s="63">
        <v>45701</v>
      </c>
      <c r="Q834" t="s">
        <v>725</v>
      </c>
      <c r="R834" t="s">
        <v>128</v>
      </c>
      <c r="S834" t="s">
        <v>41</v>
      </c>
      <c r="T834" t="s">
        <v>798</v>
      </c>
      <c r="U834" t="s">
        <v>1566</v>
      </c>
      <c r="V834">
        <v>157.19999999999999</v>
      </c>
      <c r="W834" t="s">
        <v>134</v>
      </c>
      <c r="X834">
        <v>157.19999999999999</v>
      </c>
      <c r="Y834" t="s">
        <v>203</v>
      </c>
    </row>
    <row r="835" spans="14:25" x14ac:dyDescent="0.2">
      <c r="N835" s="63">
        <v>45689</v>
      </c>
      <c r="O835" s="63">
        <v>45702</v>
      </c>
      <c r="P835" s="63">
        <v>45702</v>
      </c>
      <c r="Q835" t="s">
        <v>725</v>
      </c>
      <c r="R835" t="s">
        <v>128</v>
      </c>
      <c r="S835" t="s">
        <v>41</v>
      </c>
      <c r="T835" t="s">
        <v>798</v>
      </c>
      <c r="U835" t="s">
        <v>1573</v>
      </c>
      <c r="V835">
        <v>2</v>
      </c>
      <c r="W835" t="s">
        <v>134</v>
      </c>
      <c r="X835">
        <v>2</v>
      </c>
      <c r="Y835" t="s">
        <v>203</v>
      </c>
    </row>
    <row r="836" spans="14:25" x14ac:dyDescent="0.2">
      <c r="N836" s="63">
        <v>45689</v>
      </c>
      <c r="O836" s="63">
        <v>45702</v>
      </c>
      <c r="P836" s="63">
        <v>45702</v>
      </c>
      <c r="Q836" t="s">
        <v>725</v>
      </c>
      <c r="R836" t="s">
        <v>128</v>
      </c>
      <c r="S836" t="s">
        <v>41</v>
      </c>
      <c r="T836" t="s">
        <v>798</v>
      </c>
      <c r="U836" t="s">
        <v>1570</v>
      </c>
      <c r="V836">
        <v>2.2000000000000002</v>
      </c>
      <c r="W836" t="s">
        <v>134</v>
      </c>
      <c r="X836">
        <v>2.2000000000000002</v>
      </c>
      <c r="Y836" t="s">
        <v>203</v>
      </c>
    </row>
    <row r="837" spans="14:25" x14ac:dyDescent="0.2">
      <c r="N837" s="63">
        <v>45689</v>
      </c>
      <c r="O837" s="63">
        <v>45702</v>
      </c>
      <c r="P837" s="63">
        <v>45702</v>
      </c>
      <c r="Q837" t="s">
        <v>725</v>
      </c>
      <c r="R837" t="s">
        <v>128</v>
      </c>
      <c r="S837" t="s">
        <v>41</v>
      </c>
      <c r="T837" t="s">
        <v>798</v>
      </c>
      <c r="U837" t="s">
        <v>1569</v>
      </c>
      <c r="V837">
        <v>2.42</v>
      </c>
      <c r="W837" t="s">
        <v>134</v>
      </c>
      <c r="X837">
        <v>2.42</v>
      </c>
      <c r="Y837" t="s">
        <v>203</v>
      </c>
    </row>
    <row r="838" spans="14:25" x14ac:dyDescent="0.2">
      <c r="N838" s="63">
        <v>45689</v>
      </c>
      <c r="O838" s="63">
        <v>45702</v>
      </c>
      <c r="P838" s="63">
        <v>45702</v>
      </c>
      <c r="Q838" t="s">
        <v>725</v>
      </c>
      <c r="R838" t="s">
        <v>128</v>
      </c>
      <c r="S838" t="s">
        <v>41</v>
      </c>
      <c r="T838" t="s">
        <v>798</v>
      </c>
      <c r="U838" t="s">
        <v>1576</v>
      </c>
      <c r="V838">
        <v>2.46</v>
      </c>
      <c r="W838" t="s">
        <v>134</v>
      </c>
      <c r="X838">
        <v>2.46</v>
      </c>
      <c r="Y838" t="s">
        <v>203</v>
      </c>
    </row>
    <row r="839" spans="14:25" x14ac:dyDescent="0.2">
      <c r="N839" s="63">
        <v>45689</v>
      </c>
      <c r="O839" s="63">
        <v>45702</v>
      </c>
      <c r="P839" s="63">
        <v>45702</v>
      </c>
      <c r="Q839" t="s">
        <v>725</v>
      </c>
      <c r="R839" t="s">
        <v>128</v>
      </c>
      <c r="S839" t="s">
        <v>41</v>
      </c>
      <c r="T839" t="s">
        <v>798</v>
      </c>
      <c r="U839" t="s">
        <v>1571</v>
      </c>
      <c r="V839">
        <v>6.8</v>
      </c>
      <c r="W839" t="s">
        <v>134</v>
      </c>
      <c r="X839">
        <v>6.8</v>
      </c>
      <c r="Y839" t="s">
        <v>203</v>
      </c>
    </row>
    <row r="840" spans="14:25" x14ac:dyDescent="0.2">
      <c r="N840" s="63">
        <v>45689</v>
      </c>
      <c r="O840" s="63">
        <v>45702</v>
      </c>
      <c r="P840" s="63">
        <v>45702</v>
      </c>
      <c r="Q840" t="s">
        <v>725</v>
      </c>
      <c r="R840" t="s">
        <v>128</v>
      </c>
      <c r="S840" t="s">
        <v>41</v>
      </c>
      <c r="T840" t="s">
        <v>798</v>
      </c>
      <c r="U840" t="s">
        <v>1575</v>
      </c>
      <c r="V840">
        <v>8.5</v>
      </c>
      <c r="W840" t="s">
        <v>134</v>
      </c>
      <c r="X840">
        <v>8.5</v>
      </c>
      <c r="Y840" t="s">
        <v>203</v>
      </c>
    </row>
    <row r="841" spans="14:25" x14ac:dyDescent="0.2">
      <c r="N841" s="63">
        <v>45689</v>
      </c>
      <c r="O841" s="63">
        <v>45702</v>
      </c>
      <c r="P841" s="63">
        <v>45702</v>
      </c>
      <c r="Q841" t="s">
        <v>725</v>
      </c>
      <c r="R841" t="s">
        <v>128</v>
      </c>
      <c r="S841" t="s">
        <v>41</v>
      </c>
      <c r="T841" t="s">
        <v>798</v>
      </c>
      <c r="U841" t="s">
        <v>1572</v>
      </c>
      <c r="V841">
        <v>22.5</v>
      </c>
      <c r="W841" t="s">
        <v>134</v>
      </c>
      <c r="X841">
        <v>22.5</v>
      </c>
      <c r="Y841" t="s">
        <v>203</v>
      </c>
    </row>
    <row r="842" spans="14:25" x14ac:dyDescent="0.2">
      <c r="N842" s="63">
        <v>45689</v>
      </c>
      <c r="O842" s="63">
        <v>45702</v>
      </c>
      <c r="P842" s="63">
        <v>45702</v>
      </c>
      <c r="Q842" t="s">
        <v>725</v>
      </c>
      <c r="R842" t="s">
        <v>128</v>
      </c>
      <c r="S842" t="s">
        <v>41</v>
      </c>
      <c r="T842" t="s">
        <v>798</v>
      </c>
      <c r="U842" t="s">
        <v>1574</v>
      </c>
      <c r="V842">
        <v>23.78</v>
      </c>
      <c r="W842" t="s">
        <v>134</v>
      </c>
      <c r="X842">
        <v>23.78</v>
      </c>
      <c r="Y842" t="s">
        <v>203</v>
      </c>
    </row>
    <row r="843" spans="14:25" x14ac:dyDescent="0.2">
      <c r="N843" s="63">
        <v>45689</v>
      </c>
      <c r="O843" s="63">
        <v>45702</v>
      </c>
      <c r="P843" s="63">
        <v>45702</v>
      </c>
      <c r="Q843" t="s">
        <v>725</v>
      </c>
      <c r="R843" t="s">
        <v>128</v>
      </c>
      <c r="S843" t="s">
        <v>816</v>
      </c>
      <c r="T843" t="s">
        <v>914</v>
      </c>
      <c r="U843" t="s">
        <v>777</v>
      </c>
      <c r="V843">
        <v>785</v>
      </c>
      <c r="W843" t="s">
        <v>134</v>
      </c>
      <c r="X843">
        <v>-785</v>
      </c>
      <c r="Y843" t="s">
        <v>204</v>
      </c>
    </row>
    <row r="844" spans="14:25" x14ac:dyDescent="0.2">
      <c r="N844" s="63">
        <v>45689</v>
      </c>
      <c r="O844" s="63">
        <v>45705</v>
      </c>
      <c r="P844" s="63">
        <v>45705</v>
      </c>
      <c r="Q844" t="s">
        <v>725</v>
      </c>
      <c r="R844" t="s">
        <v>128</v>
      </c>
      <c r="S844" t="s">
        <v>803</v>
      </c>
      <c r="T844" t="s">
        <v>898</v>
      </c>
      <c r="U844" t="s">
        <v>1581</v>
      </c>
      <c r="V844">
        <v>8</v>
      </c>
      <c r="W844" t="s">
        <v>134</v>
      </c>
      <c r="X844">
        <v>-8</v>
      </c>
      <c r="Y844" t="s">
        <v>204</v>
      </c>
    </row>
    <row r="845" spans="14:25" x14ac:dyDescent="0.2">
      <c r="N845" s="63">
        <v>45689</v>
      </c>
      <c r="O845" s="63">
        <v>45705</v>
      </c>
      <c r="P845" s="63">
        <v>45705</v>
      </c>
      <c r="Q845" t="s">
        <v>725</v>
      </c>
      <c r="R845" t="s">
        <v>128</v>
      </c>
      <c r="S845" t="s">
        <v>803</v>
      </c>
      <c r="T845" t="s">
        <v>48</v>
      </c>
      <c r="U845" t="s">
        <v>1583</v>
      </c>
      <c r="V845">
        <v>28</v>
      </c>
      <c r="W845" t="s">
        <v>134</v>
      </c>
      <c r="X845">
        <v>-28</v>
      </c>
      <c r="Y845" t="s">
        <v>204</v>
      </c>
    </row>
    <row r="846" spans="14:25" x14ac:dyDescent="0.2">
      <c r="N846" s="63">
        <v>45689</v>
      </c>
      <c r="O846" s="63">
        <v>45705</v>
      </c>
      <c r="P846" s="63">
        <v>45705</v>
      </c>
      <c r="Q846" t="s">
        <v>725</v>
      </c>
      <c r="R846" t="s">
        <v>128</v>
      </c>
      <c r="S846" t="s">
        <v>803</v>
      </c>
      <c r="T846" t="s">
        <v>48</v>
      </c>
      <c r="U846" t="s">
        <v>1582</v>
      </c>
      <c r="V846">
        <v>37</v>
      </c>
      <c r="W846" t="s">
        <v>134</v>
      </c>
      <c r="X846">
        <v>-37</v>
      </c>
      <c r="Y846" t="s">
        <v>204</v>
      </c>
    </row>
    <row r="847" spans="14:25" x14ac:dyDescent="0.2">
      <c r="N847" s="63">
        <v>45689</v>
      </c>
      <c r="O847" s="63">
        <v>45705</v>
      </c>
      <c r="P847" s="63">
        <v>45705</v>
      </c>
      <c r="Q847" t="s">
        <v>725</v>
      </c>
      <c r="R847" t="s">
        <v>128</v>
      </c>
      <c r="S847" t="s">
        <v>803</v>
      </c>
      <c r="T847" t="s">
        <v>48</v>
      </c>
      <c r="U847" t="s">
        <v>1580</v>
      </c>
      <c r="V847">
        <v>45</v>
      </c>
      <c r="W847" t="s">
        <v>134</v>
      </c>
      <c r="X847">
        <v>-45</v>
      </c>
      <c r="Y847" t="s">
        <v>204</v>
      </c>
    </row>
    <row r="848" spans="14:25" x14ac:dyDescent="0.2">
      <c r="N848" s="63">
        <v>45689</v>
      </c>
      <c r="O848" s="63">
        <v>45705</v>
      </c>
      <c r="P848" s="63">
        <v>45705</v>
      </c>
      <c r="Q848" t="s">
        <v>725</v>
      </c>
      <c r="R848" t="s">
        <v>128</v>
      </c>
      <c r="S848" t="s">
        <v>809</v>
      </c>
      <c r="T848" t="s">
        <v>823</v>
      </c>
      <c r="U848" t="s">
        <v>786</v>
      </c>
      <c r="V848">
        <v>103.04</v>
      </c>
      <c r="W848" t="s">
        <v>134</v>
      </c>
      <c r="X848">
        <v>-103.04</v>
      </c>
      <c r="Y848" t="s">
        <v>204</v>
      </c>
    </row>
    <row r="849" spans="14:25" x14ac:dyDescent="0.2">
      <c r="N849" s="63">
        <v>45689</v>
      </c>
      <c r="O849" s="63">
        <v>45705</v>
      </c>
      <c r="P849" s="63">
        <v>45705</v>
      </c>
      <c r="Q849" t="s">
        <v>725</v>
      </c>
      <c r="R849" t="s">
        <v>128</v>
      </c>
      <c r="S849" t="s">
        <v>809</v>
      </c>
      <c r="T849" t="s">
        <v>823</v>
      </c>
      <c r="U849" t="s">
        <v>786</v>
      </c>
      <c r="V849">
        <v>159.55000000000001</v>
      </c>
      <c r="W849" t="s">
        <v>134</v>
      </c>
      <c r="X849">
        <v>-159.55000000000001</v>
      </c>
      <c r="Y849" t="s">
        <v>204</v>
      </c>
    </row>
    <row r="850" spans="14:25" x14ac:dyDescent="0.2">
      <c r="N850" s="63">
        <v>45689</v>
      </c>
      <c r="O850" s="63">
        <v>45705</v>
      </c>
      <c r="P850" s="63">
        <v>45705</v>
      </c>
      <c r="Q850" t="s">
        <v>725</v>
      </c>
      <c r="R850" t="s">
        <v>128</v>
      </c>
      <c r="S850" t="s">
        <v>43</v>
      </c>
      <c r="T850" t="s">
        <v>1396</v>
      </c>
      <c r="U850" t="s">
        <v>780</v>
      </c>
      <c r="V850">
        <v>174.75</v>
      </c>
      <c r="W850" t="s">
        <v>134</v>
      </c>
      <c r="X850">
        <v>-174.75</v>
      </c>
      <c r="Y850" t="s">
        <v>204</v>
      </c>
    </row>
    <row r="851" spans="14:25" x14ac:dyDescent="0.2">
      <c r="N851" s="63">
        <v>45689</v>
      </c>
      <c r="O851" s="63">
        <v>45705</v>
      </c>
      <c r="P851" s="63">
        <v>45705</v>
      </c>
      <c r="Q851" t="s">
        <v>725</v>
      </c>
      <c r="R851" t="s">
        <v>128</v>
      </c>
      <c r="S851" t="s">
        <v>809</v>
      </c>
      <c r="T851" t="s">
        <v>823</v>
      </c>
      <c r="U851" t="s">
        <v>786</v>
      </c>
      <c r="V851">
        <v>234.84</v>
      </c>
      <c r="W851" t="s">
        <v>134</v>
      </c>
      <c r="X851">
        <v>-234.84</v>
      </c>
      <c r="Y851" t="s">
        <v>204</v>
      </c>
    </row>
    <row r="852" spans="14:25" x14ac:dyDescent="0.2">
      <c r="N852" s="63">
        <v>45689</v>
      </c>
      <c r="O852" s="63">
        <v>45705</v>
      </c>
      <c r="P852" s="63">
        <v>45705</v>
      </c>
      <c r="Q852" t="s">
        <v>725</v>
      </c>
      <c r="R852" t="s">
        <v>128</v>
      </c>
      <c r="S852" t="s">
        <v>809</v>
      </c>
      <c r="T852" t="s">
        <v>823</v>
      </c>
      <c r="U852" t="s">
        <v>786</v>
      </c>
      <c r="V852">
        <v>237.15</v>
      </c>
      <c r="W852" t="s">
        <v>134</v>
      </c>
      <c r="X852">
        <v>-237.15</v>
      </c>
      <c r="Y852" t="s">
        <v>204</v>
      </c>
    </row>
    <row r="853" spans="14:25" x14ac:dyDescent="0.2">
      <c r="N853" s="63">
        <v>45689</v>
      </c>
      <c r="O853" s="63">
        <v>45705</v>
      </c>
      <c r="P853" s="63">
        <v>45705</v>
      </c>
      <c r="Q853" t="s">
        <v>725</v>
      </c>
      <c r="R853" t="s">
        <v>128</v>
      </c>
      <c r="S853" t="s">
        <v>43</v>
      </c>
      <c r="T853" t="s">
        <v>817</v>
      </c>
      <c r="U853" t="s">
        <v>1584</v>
      </c>
      <c r="V853">
        <v>300</v>
      </c>
      <c r="W853" t="s">
        <v>134</v>
      </c>
      <c r="X853">
        <v>-300</v>
      </c>
      <c r="Y853" t="s">
        <v>204</v>
      </c>
    </row>
    <row r="854" spans="14:25" x14ac:dyDescent="0.2">
      <c r="N854" s="63">
        <v>45689</v>
      </c>
      <c r="O854" s="63">
        <v>45705</v>
      </c>
      <c r="P854" s="63">
        <v>45705</v>
      </c>
      <c r="Q854" t="s">
        <v>725</v>
      </c>
      <c r="R854" t="s">
        <v>128</v>
      </c>
      <c r="S854" t="s">
        <v>809</v>
      </c>
      <c r="T854" t="s">
        <v>823</v>
      </c>
      <c r="U854" t="s">
        <v>786</v>
      </c>
      <c r="V854">
        <v>320.72000000000003</v>
      </c>
      <c r="W854" t="s">
        <v>134</v>
      </c>
      <c r="X854">
        <v>-320.72000000000003</v>
      </c>
      <c r="Y854" t="s">
        <v>204</v>
      </c>
    </row>
    <row r="855" spans="14:25" x14ac:dyDescent="0.2">
      <c r="N855" s="63">
        <v>45689</v>
      </c>
      <c r="O855" s="63">
        <v>45705</v>
      </c>
      <c r="P855" s="63">
        <v>45705</v>
      </c>
      <c r="Q855" t="s">
        <v>725</v>
      </c>
      <c r="R855" t="s">
        <v>128</v>
      </c>
      <c r="S855" t="s">
        <v>40</v>
      </c>
      <c r="T855" t="s">
        <v>949</v>
      </c>
      <c r="U855" t="s">
        <v>1579</v>
      </c>
      <c r="V855">
        <v>600</v>
      </c>
      <c r="W855" t="s">
        <v>134</v>
      </c>
      <c r="X855">
        <v>600</v>
      </c>
      <c r="Y855" t="s">
        <v>203</v>
      </c>
    </row>
    <row r="856" spans="14:25" x14ac:dyDescent="0.2">
      <c r="N856" s="63">
        <v>45689</v>
      </c>
      <c r="O856" s="63">
        <v>45705</v>
      </c>
      <c r="P856" s="63">
        <v>45705</v>
      </c>
      <c r="Q856" t="s">
        <v>725</v>
      </c>
      <c r="R856" t="s">
        <v>128</v>
      </c>
      <c r="S856" t="s">
        <v>40</v>
      </c>
      <c r="T856" t="s">
        <v>949</v>
      </c>
      <c r="U856" t="s">
        <v>1578</v>
      </c>
      <c r="V856">
        <v>1000</v>
      </c>
      <c r="W856" t="s">
        <v>134</v>
      </c>
      <c r="X856">
        <v>1000</v>
      </c>
      <c r="Y856" t="s">
        <v>203</v>
      </c>
    </row>
    <row r="857" spans="14:25" x14ac:dyDescent="0.2">
      <c r="N857" s="63">
        <v>45689</v>
      </c>
      <c r="O857" s="63">
        <v>45705</v>
      </c>
      <c r="P857" s="63">
        <v>45705</v>
      </c>
      <c r="Q857" t="s">
        <v>725</v>
      </c>
      <c r="R857" t="s">
        <v>128</v>
      </c>
      <c r="S857" t="s">
        <v>52</v>
      </c>
      <c r="T857" t="s">
        <v>54</v>
      </c>
      <c r="U857" t="s">
        <v>1321</v>
      </c>
      <c r="V857">
        <v>2237.36</v>
      </c>
      <c r="W857" t="s">
        <v>134</v>
      </c>
      <c r="X857">
        <v>-2237.36</v>
      </c>
      <c r="Y857" t="s">
        <v>204</v>
      </c>
    </row>
    <row r="858" spans="14:25" x14ac:dyDescent="0.2">
      <c r="N858" s="63">
        <v>45689</v>
      </c>
      <c r="O858" s="63">
        <v>45705</v>
      </c>
      <c r="P858" s="63">
        <v>45705</v>
      </c>
      <c r="Q858" t="s">
        <v>725</v>
      </c>
      <c r="R858" t="s">
        <v>128</v>
      </c>
      <c r="S858" t="s">
        <v>40</v>
      </c>
      <c r="T858" t="s">
        <v>949</v>
      </c>
      <c r="U858" t="s">
        <v>1577</v>
      </c>
      <c r="V858">
        <v>2300</v>
      </c>
      <c r="W858" t="s">
        <v>134</v>
      </c>
      <c r="X858">
        <v>2300</v>
      </c>
      <c r="Y858" t="s">
        <v>203</v>
      </c>
    </row>
    <row r="859" spans="14:25" x14ac:dyDescent="0.2">
      <c r="N859" s="63">
        <v>45689</v>
      </c>
      <c r="O859" s="63">
        <v>45706</v>
      </c>
      <c r="P859" s="63">
        <v>45706</v>
      </c>
      <c r="Q859" t="s">
        <v>725</v>
      </c>
      <c r="R859" t="s">
        <v>128</v>
      </c>
      <c r="S859" t="s">
        <v>58</v>
      </c>
      <c r="T859" t="s">
        <v>819</v>
      </c>
      <c r="U859" t="s">
        <v>1587</v>
      </c>
      <c r="V859">
        <v>3</v>
      </c>
      <c r="W859" t="s">
        <v>134</v>
      </c>
      <c r="X859">
        <v>-3</v>
      </c>
      <c r="Y859" t="s">
        <v>204</v>
      </c>
    </row>
    <row r="860" spans="14:25" x14ac:dyDescent="0.2">
      <c r="N860" s="63">
        <v>45689</v>
      </c>
      <c r="O860" s="63">
        <v>45706</v>
      </c>
      <c r="P860" s="63">
        <v>45706</v>
      </c>
      <c r="Q860" t="s">
        <v>725</v>
      </c>
      <c r="R860" t="s">
        <v>128</v>
      </c>
      <c r="S860" t="s">
        <v>803</v>
      </c>
      <c r="T860" t="s">
        <v>48</v>
      </c>
      <c r="U860" t="s">
        <v>1585</v>
      </c>
      <c r="V860">
        <v>27.99</v>
      </c>
      <c r="W860" t="s">
        <v>134</v>
      </c>
      <c r="X860">
        <v>-27.99</v>
      </c>
      <c r="Y860" t="s">
        <v>204</v>
      </c>
    </row>
    <row r="861" spans="14:25" x14ac:dyDescent="0.2">
      <c r="N861" s="63">
        <v>45689</v>
      </c>
      <c r="O861" s="63">
        <v>45706</v>
      </c>
      <c r="P861" s="63">
        <v>45706</v>
      </c>
      <c r="Q861" t="s">
        <v>725</v>
      </c>
      <c r="R861" t="s">
        <v>128</v>
      </c>
      <c r="S861" t="s">
        <v>803</v>
      </c>
      <c r="T861" t="s">
        <v>48</v>
      </c>
      <c r="U861" t="s">
        <v>1586</v>
      </c>
      <c r="V861">
        <v>56</v>
      </c>
      <c r="W861" t="s">
        <v>134</v>
      </c>
      <c r="X861">
        <v>-56</v>
      </c>
      <c r="Y861" t="s">
        <v>204</v>
      </c>
    </row>
    <row r="862" spans="14:25" x14ac:dyDescent="0.2">
      <c r="N862" s="63">
        <v>45689</v>
      </c>
      <c r="O862" s="63">
        <v>45707</v>
      </c>
      <c r="P862" s="63">
        <v>45707</v>
      </c>
      <c r="Q862" t="s">
        <v>725</v>
      </c>
      <c r="R862" t="s">
        <v>128</v>
      </c>
      <c r="S862" t="s">
        <v>49</v>
      </c>
      <c r="T862" t="s">
        <v>807</v>
      </c>
      <c r="U862" t="s">
        <v>1591</v>
      </c>
      <c r="V862">
        <v>1</v>
      </c>
      <c r="W862" t="s">
        <v>134</v>
      </c>
      <c r="X862">
        <v>-1</v>
      </c>
      <c r="Y862" t="s">
        <v>204</v>
      </c>
    </row>
    <row r="863" spans="14:25" x14ac:dyDescent="0.2">
      <c r="N863" s="63">
        <v>45689</v>
      </c>
      <c r="O863" s="63">
        <v>45707</v>
      </c>
      <c r="P863" s="63">
        <v>45707</v>
      </c>
      <c r="Q863" t="s">
        <v>725</v>
      </c>
      <c r="R863" t="s">
        <v>128</v>
      </c>
      <c r="S863" t="s">
        <v>41</v>
      </c>
      <c r="T863" t="s">
        <v>798</v>
      </c>
      <c r="U863" t="s">
        <v>1588</v>
      </c>
      <c r="V863">
        <v>29.05</v>
      </c>
      <c r="W863" t="s">
        <v>134</v>
      </c>
      <c r="X863">
        <v>29.05</v>
      </c>
      <c r="Y863" t="s">
        <v>203</v>
      </c>
    </row>
    <row r="864" spans="14:25" x14ac:dyDescent="0.2">
      <c r="N864" s="63">
        <v>45689</v>
      </c>
      <c r="O864" s="63">
        <v>45707</v>
      </c>
      <c r="P864" s="63">
        <v>45707</v>
      </c>
      <c r="Q864" t="s">
        <v>725</v>
      </c>
      <c r="R864" t="s">
        <v>128</v>
      </c>
      <c r="S864" t="s">
        <v>803</v>
      </c>
      <c r="T864" t="s">
        <v>48</v>
      </c>
      <c r="U864" t="s">
        <v>1590</v>
      </c>
      <c r="V864">
        <v>53.22</v>
      </c>
      <c r="W864" t="s">
        <v>134</v>
      </c>
      <c r="X864">
        <v>-53.22</v>
      </c>
      <c r="Y864" t="s">
        <v>204</v>
      </c>
    </row>
    <row r="865" spans="14:25" x14ac:dyDescent="0.2">
      <c r="N865" s="63">
        <v>45689</v>
      </c>
      <c r="O865" s="63">
        <v>45707</v>
      </c>
      <c r="P865" s="63">
        <v>45707</v>
      </c>
      <c r="Q865" t="s">
        <v>725</v>
      </c>
      <c r="R865" t="s">
        <v>128</v>
      </c>
      <c r="S865" t="s">
        <v>43</v>
      </c>
      <c r="T865" t="s">
        <v>817</v>
      </c>
      <c r="U865" t="s">
        <v>1593</v>
      </c>
      <c r="V865">
        <v>100</v>
      </c>
      <c r="W865" t="s">
        <v>134</v>
      </c>
      <c r="X865">
        <v>-100</v>
      </c>
      <c r="Y865" t="s">
        <v>204</v>
      </c>
    </row>
    <row r="866" spans="14:25" x14ac:dyDescent="0.2">
      <c r="N866" s="63">
        <v>45689</v>
      </c>
      <c r="O866" s="63">
        <v>45707</v>
      </c>
      <c r="P866" s="63">
        <v>45707</v>
      </c>
      <c r="Q866" t="s">
        <v>725</v>
      </c>
      <c r="R866" t="s">
        <v>128</v>
      </c>
      <c r="S866" t="s">
        <v>55</v>
      </c>
      <c r="T866" t="s">
        <v>56</v>
      </c>
      <c r="U866" t="s">
        <v>1592</v>
      </c>
      <c r="V866">
        <v>110</v>
      </c>
      <c r="W866" t="s">
        <v>134</v>
      </c>
      <c r="X866">
        <v>-110</v>
      </c>
      <c r="Y866" t="s">
        <v>204</v>
      </c>
    </row>
    <row r="867" spans="14:25" x14ac:dyDescent="0.2">
      <c r="N867" s="63">
        <v>45689</v>
      </c>
      <c r="O867" s="63">
        <v>45707</v>
      </c>
      <c r="P867" s="63">
        <v>45707</v>
      </c>
      <c r="Q867" t="s">
        <v>725</v>
      </c>
      <c r="R867" t="s">
        <v>128</v>
      </c>
      <c r="S867" t="s">
        <v>40</v>
      </c>
      <c r="T867" t="s">
        <v>949</v>
      </c>
      <c r="U867" t="s">
        <v>1589</v>
      </c>
      <c r="V867">
        <v>600</v>
      </c>
      <c r="W867" t="s">
        <v>134</v>
      </c>
      <c r="X867">
        <v>600</v>
      </c>
      <c r="Y867" t="s">
        <v>203</v>
      </c>
    </row>
    <row r="868" spans="14:25" x14ac:dyDescent="0.2">
      <c r="N868" s="63">
        <v>45689</v>
      </c>
      <c r="O868" s="63">
        <v>45708</v>
      </c>
      <c r="P868" s="63">
        <v>45708</v>
      </c>
      <c r="Q868" t="s">
        <v>725</v>
      </c>
      <c r="R868" t="s">
        <v>128</v>
      </c>
      <c r="S868" t="s">
        <v>814</v>
      </c>
      <c r="T868" t="s">
        <v>257</v>
      </c>
      <c r="U868" t="s">
        <v>787</v>
      </c>
      <c r="V868">
        <v>360.89</v>
      </c>
      <c r="W868" t="s">
        <v>134</v>
      </c>
      <c r="X868">
        <v>-360.89</v>
      </c>
      <c r="Y868" t="s">
        <v>204</v>
      </c>
    </row>
    <row r="869" spans="14:25" x14ac:dyDescent="0.2">
      <c r="N869" s="63">
        <v>45689</v>
      </c>
      <c r="O869" s="63">
        <v>45712</v>
      </c>
      <c r="P869" s="63">
        <v>45712</v>
      </c>
      <c r="Q869" t="s">
        <v>725</v>
      </c>
      <c r="R869" t="s">
        <v>128</v>
      </c>
      <c r="S869" t="s">
        <v>803</v>
      </c>
      <c r="T869" t="s">
        <v>48</v>
      </c>
      <c r="U869" t="s">
        <v>1594</v>
      </c>
      <c r="V869">
        <v>15.18</v>
      </c>
      <c r="W869" t="s">
        <v>134</v>
      </c>
      <c r="X869">
        <v>-15.18</v>
      </c>
      <c r="Y869" t="s">
        <v>204</v>
      </c>
    </row>
    <row r="870" spans="14:25" x14ac:dyDescent="0.2">
      <c r="N870" s="63">
        <v>45689</v>
      </c>
      <c r="O870" s="63">
        <v>45712</v>
      </c>
      <c r="P870" s="63">
        <v>45712</v>
      </c>
      <c r="Q870" t="s">
        <v>725</v>
      </c>
      <c r="R870" t="s">
        <v>128</v>
      </c>
      <c r="S870" t="s">
        <v>803</v>
      </c>
      <c r="T870" t="s">
        <v>48</v>
      </c>
      <c r="U870" t="s">
        <v>1594</v>
      </c>
      <c r="V870">
        <v>15.18</v>
      </c>
      <c r="W870" t="s">
        <v>134</v>
      </c>
      <c r="X870">
        <v>-15.18</v>
      </c>
      <c r="Y870" t="s">
        <v>204</v>
      </c>
    </row>
    <row r="871" spans="14:25" x14ac:dyDescent="0.2">
      <c r="N871" s="63">
        <v>45689</v>
      </c>
      <c r="O871" s="63">
        <v>45712</v>
      </c>
      <c r="P871" s="63">
        <v>45712</v>
      </c>
      <c r="Q871" t="s">
        <v>725</v>
      </c>
      <c r="R871" t="s">
        <v>128</v>
      </c>
      <c r="S871" t="s">
        <v>55</v>
      </c>
      <c r="T871" t="s">
        <v>56</v>
      </c>
      <c r="U871" t="s">
        <v>1595</v>
      </c>
      <c r="V871">
        <v>41.85</v>
      </c>
      <c r="W871" t="s">
        <v>134</v>
      </c>
      <c r="X871">
        <v>-41.85</v>
      </c>
      <c r="Y871" t="s">
        <v>204</v>
      </c>
    </row>
    <row r="872" spans="14:25" x14ac:dyDescent="0.2">
      <c r="N872" s="63">
        <v>45689</v>
      </c>
      <c r="O872" s="63">
        <v>45712</v>
      </c>
      <c r="P872" s="63">
        <v>45712</v>
      </c>
      <c r="Q872" t="s">
        <v>725</v>
      </c>
      <c r="R872" t="s">
        <v>128</v>
      </c>
      <c r="S872" t="s">
        <v>52</v>
      </c>
      <c r="T872" t="s">
        <v>800</v>
      </c>
      <c r="U872" t="s">
        <v>1615</v>
      </c>
      <c r="V872">
        <v>66.5</v>
      </c>
      <c r="W872" t="s">
        <v>134</v>
      </c>
      <c r="X872">
        <v>-66.5</v>
      </c>
      <c r="Y872" t="s">
        <v>204</v>
      </c>
    </row>
    <row r="873" spans="14:25" x14ac:dyDescent="0.2">
      <c r="N873" s="63">
        <v>45689</v>
      </c>
      <c r="O873" s="63">
        <v>45712</v>
      </c>
      <c r="P873" s="63">
        <v>45712</v>
      </c>
      <c r="Q873" t="s">
        <v>725</v>
      </c>
      <c r="R873" t="s">
        <v>128</v>
      </c>
      <c r="S873" t="s">
        <v>52</v>
      </c>
      <c r="T873" t="s">
        <v>800</v>
      </c>
      <c r="U873" t="s">
        <v>1597</v>
      </c>
      <c r="V873">
        <v>129.38999999999999</v>
      </c>
      <c r="W873" t="s">
        <v>134</v>
      </c>
      <c r="X873">
        <v>-129.38999999999999</v>
      </c>
      <c r="Y873" t="s">
        <v>204</v>
      </c>
    </row>
    <row r="874" spans="14:25" x14ac:dyDescent="0.2">
      <c r="N874" s="63">
        <v>45689</v>
      </c>
      <c r="O874" s="63">
        <v>45712</v>
      </c>
      <c r="P874" s="63">
        <v>45712</v>
      </c>
      <c r="Q874" t="s">
        <v>725</v>
      </c>
      <c r="R874" t="s">
        <v>128</v>
      </c>
      <c r="S874" t="s">
        <v>803</v>
      </c>
      <c r="T874" t="s">
        <v>48</v>
      </c>
      <c r="U874" t="s">
        <v>1596</v>
      </c>
      <c r="V874">
        <v>131.36000000000001</v>
      </c>
      <c r="W874" t="s">
        <v>134</v>
      </c>
      <c r="X874">
        <v>-131.36000000000001</v>
      </c>
      <c r="Y874" t="s">
        <v>204</v>
      </c>
    </row>
    <row r="875" spans="14:25" x14ac:dyDescent="0.2">
      <c r="N875" s="63">
        <v>45689</v>
      </c>
      <c r="O875" s="63">
        <v>45712</v>
      </c>
      <c r="P875" s="63">
        <v>45712</v>
      </c>
      <c r="Q875" t="s">
        <v>725</v>
      </c>
      <c r="R875" t="s">
        <v>128</v>
      </c>
      <c r="S875" t="s">
        <v>809</v>
      </c>
      <c r="T875" t="s">
        <v>824</v>
      </c>
      <c r="U875" t="s">
        <v>737</v>
      </c>
      <c r="V875">
        <v>166.85</v>
      </c>
      <c r="W875" t="s">
        <v>134</v>
      </c>
      <c r="X875">
        <v>-166.85</v>
      </c>
      <c r="Y875" t="s">
        <v>204</v>
      </c>
    </row>
    <row r="876" spans="14:25" x14ac:dyDescent="0.2">
      <c r="N876" s="63">
        <v>45689</v>
      </c>
      <c r="O876" s="63">
        <v>45712</v>
      </c>
      <c r="P876" s="63">
        <v>45712</v>
      </c>
      <c r="Q876" t="s">
        <v>725</v>
      </c>
      <c r="R876" t="s">
        <v>128</v>
      </c>
      <c r="S876" t="s">
        <v>40</v>
      </c>
      <c r="T876" t="s">
        <v>949</v>
      </c>
      <c r="U876" t="s">
        <v>1614</v>
      </c>
      <c r="V876">
        <v>500</v>
      </c>
      <c r="W876" t="s">
        <v>134</v>
      </c>
      <c r="X876">
        <v>500</v>
      </c>
      <c r="Y876" t="s">
        <v>203</v>
      </c>
    </row>
    <row r="877" spans="14:25" x14ac:dyDescent="0.2">
      <c r="N877" s="63">
        <v>45689</v>
      </c>
      <c r="O877" s="63">
        <v>45713</v>
      </c>
      <c r="P877" s="63">
        <v>45713</v>
      </c>
      <c r="Q877" t="s">
        <v>725</v>
      </c>
      <c r="R877" t="s">
        <v>128</v>
      </c>
      <c r="S877" t="s">
        <v>899</v>
      </c>
      <c r="T877" t="s">
        <v>900</v>
      </c>
      <c r="U877" t="s">
        <v>1617</v>
      </c>
      <c r="V877">
        <v>30</v>
      </c>
      <c r="W877" t="s">
        <v>134</v>
      </c>
      <c r="X877">
        <v>-30</v>
      </c>
      <c r="Y877" t="s">
        <v>204</v>
      </c>
    </row>
    <row r="878" spans="14:25" x14ac:dyDescent="0.2">
      <c r="N878" s="63">
        <v>45689</v>
      </c>
      <c r="O878" s="63">
        <v>45713</v>
      </c>
      <c r="P878" s="63">
        <v>45713</v>
      </c>
      <c r="Q878" t="s">
        <v>725</v>
      </c>
      <c r="R878" t="s">
        <v>128</v>
      </c>
      <c r="S878" t="s">
        <v>43</v>
      </c>
      <c r="T878" t="s">
        <v>815</v>
      </c>
      <c r="U878" t="s">
        <v>795</v>
      </c>
      <c r="V878">
        <v>39.99</v>
      </c>
      <c r="W878" t="s">
        <v>134</v>
      </c>
      <c r="X878">
        <v>-39.99</v>
      </c>
      <c r="Y878" t="s">
        <v>204</v>
      </c>
    </row>
    <row r="879" spans="14:25" x14ac:dyDescent="0.2">
      <c r="N879" s="63">
        <v>45689</v>
      </c>
      <c r="O879" s="63">
        <v>45713</v>
      </c>
      <c r="P879" s="63">
        <v>45713</v>
      </c>
      <c r="Q879" t="s">
        <v>725</v>
      </c>
      <c r="R879" t="s">
        <v>128</v>
      </c>
      <c r="S879" t="s">
        <v>41</v>
      </c>
      <c r="T879" t="s">
        <v>798</v>
      </c>
      <c r="U879" t="s">
        <v>1616</v>
      </c>
      <c r="V879">
        <v>53.82</v>
      </c>
      <c r="W879" t="s">
        <v>134</v>
      </c>
      <c r="X879">
        <v>53.82</v>
      </c>
      <c r="Y879" t="s">
        <v>203</v>
      </c>
    </row>
    <row r="880" spans="14:25" x14ac:dyDescent="0.2">
      <c r="N880" s="63">
        <v>45689</v>
      </c>
      <c r="O880" s="63">
        <v>45713</v>
      </c>
      <c r="P880" s="63">
        <v>45713</v>
      </c>
      <c r="Q880" t="s">
        <v>725</v>
      </c>
      <c r="R880" t="s">
        <v>128</v>
      </c>
      <c r="S880" t="s">
        <v>816</v>
      </c>
      <c r="T880" t="s">
        <v>965</v>
      </c>
      <c r="U880" t="s">
        <v>795</v>
      </c>
      <c r="V880">
        <v>159.25</v>
      </c>
      <c r="W880" t="s">
        <v>134</v>
      </c>
      <c r="X880">
        <v>-159.25</v>
      </c>
      <c r="Y880" t="s">
        <v>204</v>
      </c>
    </row>
    <row r="881" spans="14:25" x14ac:dyDescent="0.2">
      <c r="N881" s="63">
        <v>45689</v>
      </c>
      <c r="O881" s="63">
        <v>45715</v>
      </c>
      <c r="P881" s="63">
        <v>45715</v>
      </c>
      <c r="Q881" t="s">
        <v>725</v>
      </c>
      <c r="R881" t="s">
        <v>128</v>
      </c>
      <c r="S881" t="s">
        <v>52</v>
      </c>
      <c r="T881" t="s">
        <v>800</v>
      </c>
      <c r="U881" t="s">
        <v>1621</v>
      </c>
      <c r="V881">
        <v>60</v>
      </c>
      <c r="W881" t="s">
        <v>134</v>
      </c>
      <c r="X881">
        <v>-60</v>
      </c>
      <c r="Y881" t="s">
        <v>204</v>
      </c>
    </row>
    <row r="882" spans="14:25" x14ac:dyDescent="0.2">
      <c r="N882" s="63">
        <v>45689</v>
      </c>
      <c r="O882" s="63">
        <v>45715</v>
      </c>
      <c r="P882" s="63">
        <v>45715</v>
      </c>
      <c r="Q882" t="s">
        <v>725</v>
      </c>
      <c r="R882" t="s">
        <v>128</v>
      </c>
      <c r="S882" t="s">
        <v>55</v>
      </c>
      <c r="T882" t="s">
        <v>56</v>
      </c>
      <c r="U882" t="s">
        <v>1622</v>
      </c>
      <c r="V882">
        <v>61</v>
      </c>
      <c r="W882" t="s">
        <v>134</v>
      </c>
      <c r="X882">
        <v>-61</v>
      </c>
      <c r="Y882" t="s">
        <v>204</v>
      </c>
    </row>
    <row r="883" spans="14:25" x14ac:dyDescent="0.2">
      <c r="N883" s="63">
        <v>45689</v>
      </c>
      <c r="O883" s="63">
        <v>45715</v>
      </c>
      <c r="P883" s="63">
        <v>45715</v>
      </c>
      <c r="Q883" t="s">
        <v>725</v>
      </c>
      <c r="R883" t="s">
        <v>128</v>
      </c>
      <c r="S883" t="s">
        <v>40</v>
      </c>
      <c r="T883" t="s">
        <v>949</v>
      </c>
      <c r="U883" t="s">
        <v>1619</v>
      </c>
      <c r="V883">
        <v>100</v>
      </c>
      <c r="W883" t="s">
        <v>134</v>
      </c>
      <c r="X883">
        <v>100</v>
      </c>
      <c r="Y883" t="s">
        <v>203</v>
      </c>
    </row>
    <row r="884" spans="14:25" x14ac:dyDescent="0.2">
      <c r="N884" s="63">
        <v>45689</v>
      </c>
      <c r="O884" s="63">
        <v>45715</v>
      </c>
      <c r="P884" s="63">
        <v>45715</v>
      </c>
      <c r="Q884" t="s">
        <v>725</v>
      </c>
      <c r="R884" t="s">
        <v>128</v>
      </c>
      <c r="S884" t="s">
        <v>40</v>
      </c>
      <c r="T884" t="s">
        <v>949</v>
      </c>
      <c r="U884" t="s">
        <v>1618</v>
      </c>
      <c r="V884">
        <v>200</v>
      </c>
      <c r="W884" t="s">
        <v>134</v>
      </c>
      <c r="X884">
        <v>200</v>
      </c>
      <c r="Y884" t="s">
        <v>203</v>
      </c>
    </row>
    <row r="885" spans="14:25" x14ac:dyDescent="0.2">
      <c r="N885" s="63">
        <v>45689</v>
      </c>
      <c r="O885" s="63">
        <v>45715</v>
      </c>
      <c r="P885" s="63">
        <v>45715</v>
      </c>
      <c r="Q885" t="s">
        <v>725</v>
      </c>
      <c r="R885" t="s">
        <v>128</v>
      </c>
      <c r="S885" t="s">
        <v>40</v>
      </c>
      <c r="T885" t="s">
        <v>949</v>
      </c>
      <c r="U885" t="s">
        <v>1620</v>
      </c>
      <c r="V885">
        <v>200</v>
      </c>
      <c r="W885" t="s">
        <v>134</v>
      </c>
      <c r="X885">
        <v>200</v>
      </c>
      <c r="Y885" t="s">
        <v>203</v>
      </c>
    </row>
    <row r="886" spans="14:25" x14ac:dyDescent="0.2">
      <c r="N886" s="63">
        <v>45689</v>
      </c>
      <c r="O886" s="63">
        <v>45716</v>
      </c>
      <c r="P886" s="63">
        <v>45716</v>
      </c>
      <c r="Q886" t="s">
        <v>725</v>
      </c>
      <c r="R886" t="s">
        <v>128</v>
      </c>
      <c r="S886" t="s">
        <v>55</v>
      </c>
      <c r="T886" t="s">
        <v>56</v>
      </c>
      <c r="U886" t="s">
        <v>1499</v>
      </c>
      <c r="V886">
        <v>30</v>
      </c>
      <c r="W886" t="s">
        <v>134</v>
      </c>
      <c r="X886">
        <v>-30</v>
      </c>
      <c r="Y886" t="s">
        <v>204</v>
      </c>
    </row>
    <row r="887" spans="14:25" x14ac:dyDescent="0.2">
      <c r="N887" s="63">
        <v>45689</v>
      </c>
      <c r="O887" s="63">
        <v>45716</v>
      </c>
      <c r="P887" s="63">
        <v>45716</v>
      </c>
      <c r="Q887" t="s">
        <v>725</v>
      </c>
      <c r="R887" t="s">
        <v>128</v>
      </c>
      <c r="S887" t="s">
        <v>58</v>
      </c>
      <c r="T887" t="s">
        <v>802</v>
      </c>
      <c r="U887" t="s">
        <v>1508</v>
      </c>
      <c r="V887">
        <v>106.71</v>
      </c>
      <c r="W887" t="s">
        <v>134</v>
      </c>
      <c r="X887">
        <v>-106.71</v>
      </c>
      <c r="Y887" t="s">
        <v>204</v>
      </c>
    </row>
    <row r="888" spans="14:25" x14ac:dyDescent="0.2">
      <c r="N888" s="63">
        <v>45689</v>
      </c>
      <c r="O888" s="63">
        <v>45716</v>
      </c>
      <c r="P888" s="63">
        <v>45716</v>
      </c>
      <c r="Q888" t="s">
        <v>725</v>
      </c>
      <c r="R888" t="s">
        <v>128</v>
      </c>
      <c r="S888" t="s">
        <v>816</v>
      </c>
      <c r="T888" t="s">
        <v>964</v>
      </c>
      <c r="U888" t="s">
        <v>1623</v>
      </c>
      <c r="V888">
        <v>121.96</v>
      </c>
      <c r="W888" t="s">
        <v>134</v>
      </c>
      <c r="X888">
        <v>-121.96</v>
      </c>
      <c r="Y888" t="s">
        <v>204</v>
      </c>
    </row>
    <row r="889" spans="14:25" x14ac:dyDescent="0.2">
      <c r="N889" s="63">
        <v>45717</v>
      </c>
      <c r="O889" s="63">
        <v>45721</v>
      </c>
      <c r="P889" s="63">
        <v>45721</v>
      </c>
      <c r="Q889" t="s">
        <v>725</v>
      </c>
      <c r="R889" t="s">
        <v>128</v>
      </c>
      <c r="S889" t="s">
        <v>41</v>
      </c>
      <c r="T889" t="s">
        <v>798</v>
      </c>
      <c r="U889" t="s">
        <v>1678</v>
      </c>
      <c r="V889">
        <v>0.39</v>
      </c>
      <c r="W889" t="s">
        <v>134</v>
      </c>
      <c r="X889">
        <v>0.39</v>
      </c>
      <c r="Y889" t="s">
        <v>203</v>
      </c>
    </row>
    <row r="890" spans="14:25" x14ac:dyDescent="0.2">
      <c r="N890" s="63">
        <v>45717</v>
      </c>
      <c r="O890" s="63">
        <v>45721</v>
      </c>
      <c r="P890" s="63">
        <v>45721</v>
      </c>
      <c r="Q890" t="s">
        <v>725</v>
      </c>
      <c r="R890" t="s">
        <v>128</v>
      </c>
      <c r="S890" t="s">
        <v>808</v>
      </c>
      <c r="T890" t="s">
        <v>257</v>
      </c>
      <c r="U890" t="s">
        <v>961</v>
      </c>
      <c r="V890">
        <v>3.67</v>
      </c>
      <c r="W890" t="s">
        <v>134</v>
      </c>
      <c r="X890">
        <v>-3.67</v>
      </c>
      <c r="Y890" t="s">
        <v>204</v>
      </c>
    </row>
    <row r="891" spans="14:25" x14ac:dyDescent="0.2">
      <c r="N891" s="63">
        <v>45717</v>
      </c>
      <c r="O891" s="63">
        <v>45721</v>
      </c>
      <c r="P891" s="63">
        <v>45721</v>
      </c>
      <c r="Q891" t="s">
        <v>725</v>
      </c>
      <c r="R891" t="s">
        <v>128</v>
      </c>
      <c r="S891" t="s">
        <v>808</v>
      </c>
      <c r="T891" t="s">
        <v>257</v>
      </c>
      <c r="U891" t="s">
        <v>738</v>
      </c>
      <c r="V891">
        <v>3.67</v>
      </c>
      <c r="W891" t="s">
        <v>134</v>
      </c>
      <c r="X891">
        <v>-3.67</v>
      </c>
      <c r="Y891" t="s">
        <v>204</v>
      </c>
    </row>
    <row r="892" spans="14:25" x14ac:dyDescent="0.2">
      <c r="N892" s="63">
        <v>45717</v>
      </c>
      <c r="O892" s="63">
        <v>45721</v>
      </c>
      <c r="P892" s="63">
        <v>45721</v>
      </c>
      <c r="Q892" t="s">
        <v>725</v>
      </c>
      <c r="R892" t="s">
        <v>128</v>
      </c>
      <c r="S892" t="s">
        <v>43</v>
      </c>
      <c r="T892" t="s">
        <v>47</v>
      </c>
      <c r="U892" t="s">
        <v>1274</v>
      </c>
      <c r="V892">
        <v>238.41</v>
      </c>
      <c r="W892" t="s">
        <v>134</v>
      </c>
      <c r="X892">
        <v>-238.41</v>
      </c>
      <c r="Y892" t="s">
        <v>204</v>
      </c>
    </row>
    <row r="893" spans="14:25" x14ac:dyDescent="0.2">
      <c r="N893" s="63">
        <v>45717</v>
      </c>
      <c r="O893" s="63">
        <v>45721</v>
      </c>
      <c r="P893" s="63">
        <v>45721</v>
      </c>
      <c r="Q893" t="s">
        <v>725</v>
      </c>
      <c r="R893" t="s">
        <v>128</v>
      </c>
      <c r="S893" t="s">
        <v>43</v>
      </c>
      <c r="T893" t="s">
        <v>817</v>
      </c>
      <c r="U893" t="s">
        <v>1624</v>
      </c>
      <c r="V893">
        <v>300</v>
      </c>
      <c r="W893" t="s">
        <v>134</v>
      </c>
      <c r="X893">
        <v>-300</v>
      </c>
      <c r="Y893" t="s">
        <v>204</v>
      </c>
    </row>
    <row r="894" spans="14:25" x14ac:dyDescent="0.2">
      <c r="N894" s="63">
        <v>45717</v>
      </c>
      <c r="O894" s="63">
        <v>45721</v>
      </c>
      <c r="P894" s="63">
        <v>45721</v>
      </c>
      <c r="Q894" t="s">
        <v>725</v>
      </c>
      <c r="R894" t="s">
        <v>128</v>
      </c>
      <c r="S894" t="s">
        <v>40</v>
      </c>
      <c r="T894" t="s">
        <v>949</v>
      </c>
      <c r="U894" t="s">
        <v>1677</v>
      </c>
      <c r="V894">
        <v>300</v>
      </c>
      <c r="W894" t="s">
        <v>134</v>
      </c>
      <c r="X894">
        <v>300</v>
      </c>
      <c r="Y894" t="s">
        <v>203</v>
      </c>
    </row>
    <row r="895" spans="14:25" x14ac:dyDescent="0.2">
      <c r="N895" s="63">
        <v>45717</v>
      </c>
      <c r="O895" s="63">
        <v>45722</v>
      </c>
      <c r="P895" s="63">
        <v>45722</v>
      </c>
      <c r="Q895" t="s">
        <v>725</v>
      </c>
      <c r="R895" t="s">
        <v>128</v>
      </c>
      <c r="S895" t="s">
        <v>55</v>
      </c>
      <c r="T895" t="s">
        <v>56</v>
      </c>
      <c r="U895" t="s">
        <v>1640</v>
      </c>
      <c r="V895">
        <v>943.61</v>
      </c>
      <c r="W895" t="s">
        <v>134</v>
      </c>
      <c r="X895">
        <v>-943.61</v>
      </c>
      <c r="Y895" t="s">
        <v>204</v>
      </c>
    </row>
    <row r="896" spans="14:25" x14ac:dyDescent="0.2">
      <c r="N896" s="63">
        <v>45717</v>
      </c>
      <c r="O896" s="63">
        <v>45722</v>
      </c>
      <c r="P896" s="63">
        <v>45722</v>
      </c>
      <c r="Q896" t="s">
        <v>725</v>
      </c>
      <c r="R896" t="s">
        <v>128</v>
      </c>
      <c r="S896" t="s">
        <v>49</v>
      </c>
      <c r="T896" t="s">
        <v>808</v>
      </c>
      <c r="U896" t="s">
        <v>1434</v>
      </c>
      <c r="V896">
        <v>1007.46</v>
      </c>
      <c r="W896" t="s">
        <v>134</v>
      </c>
      <c r="X896">
        <v>-1007.46</v>
      </c>
      <c r="Y896" t="s">
        <v>204</v>
      </c>
    </row>
    <row r="897" spans="14:25" x14ac:dyDescent="0.2">
      <c r="N897" s="63">
        <v>45717</v>
      </c>
      <c r="O897" s="63">
        <v>45722</v>
      </c>
      <c r="P897" s="63">
        <v>45722</v>
      </c>
      <c r="Q897" t="s">
        <v>725</v>
      </c>
      <c r="R897" t="s">
        <v>128</v>
      </c>
      <c r="S897" t="s">
        <v>40</v>
      </c>
      <c r="T897" t="s">
        <v>948</v>
      </c>
      <c r="U897" t="s">
        <v>1639</v>
      </c>
      <c r="V897">
        <v>12937.65</v>
      </c>
      <c r="W897" t="s">
        <v>134</v>
      </c>
      <c r="X897">
        <v>12937.65</v>
      </c>
      <c r="Y897" t="s">
        <v>203</v>
      </c>
    </row>
    <row r="898" spans="14:25" x14ac:dyDescent="0.2">
      <c r="N898" s="63">
        <v>45717</v>
      </c>
      <c r="O898" s="63">
        <v>45723</v>
      </c>
      <c r="P898" s="63">
        <v>45723</v>
      </c>
      <c r="Q898" t="s">
        <v>725</v>
      </c>
      <c r="R898" t="s">
        <v>128</v>
      </c>
      <c r="S898" t="s">
        <v>41</v>
      </c>
      <c r="T898" t="s">
        <v>798</v>
      </c>
      <c r="U898" t="s">
        <v>1641</v>
      </c>
      <c r="V898">
        <v>3.56</v>
      </c>
      <c r="W898" t="s">
        <v>134</v>
      </c>
      <c r="X898">
        <v>3.56</v>
      </c>
      <c r="Y898" t="s">
        <v>203</v>
      </c>
    </row>
    <row r="899" spans="14:25" x14ac:dyDescent="0.2">
      <c r="N899" s="63">
        <v>45717</v>
      </c>
      <c r="O899" s="63">
        <v>45723</v>
      </c>
      <c r="P899" s="63">
        <v>45723</v>
      </c>
      <c r="Q899" t="s">
        <v>725</v>
      </c>
      <c r="R899" t="s">
        <v>128</v>
      </c>
      <c r="S899" t="s">
        <v>41</v>
      </c>
      <c r="T899" t="s">
        <v>798</v>
      </c>
      <c r="U899" t="s">
        <v>1641</v>
      </c>
      <c r="V899">
        <v>3.56</v>
      </c>
      <c r="W899" t="s">
        <v>134</v>
      </c>
      <c r="X899">
        <v>3.56</v>
      </c>
      <c r="Y899" t="s">
        <v>203</v>
      </c>
    </row>
    <row r="900" spans="14:25" x14ac:dyDescent="0.2">
      <c r="N900" s="63">
        <v>45717</v>
      </c>
      <c r="O900" s="63">
        <v>45703</v>
      </c>
      <c r="P900" s="63">
        <v>45723</v>
      </c>
      <c r="Q900" t="s">
        <v>1154</v>
      </c>
      <c r="R900" t="s">
        <v>806</v>
      </c>
      <c r="S900" t="s">
        <v>803</v>
      </c>
      <c r="T900" t="s">
        <v>48</v>
      </c>
      <c r="U900" t="s">
        <v>1069</v>
      </c>
      <c r="V900">
        <v>4</v>
      </c>
      <c r="W900" t="s">
        <v>134</v>
      </c>
      <c r="X900">
        <v>-4</v>
      </c>
      <c r="Y900" t="s">
        <v>204</v>
      </c>
    </row>
    <row r="901" spans="14:25" x14ac:dyDescent="0.2">
      <c r="N901" s="63">
        <v>45717</v>
      </c>
      <c r="O901" s="63">
        <v>45701</v>
      </c>
      <c r="P901" s="63">
        <v>45723</v>
      </c>
      <c r="Q901" t="s">
        <v>1154</v>
      </c>
      <c r="R901" t="s">
        <v>806</v>
      </c>
      <c r="S901" t="s">
        <v>1029</v>
      </c>
      <c r="T901" t="s">
        <v>1030</v>
      </c>
      <c r="U901" t="s">
        <v>1098</v>
      </c>
      <c r="V901">
        <v>4.9000000000000004</v>
      </c>
      <c r="W901" t="s">
        <v>134</v>
      </c>
      <c r="X901">
        <v>-4.9000000000000004</v>
      </c>
      <c r="Y901" t="s">
        <v>204</v>
      </c>
    </row>
    <row r="902" spans="14:25" x14ac:dyDescent="0.2">
      <c r="N902" s="63">
        <v>45717</v>
      </c>
      <c r="O902" s="63">
        <v>45683</v>
      </c>
      <c r="P902" s="63">
        <v>45723</v>
      </c>
      <c r="Q902" t="s">
        <v>1154</v>
      </c>
      <c r="R902" t="s">
        <v>806</v>
      </c>
      <c r="S902" t="s">
        <v>907</v>
      </c>
      <c r="T902" t="s">
        <v>909</v>
      </c>
      <c r="U902" t="s">
        <v>1363</v>
      </c>
      <c r="V902">
        <v>6.9</v>
      </c>
      <c r="W902" t="s">
        <v>134</v>
      </c>
      <c r="X902">
        <v>-6.9</v>
      </c>
      <c r="Y902" t="s">
        <v>204</v>
      </c>
    </row>
    <row r="903" spans="14:25" x14ac:dyDescent="0.2">
      <c r="N903" s="63">
        <v>45717</v>
      </c>
      <c r="O903" s="63">
        <v>45690</v>
      </c>
      <c r="P903" s="63">
        <v>45723</v>
      </c>
      <c r="Q903" t="s">
        <v>1154</v>
      </c>
      <c r="R903" t="s">
        <v>806</v>
      </c>
      <c r="S903" t="s">
        <v>58</v>
      </c>
      <c r="T903" t="s">
        <v>819</v>
      </c>
      <c r="U903" t="s">
        <v>1460</v>
      </c>
      <c r="V903">
        <v>7.9</v>
      </c>
      <c r="W903" t="s">
        <v>134</v>
      </c>
      <c r="X903">
        <v>-7.9</v>
      </c>
      <c r="Y903" t="s">
        <v>204</v>
      </c>
    </row>
    <row r="904" spans="14:25" x14ac:dyDescent="0.2">
      <c r="N904" s="63">
        <v>45717</v>
      </c>
      <c r="O904" s="63">
        <v>45681</v>
      </c>
      <c r="P904" s="63">
        <v>45723</v>
      </c>
      <c r="Q904" t="s">
        <v>1154</v>
      </c>
      <c r="R904" t="s">
        <v>806</v>
      </c>
      <c r="S904" t="s">
        <v>49</v>
      </c>
      <c r="T904" t="s">
        <v>1031</v>
      </c>
      <c r="U904" t="s">
        <v>1456</v>
      </c>
      <c r="V904">
        <v>11.5</v>
      </c>
      <c r="W904" t="s">
        <v>134</v>
      </c>
      <c r="X904">
        <v>-11.5</v>
      </c>
      <c r="Y904" t="s">
        <v>204</v>
      </c>
    </row>
    <row r="905" spans="14:25" x14ac:dyDescent="0.2">
      <c r="N905" s="63">
        <v>45717</v>
      </c>
      <c r="O905" s="63">
        <v>45626</v>
      </c>
      <c r="P905" s="63">
        <v>45723</v>
      </c>
      <c r="Q905" t="s">
        <v>1154</v>
      </c>
      <c r="R905" t="s">
        <v>806</v>
      </c>
      <c r="S905" t="s">
        <v>58</v>
      </c>
      <c r="T905" t="s">
        <v>906</v>
      </c>
      <c r="U905" t="s">
        <v>1466</v>
      </c>
      <c r="V905">
        <v>13.02</v>
      </c>
      <c r="W905" t="s">
        <v>134</v>
      </c>
      <c r="X905">
        <v>-13.02</v>
      </c>
      <c r="Y905" t="s">
        <v>204</v>
      </c>
    </row>
    <row r="906" spans="14:25" x14ac:dyDescent="0.2">
      <c r="N906" s="63">
        <v>45717</v>
      </c>
      <c r="O906" s="63">
        <v>45425</v>
      </c>
      <c r="P906" s="63">
        <v>45723</v>
      </c>
      <c r="Q906" t="s">
        <v>1154</v>
      </c>
      <c r="R906" t="s">
        <v>806</v>
      </c>
      <c r="S906" t="s">
        <v>58</v>
      </c>
      <c r="T906" t="s">
        <v>906</v>
      </c>
      <c r="U906" t="s">
        <v>1610</v>
      </c>
      <c r="V906">
        <v>13.64</v>
      </c>
      <c r="W906" t="s">
        <v>134</v>
      </c>
      <c r="X906">
        <v>-13.64</v>
      </c>
      <c r="Y906" t="s">
        <v>204</v>
      </c>
    </row>
    <row r="907" spans="14:25" x14ac:dyDescent="0.2">
      <c r="N907" s="63">
        <v>45717</v>
      </c>
      <c r="O907" s="63">
        <v>45686</v>
      </c>
      <c r="P907" s="63">
        <v>45723</v>
      </c>
      <c r="Q907" t="s">
        <v>1154</v>
      </c>
      <c r="R907" t="s">
        <v>806</v>
      </c>
      <c r="S907" t="s">
        <v>803</v>
      </c>
      <c r="T907" t="s">
        <v>799</v>
      </c>
      <c r="U907" t="s">
        <v>1101</v>
      </c>
      <c r="V907">
        <v>14.95</v>
      </c>
      <c r="W907" t="s">
        <v>134</v>
      </c>
      <c r="X907">
        <v>-14.95</v>
      </c>
      <c r="Y907" t="s">
        <v>204</v>
      </c>
    </row>
    <row r="908" spans="14:25" x14ac:dyDescent="0.2">
      <c r="N908" s="63">
        <v>45717</v>
      </c>
      <c r="O908" s="63">
        <v>45692</v>
      </c>
      <c r="P908" s="63">
        <v>45723</v>
      </c>
      <c r="Q908" t="s">
        <v>1154</v>
      </c>
      <c r="R908" t="s">
        <v>806</v>
      </c>
      <c r="S908" t="s">
        <v>803</v>
      </c>
      <c r="T908" t="s">
        <v>799</v>
      </c>
      <c r="U908" t="s">
        <v>1461</v>
      </c>
      <c r="V908">
        <v>16.62</v>
      </c>
      <c r="W908" t="s">
        <v>134</v>
      </c>
      <c r="X908">
        <v>-16.62</v>
      </c>
      <c r="Y908" t="s">
        <v>204</v>
      </c>
    </row>
    <row r="909" spans="14:25" x14ac:dyDescent="0.2">
      <c r="N909" s="63">
        <v>45717</v>
      </c>
      <c r="O909" s="63">
        <v>45692</v>
      </c>
      <c r="P909" s="63">
        <v>45723</v>
      </c>
      <c r="Q909" t="s">
        <v>1154</v>
      </c>
      <c r="R909" t="s">
        <v>806</v>
      </c>
      <c r="S909" t="s">
        <v>803</v>
      </c>
      <c r="T909" t="s">
        <v>48</v>
      </c>
      <c r="U909" t="s">
        <v>1462</v>
      </c>
      <c r="V909">
        <v>17.899999999999999</v>
      </c>
      <c r="W909" t="s">
        <v>134</v>
      </c>
      <c r="X909">
        <v>-17.899999999999999</v>
      </c>
      <c r="Y909" t="s">
        <v>204</v>
      </c>
    </row>
    <row r="910" spans="14:25" x14ac:dyDescent="0.2">
      <c r="N910" s="63">
        <v>45717</v>
      </c>
      <c r="O910" s="63">
        <v>45694</v>
      </c>
      <c r="P910" s="63">
        <v>45723</v>
      </c>
      <c r="Q910" t="s">
        <v>725</v>
      </c>
      <c r="R910" t="s">
        <v>806</v>
      </c>
      <c r="S910" t="s">
        <v>803</v>
      </c>
      <c r="T910" t="s">
        <v>799</v>
      </c>
      <c r="U910" t="s">
        <v>1101</v>
      </c>
      <c r="V910">
        <v>19.68</v>
      </c>
      <c r="W910" t="s">
        <v>134</v>
      </c>
      <c r="X910">
        <v>-19.68</v>
      </c>
      <c r="Y910" t="s">
        <v>204</v>
      </c>
    </row>
    <row r="911" spans="14:25" x14ac:dyDescent="0.2">
      <c r="N911" s="63">
        <v>45717</v>
      </c>
      <c r="O911" s="63">
        <v>45690</v>
      </c>
      <c r="P911" s="63">
        <v>45723</v>
      </c>
      <c r="Q911" t="s">
        <v>1154</v>
      </c>
      <c r="R911" t="s">
        <v>806</v>
      </c>
      <c r="S911" t="s">
        <v>58</v>
      </c>
      <c r="T911" t="s">
        <v>1469</v>
      </c>
      <c r="U911" t="s">
        <v>1467</v>
      </c>
      <c r="V911">
        <v>19.989999999999998</v>
      </c>
      <c r="W911" t="s">
        <v>134</v>
      </c>
      <c r="X911">
        <v>-19.989999999999998</v>
      </c>
      <c r="Y911" t="s">
        <v>204</v>
      </c>
    </row>
    <row r="912" spans="14:25" x14ac:dyDescent="0.2">
      <c r="N912" s="63">
        <v>45717</v>
      </c>
      <c r="O912" s="63">
        <v>45574</v>
      </c>
      <c r="P912" s="63">
        <v>45723</v>
      </c>
      <c r="Q912" t="s">
        <v>1154</v>
      </c>
      <c r="R912" t="s">
        <v>806</v>
      </c>
      <c r="S912" t="s">
        <v>899</v>
      </c>
      <c r="T912" t="s">
        <v>902</v>
      </c>
      <c r="U912" t="s">
        <v>1607</v>
      </c>
      <c r="V912">
        <v>22.2</v>
      </c>
      <c r="W912" t="s">
        <v>134</v>
      </c>
      <c r="X912">
        <v>-22.2</v>
      </c>
      <c r="Y912" t="s">
        <v>204</v>
      </c>
    </row>
    <row r="913" spans="14:25" x14ac:dyDescent="0.2">
      <c r="N913" s="63">
        <v>45717</v>
      </c>
      <c r="O913" s="63">
        <v>45681</v>
      </c>
      <c r="P913" s="63">
        <v>45723</v>
      </c>
      <c r="Q913" t="s">
        <v>1154</v>
      </c>
      <c r="R913" t="s">
        <v>806</v>
      </c>
      <c r="S913" t="s">
        <v>55</v>
      </c>
      <c r="T913" t="s">
        <v>56</v>
      </c>
      <c r="U913" t="s">
        <v>1366</v>
      </c>
      <c r="V913">
        <v>22.5</v>
      </c>
      <c r="W913" t="s">
        <v>134</v>
      </c>
      <c r="X913">
        <v>-22.5</v>
      </c>
      <c r="Y913" t="s">
        <v>204</v>
      </c>
    </row>
    <row r="914" spans="14:25" x14ac:dyDescent="0.2">
      <c r="N914" s="63">
        <v>45717</v>
      </c>
      <c r="O914" s="63">
        <v>45686</v>
      </c>
      <c r="P914" s="63">
        <v>45723</v>
      </c>
      <c r="Q914" t="s">
        <v>1154</v>
      </c>
      <c r="R914" t="s">
        <v>806</v>
      </c>
      <c r="S914" t="s">
        <v>803</v>
      </c>
      <c r="T914" t="s">
        <v>48</v>
      </c>
      <c r="U914" t="s">
        <v>1055</v>
      </c>
      <c r="V914">
        <v>23</v>
      </c>
      <c r="W914" t="s">
        <v>134</v>
      </c>
      <c r="X914">
        <v>-23</v>
      </c>
      <c r="Y914" t="s">
        <v>204</v>
      </c>
    </row>
    <row r="915" spans="14:25" x14ac:dyDescent="0.2">
      <c r="N915" s="63">
        <v>45717</v>
      </c>
      <c r="O915" s="63">
        <v>45689</v>
      </c>
      <c r="P915" s="63">
        <v>45723</v>
      </c>
      <c r="Q915" t="s">
        <v>1154</v>
      </c>
      <c r="R915" t="s">
        <v>806</v>
      </c>
      <c r="S915" t="s">
        <v>803</v>
      </c>
      <c r="T915" t="s">
        <v>1272</v>
      </c>
      <c r="U915" t="s">
        <v>1064</v>
      </c>
      <c r="V915">
        <v>27.83</v>
      </c>
      <c r="W915" t="s">
        <v>134</v>
      </c>
      <c r="X915">
        <v>-27.83</v>
      </c>
      <c r="Y915" t="s">
        <v>204</v>
      </c>
    </row>
    <row r="916" spans="14:25" x14ac:dyDescent="0.2">
      <c r="N916" s="63">
        <v>45717</v>
      </c>
      <c r="O916" s="63">
        <v>45676</v>
      </c>
      <c r="P916" s="63">
        <v>45723</v>
      </c>
      <c r="Q916" t="s">
        <v>1154</v>
      </c>
      <c r="R916" t="s">
        <v>806</v>
      </c>
      <c r="S916" t="s">
        <v>803</v>
      </c>
      <c r="T916" t="s">
        <v>48</v>
      </c>
      <c r="U916" t="s">
        <v>1613</v>
      </c>
      <c r="V916">
        <v>27.91</v>
      </c>
      <c r="W916" t="s">
        <v>134</v>
      </c>
      <c r="X916">
        <v>-27.91</v>
      </c>
      <c r="Y916" t="s">
        <v>204</v>
      </c>
    </row>
    <row r="917" spans="14:25" x14ac:dyDescent="0.2">
      <c r="N917" s="63">
        <v>45717</v>
      </c>
      <c r="O917" s="63">
        <v>45685</v>
      </c>
      <c r="P917" s="63">
        <v>45723</v>
      </c>
      <c r="Q917" t="s">
        <v>1154</v>
      </c>
      <c r="R917" t="s">
        <v>806</v>
      </c>
      <c r="S917" t="s">
        <v>55</v>
      </c>
      <c r="T917" t="s">
        <v>56</v>
      </c>
      <c r="U917" t="s">
        <v>1451</v>
      </c>
      <c r="V917">
        <v>30</v>
      </c>
      <c r="W917" t="s">
        <v>134</v>
      </c>
      <c r="X917">
        <v>-30</v>
      </c>
      <c r="Y917" t="s">
        <v>204</v>
      </c>
    </row>
    <row r="918" spans="14:25" x14ac:dyDescent="0.2">
      <c r="N918" s="63">
        <v>45717</v>
      </c>
      <c r="O918" s="63">
        <v>45684</v>
      </c>
      <c r="P918" s="63">
        <v>45723</v>
      </c>
      <c r="Q918" t="s">
        <v>1154</v>
      </c>
      <c r="R918" t="s">
        <v>806</v>
      </c>
      <c r="S918" t="s">
        <v>803</v>
      </c>
      <c r="T918" t="s">
        <v>48</v>
      </c>
      <c r="U918" t="s">
        <v>1069</v>
      </c>
      <c r="V918">
        <v>30.56</v>
      </c>
      <c r="W918" t="s">
        <v>134</v>
      </c>
      <c r="X918">
        <v>-30.56</v>
      </c>
      <c r="Y918" t="s">
        <v>204</v>
      </c>
    </row>
    <row r="919" spans="14:25" x14ac:dyDescent="0.2">
      <c r="N919" s="63">
        <v>45717</v>
      </c>
      <c r="O919" s="63">
        <v>45670</v>
      </c>
      <c r="P919" s="63">
        <v>45723</v>
      </c>
      <c r="Q919" t="s">
        <v>1154</v>
      </c>
      <c r="R919" t="s">
        <v>806</v>
      </c>
      <c r="S919" t="s">
        <v>58</v>
      </c>
      <c r="T919" t="s">
        <v>906</v>
      </c>
      <c r="U919" t="s">
        <v>1608</v>
      </c>
      <c r="V919">
        <v>30.72</v>
      </c>
      <c r="W919" t="s">
        <v>134</v>
      </c>
      <c r="X919">
        <v>-30.72</v>
      </c>
      <c r="Y919" t="s">
        <v>204</v>
      </c>
    </row>
    <row r="920" spans="14:25" x14ac:dyDescent="0.2">
      <c r="N920" s="63">
        <v>45717</v>
      </c>
      <c r="O920" s="63">
        <v>45694</v>
      </c>
      <c r="P920" s="63">
        <v>45723</v>
      </c>
      <c r="Q920" t="s">
        <v>725</v>
      </c>
      <c r="R920" t="s">
        <v>806</v>
      </c>
      <c r="S920" t="s">
        <v>803</v>
      </c>
      <c r="T920" t="s">
        <v>1272</v>
      </c>
      <c r="U920" t="s">
        <v>1064</v>
      </c>
      <c r="V920">
        <v>31.24</v>
      </c>
      <c r="W920" t="s">
        <v>134</v>
      </c>
      <c r="X920">
        <v>-31.24</v>
      </c>
      <c r="Y920" t="s">
        <v>204</v>
      </c>
    </row>
    <row r="921" spans="14:25" x14ac:dyDescent="0.2">
      <c r="N921" s="63">
        <v>45717</v>
      </c>
      <c r="O921" s="63">
        <v>45700</v>
      </c>
      <c r="P921" s="63">
        <v>45723</v>
      </c>
      <c r="Q921" t="s">
        <v>1154</v>
      </c>
      <c r="R921" t="s">
        <v>806</v>
      </c>
      <c r="S921" t="s">
        <v>55</v>
      </c>
      <c r="T921" t="s">
        <v>56</v>
      </c>
      <c r="U921" t="s">
        <v>1605</v>
      </c>
      <c r="V921">
        <v>31.68</v>
      </c>
      <c r="W921" t="s">
        <v>134</v>
      </c>
      <c r="X921">
        <v>-31.68</v>
      </c>
      <c r="Y921" t="s">
        <v>204</v>
      </c>
    </row>
    <row r="922" spans="14:25" x14ac:dyDescent="0.2">
      <c r="N922" s="63">
        <v>45717</v>
      </c>
      <c r="O922" s="63">
        <v>45668</v>
      </c>
      <c r="P922" s="63">
        <v>45723</v>
      </c>
      <c r="Q922" t="s">
        <v>1154</v>
      </c>
      <c r="R922" t="s">
        <v>806</v>
      </c>
      <c r="S922" t="s">
        <v>55</v>
      </c>
      <c r="T922" t="s">
        <v>56</v>
      </c>
      <c r="U922" t="s">
        <v>1604</v>
      </c>
      <c r="V922">
        <v>31.88</v>
      </c>
      <c r="W922" t="s">
        <v>134</v>
      </c>
      <c r="X922">
        <v>-31.88</v>
      </c>
      <c r="Y922" t="s">
        <v>204</v>
      </c>
    </row>
    <row r="923" spans="14:25" x14ac:dyDescent="0.2">
      <c r="N923" s="63">
        <v>45717</v>
      </c>
      <c r="O923" s="63">
        <v>45703</v>
      </c>
      <c r="P923" s="63">
        <v>45723</v>
      </c>
      <c r="Q923" t="s">
        <v>1154</v>
      </c>
      <c r="R923" t="s">
        <v>806</v>
      </c>
      <c r="S923" t="s">
        <v>55</v>
      </c>
      <c r="T923" t="s">
        <v>56</v>
      </c>
      <c r="U923" t="s">
        <v>1600</v>
      </c>
      <c r="V923">
        <v>35</v>
      </c>
      <c r="W923" t="s">
        <v>134</v>
      </c>
      <c r="X923">
        <v>-35</v>
      </c>
      <c r="Y923" t="s">
        <v>204</v>
      </c>
    </row>
    <row r="924" spans="14:25" x14ac:dyDescent="0.2">
      <c r="N924" s="63">
        <v>45717</v>
      </c>
      <c r="O924" s="63">
        <v>45684</v>
      </c>
      <c r="P924" s="63">
        <v>45723</v>
      </c>
      <c r="Q924" t="s">
        <v>1154</v>
      </c>
      <c r="R924" t="s">
        <v>806</v>
      </c>
      <c r="S924" t="s">
        <v>803</v>
      </c>
      <c r="T924" t="s">
        <v>1272</v>
      </c>
      <c r="U924" t="s">
        <v>1064</v>
      </c>
      <c r="V924">
        <v>35.53</v>
      </c>
      <c r="W924" t="s">
        <v>134</v>
      </c>
      <c r="X924">
        <v>-35.53</v>
      </c>
      <c r="Y924" t="s">
        <v>204</v>
      </c>
    </row>
    <row r="925" spans="14:25" x14ac:dyDescent="0.2">
      <c r="N925" s="63">
        <v>45717</v>
      </c>
      <c r="O925" s="63">
        <v>45692</v>
      </c>
      <c r="P925" s="63">
        <v>45723</v>
      </c>
      <c r="Q925" t="s">
        <v>1154</v>
      </c>
      <c r="R925" t="s">
        <v>806</v>
      </c>
      <c r="S925" t="s">
        <v>803</v>
      </c>
      <c r="T925" t="s">
        <v>898</v>
      </c>
      <c r="U925" t="s">
        <v>1449</v>
      </c>
      <c r="V925">
        <v>35.909999999999997</v>
      </c>
      <c r="W925" t="s">
        <v>134</v>
      </c>
      <c r="X925">
        <v>-35.909999999999997</v>
      </c>
      <c r="Y925" t="s">
        <v>204</v>
      </c>
    </row>
    <row r="926" spans="14:25" x14ac:dyDescent="0.2">
      <c r="N926" s="63">
        <v>45717</v>
      </c>
      <c r="O926" s="63">
        <v>45689</v>
      </c>
      <c r="P926" s="63">
        <v>45723</v>
      </c>
      <c r="Q926" t="s">
        <v>1154</v>
      </c>
      <c r="R926" t="s">
        <v>806</v>
      </c>
      <c r="S926" t="s">
        <v>803</v>
      </c>
      <c r="T926" t="s">
        <v>48</v>
      </c>
      <c r="U926" t="s">
        <v>1069</v>
      </c>
      <c r="V926">
        <v>37.24</v>
      </c>
      <c r="W926" t="s">
        <v>134</v>
      </c>
      <c r="X926">
        <v>-37.24</v>
      </c>
      <c r="Y926" t="s">
        <v>204</v>
      </c>
    </row>
    <row r="927" spans="14:25" x14ac:dyDescent="0.2">
      <c r="N927" s="63">
        <v>45717</v>
      </c>
      <c r="O927" s="63">
        <v>45694</v>
      </c>
      <c r="P927" s="63">
        <v>45723</v>
      </c>
      <c r="Q927" t="s">
        <v>725</v>
      </c>
      <c r="R927" t="s">
        <v>806</v>
      </c>
      <c r="S927" t="s">
        <v>1029</v>
      </c>
      <c r="T927" t="s">
        <v>1030</v>
      </c>
      <c r="U927" t="s">
        <v>1095</v>
      </c>
      <c r="V927">
        <v>38.99</v>
      </c>
      <c r="W927" t="s">
        <v>134</v>
      </c>
      <c r="X927">
        <v>-38.99</v>
      </c>
      <c r="Y927" t="s">
        <v>204</v>
      </c>
    </row>
    <row r="928" spans="14:25" x14ac:dyDescent="0.2">
      <c r="N928" s="63">
        <v>45717</v>
      </c>
      <c r="O928" s="63">
        <v>45689</v>
      </c>
      <c r="P928" s="63">
        <v>45723</v>
      </c>
      <c r="Q928" t="s">
        <v>1154</v>
      </c>
      <c r="R928" t="s">
        <v>806</v>
      </c>
      <c r="S928" t="s">
        <v>803</v>
      </c>
      <c r="T928" t="s">
        <v>799</v>
      </c>
      <c r="U928" t="s">
        <v>1447</v>
      </c>
      <c r="V928">
        <v>43.83</v>
      </c>
      <c r="W928" t="s">
        <v>134</v>
      </c>
      <c r="X928">
        <v>-43.83</v>
      </c>
      <c r="Y928" t="s">
        <v>204</v>
      </c>
    </row>
    <row r="929" spans="14:25" x14ac:dyDescent="0.2">
      <c r="N929" s="63">
        <v>45717</v>
      </c>
      <c r="O929" s="63">
        <v>45703</v>
      </c>
      <c r="P929" s="63">
        <v>45723</v>
      </c>
      <c r="Q929" t="s">
        <v>1154</v>
      </c>
      <c r="R929" t="s">
        <v>806</v>
      </c>
      <c r="S929" t="s">
        <v>803</v>
      </c>
      <c r="T929" t="s">
        <v>898</v>
      </c>
      <c r="U929" t="s">
        <v>1602</v>
      </c>
      <c r="V929">
        <v>48.76</v>
      </c>
      <c r="W929" t="s">
        <v>134</v>
      </c>
      <c r="X929">
        <v>-48.76</v>
      </c>
      <c r="Y929" t="s">
        <v>204</v>
      </c>
    </row>
    <row r="930" spans="14:25" x14ac:dyDescent="0.2">
      <c r="N930" s="63">
        <v>45717</v>
      </c>
      <c r="O930" s="63">
        <v>45697</v>
      </c>
      <c r="P930" s="63">
        <v>45723</v>
      </c>
      <c r="Q930" t="s">
        <v>1154</v>
      </c>
      <c r="R930" t="s">
        <v>806</v>
      </c>
      <c r="S930" t="s">
        <v>899</v>
      </c>
      <c r="T930" t="s">
        <v>910</v>
      </c>
      <c r="U930" t="s">
        <v>1603</v>
      </c>
      <c r="V930">
        <v>50</v>
      </c>
      <c r="W930" t="s">
        <v>134</v>
      </c>
      <c r="X930">
        <v>-50</v>
      </c>
      <c r="Y930" t="s">
        <v>204</v>
      </c>
    </row>
    <row r="931" spans="14:25" x14ac:dyDescent="0.2">
      <c r="N931" s="63">
        <v>45717</v>
      </c>
      <c r="O931" s="63">
        <v>45668</v>
      </c>
      <c r="P931" s="63">
        <v>45723</v>
      </c>
      <c r="Q931" t="s">
        <v>1154</v>
      </c>
      <c r="R931" t="s">
        <v>806</v>
      </c>
      <c r="S931" t="s">
        <v>52</v>
      </c>
      <c r="T931" t="s">
        <v>800</v>
      </c>
      <c r="U931" t="s">
        <v>1609</v>
      </c>
      <c r="V931">
        <v>52.67</v>
      </c>
      <c r="W931" t="s">
        <v>134</v>
      </c>
      <c r="X931">
        <v>-52.67</v>
      </c>
      <c r="Y931" t="s">
        <v>204</v>
      </c>
    </row>
    <row r="932" spans="14:25" x14ac:dyDescent="0.2">
      <c r="N932" s="63">
        <v>45717</v>
      </c>
      <c r="O932" s="63">
        <v>45683</v>
      </c>
      <c r="P932" s="63">
        <v>45723</v>
      </c>
      <c r="Q932" t="s">
        <v>1154</v>
      </c>
      <c r="R932" t="s">
        <v>806</v>
      </c>
      <c r="S932" t="s">
        <v>55</v>
      </c>
      <c r="T932" t="s">
        <v>57</v>
      </c>
      <c r="U932" t="s">
        <v>1463</v>
      </c>
      <c r="V932">
        <v>53</v>
      </c>
      <c r="W932" t="s">
        <v>134</v>
      </c>
      <c r="X932">
        <v>-53</v>
      </c>
      <c r="Y932" t="s">
        <v>204</v>
      </c>
    </row>
    <row r="933" spans="14:25" x14ac:dyDescent="0.2">
      <c r="N933" s="63">
        <v>45717</v>
      </c>
      <c r="O933" s="63">
        <v>45674</v>
      </c>
      <c r="P933" s="63">
        <v>45723</v>
      </c>
      <c r="Q933" t="s">
        <v>1154</v>
      </c>
      <c r="R933" t="s">
        <v>806</v>
      </c>
      <c r="S933" t="s">
        <v>52</v>
      </c>
      <c r="T933" t="s">
        <v>800</v>
      </c>
      <c r="U933" t="s">
        <v>1612</v>
      </c>
      <c r="V933">
        <v>63.53</v>
      </c>
      <c r="W933" t="s">
        <v>134</v>
      </c>
      <c r="X933">
        <v>-63.53</v>
      </c>
      <c r="Y933" t="s">
        <v>204</v>
      </c>
    </row>
    <row r="934" spans="14:25" x14ac:dyDescent="0.2">
      <c r="N934" s="63">
        <v>45717</v>
      </c>
      <c r="O934" s="63">
        <v>45562</v>
      </c>
      <c r="P934" s="63">
        <v>45723</v>
      </c>
      <c r="Q934" t="s">
        <v>1154</v>
      </c>
      <c r="R934" t="s">
        <v>806</v>
      </c>
      <c r="S934" t="s">
        <v>49</v>
      </c>
      <c r="T934" t="s">
        <v>905</v>
      </c>
      <c r="U934" t="s">
        <v>1465</v>
      </c>
      <c r="V934">
        <v>64.75</v>
      </c>
      <c r="W934" t="s">
        <v>134</v>
      </c>
      <c r="X934">
        <v>-64.75</v>
      </c>
      <c r="Y934" t="s">
        <v>204</v>
      </c>
    </row>
    <row r="935" spans="14:25" x14ac:dyDescent="0.2">
      <c r="N935" s="63">
        <v>45717</v>
      </c>
      <c r="O935" s="63">
        <v>45685</v>
      </c>
      <c r="P935" s="63">
        <v>45723</v>
      </c>
      <c r="Q935" t="s">
        <v>1154</v>
      </c>
      <c r="R935" t="s">
        <v>806</v>
      </c>
      <c r="S935" t="s">
        <v>52</v>
      </c>
      <c r="T935" t="s">
        <v>800</v>
      </c>
      <c r="U935" t="s">
        <v>1056</v>
      </c>
      <c r="V935">
        <v>65.959999999999994</v>
      </c>
      <c r="W935" t="s">
        <v>134</v>
      </c>
      <c r="X935">
        <v>-65.959999999999994</v>
      </c>
      <c r="Y935" t="s">
        <v>204</v>
      </c>
    </row>
    <row r="936" spans="14:25" x14ac:dyDescent="0.2">
      <c r="N936" s="63">
        <v>45717</v>
      </c>
      <c r="O936" s="63">
        <v>45689</v>
      </c>
      <c r="P936" s="63">
        <v>45723</v>
      </c>
      <c r="Q936" t="s">
        <v>1154</v>
      </c>
      <c r="R936" t="s">
        <v>806</v>
      </c>
      <c r="S936" t="s">
        <v>899</v>
      </c>
      <c r="T936" t="s">
        <v>902</v>
      </c>
      <c r="U936" t="s">
        <v>1446</v>
      </c>
      <c r="V936">
        <v>69.989999999999995</v>
      </c>
      <c r="W936" t="s">
        <v>134</v>
      </c>
      <c r="X936">
        <v>-69.989999999999995</v>
      </c>
      <c r="Y936" t="s">
        <v>204</v>
      </c>
    </row>
    <row r="937" spans="14:25" x14ac:dyDescent="0.2">
      <c r="N937" s="63">
        <v>45717</v>
      </c>
      <c r="O937" s="63">
        <v>45656</v>
      </c>
      <c r="P937" s="63">
        <v>45723</v>
      </c>
      <c r="Q937" t="s">
        <v>1154</v>
      </c>
      <c r="R937" t="s">
        <v>806</v>
      </c>
      <c r="S937" t="s">
        <v>899</v>
      </c>
      <c r="T937" t="s">
        <v>902</v>
      </c>
      <c r="U937" t="s">
        <v>1452</v>
      </c>
      <c r="V937">
        <v>73.989999999999995</v>
      </c>
      <c r="W937" t="s">
        <v>134</v>
      </c>
      <c r="X937">
        <v>-73.989999999999995</v>
      </c>
      <c r="Y937" t="s">
        <v>204</v>
      </c>
    </row>
    <row r="938" spans="14:25" x14ac:dyDescent="0.2">
      <c r="N938" s="63">
        <v>45717</v>
      </c>
      <c r="O938" s="63">
        <v>45703</v>
      </c>
      <c r="P938" s="63">
        <v>45723</v>
      </c>
      <c r="Q938" t="s">
        <v>1154</v>
      </c>
      <c r="R938" t="s">
        <v>806</v>
      </c>
      <c r="S938" t="s">
        <v>55</v>
      </c>
      <c r="T938" t="s">
        <v>56</v>
      </c>
      <c r="U938" t="s">
        <v>1601</v>
      </c>
      <c r="V938">
        <v>75</v>
      </c>
      <c r="W938" t="s">
        <v>134</v>
      </c>
      <c r="X938">
        <v>-75</v>
      </c>
      <c r="Y938" t="s">
        <v>204</v>
      </c>
    </row>
    <row r="939" spans="14:25" x14ac:dyDescent="0.2">
      <c r="N939" s="63">
        <v>45717</v>
      </c>
      <c r="O939" s="63">
        <v>45595</v>
      </c>
      <c r="P939" s="63">
        <v>45723</v>
      </c>
      <c r="Q939" t="s">
        <v>1154</v>
      </c>
      <c r="R939" t="s">
        <v>806</v>
      </c>
      <c r="S939" t="s">
        <v>816</v>
      </c>
      <c r="T939" t="s">
        <v>965</v>
      </c>
      <c r="U939" t="s">
        <v>1450</v>
      </c>
      <c r="V939">
        <v>77.489999999999995</v>
      </c>
      <c r="W939" t="s">
        <v>134</v>
      </c>
      <c r="X939">
        <v>-77.489999999999995</v>
      </c>
      <c r="Y939" t="s">
        <v>204</v>
      </c>
    </row>
    <row r="940" spans="14:25" x14ac:dyDescent="0.2">
      <c r="N940" s="63">
        <v>45717</v>
      </c>
      <c r="O940" s="63">
        <v>45704</v>
      </c>
      <c r="P940" s="63">
        <v>45723</v>
      </c>
      <c r="Q940" t="s">
        <v>1154</v>
      </c>
      <c r="R940" t="s">
        <v>806</v>
      </c>
      <c r="S940" t="s">
        <v>803</v>
      </c>
      <c r="T940" t="s">
        <v>48</v>
      </c>
      <c r="U940" t="s">
        <v>1069</v>
      </c>
      <c r="V940">
        <v>78</v>
      </c>
      <c r="W940" t="s">
        <v>134</v>
      </c>
      <c r="X940">
        <v>-78</v>
      </c>
      <c r="Y940" t="s">
        <v>204</v>
      </c>
    </row>
    <row r="941" spans="14:25" x14ac:dyDescent="0.2">
      <c r="N941" s="63">
        <v>45717</v>
      </c>
      <c r="O941" s="63">
        <v>45683</v>
      </c>
      <c r="P941" s="63">
        <v>45723</v>
      </c>
      <c r="Q941" t="s">
        <v>1154</v>
      </c>
      <c r="R941" t="s">
        <v>806</v>
      </c>
      <c r="S941" t="s">
        <v>55</v>
      </c>
      <c r="T941" t="s">
        <v>57</v>
      </c>
      <c r="U941" t="s">
        <v>1457</v>
      </c>
      <c r="V941">
        <v>86.79</v>
      </c>
      <c r="W941" t="s">
        <v>134</v>
      </c>
      <c r="X941">
        <v>-86.79</v>
      </c>
      <c r="Y941" t="s">
        <v>204</v>
      </c>
    </row>
    <row r="942" spans="14:25" x14ac:dyDescent="0.2">
      <c r="N942" s="63">
        <v>45717</v>
      </c>
      <c r="O942" s="63">
        <v>45702</v>
      </c>
      <c r="P942" s="63">
        <v>45723</v>
      </c>
      <c r="Q942" t="s">
        <v>1154</v>
      </c>
      <c r="R942" t="s">
        <v>806</v>
      </c>
      <c r="S942" t="s">
        <v>52</v>
      </c>
      <c r="T942" t="s">
        <v>800</v>
      </c>
      <c r="U942" t="s">
        <v>1056</v>
      </c>
      <c r="V942">
        <v>89.16</v>
      </c>
      <c r="W942" t="s">
        <v>134</v>
      </c>
      <c r="X942">
        <v>-89.16</v>
      </c>
      <c r="Y942" t="s">
        <v>204</v>
      </c>
    </row>
    <row r="943" spans="14:25" x14ac:dyDescent="0.2">
      <c r="N943" s="63">
        <v>45717</v>
      </c>
      <c r="O943" s="63">
        <v>45656</v>
      </c>
      <c r="P943" s="63">
        <v>45723</v>
      </c>
      <c r="Q943" t="s">
        <v>1154</v>
      </c>
      <c r="R943" t="s">
        <v>806</v>
      </c>
      <c r="S943" t="s">
        <v>52</v>
      </c>
      <c r="T943" t="s">
        <v>812</v>
      </c>
      <c r="U943" t="s">
        <v>1455</v>
      </c>
      <c r="V943">
        <v>92.5</v>
      </c>
      <c r="W943" t="s">
        <v>134</v>
      </c>
      <c r="X943">
        <v>-92.5</v>
      </c>
      <c r="Y943" t="s">
        <v>204</v>
      </c>
    </row>
    <row r="944" spans="14:25" x14ac:dyDescent="0.2">
      <c r="N944" s="63">
        <v>45717</v>
      </c>
      <c r="O944" s="63">
        <v>45690</v>
      </c>
      <c r="P944" s="63">
        <v>45723</v>
      </c>
      <c r="Q944" t="s">
        <v>1154</v>
      </c>
      <c r="R944" t="s">
        <v>806</v>
      </c>
      <c r="S944" t="s">
        <v>803</v>
      </c>
      <c r="T944" t="s">
        <v>48</v>
      </c>
      <c r="U944" t="s">
        <v>1448</v>
      </c>
      <c r="V944">
        <v>97.46</v>
      </c>
      <c r="W944" t="s">
        <v>134</v>
      </c>
      <c r="X944">
        <v>-97.46</v>
      </c>
      <c r="Y944" t="s">
        <v>204</v>
      </c>
    </row>
    <row r="945" spans="14:25" x14ac:dyDescent="0.2">
      <c r="N945" s="63">
        <v>45717</v>
      </c>
      <c r="O945" s="63">
        <v>45692</v>
      </c>
      <c r="P945" s="63">
        <v>45723</v>
      </c>
      <c r="Q945" t="s">
        <v>1154</v>
      </c>
      <c r="R945" t="s">
        <v>806</v>
      </c>
      <c r="S945" t="s">
        <v>814</v>
      </c>
      <c r="T945" t="s">
        <v>257</v>
      </c>
      <c r="U945" t="s">
        <v>1094</v>
      </c>
      <c r="V945">
        <v>100</v>
      </c>
      <c r="W945" t="s">
        <v>134</v>
      </c>
      <c r="X945">
        <v>-100</v>
      </c>
      <c r="Y945" t="s">
        <v>204</v>
      </c>
    </row>
    <row r="946" spans="14:25" x14ac:dyDescent="0.2">
      <c r="N946" s="63">
        <v>45717</v>
      </c>
      <c r="O946" s="63">
        <v>45704</v>
      </c>
      <c r="P946" s="63">
        <v>45723</v>
      </c>
      <c r="Q946" t="s">
        <v>1154</v>
      </c>
      <c r="R946" t="s">
        <v>806</v>
      </c>
      <c r="S946" t="s">
        <v>803</v>
      </c>
      <c r="T946" t="s">
        <v>48</v>
      </c>
      <c r="U946" t="s">
        <v>1069</v>
      </c>
      <c r="V946">
        <v>105.52</v>
      </c>
      <c r="W946" t="s">
        <v>134</v>
      </c>
      <c r="X946">
        <v>-105.52</v>
      </c>
      <c r="Y946" t="s">
        <v>204</v>
      </c>
    </row>
    <row r="947" spans="14:25" x14ac:dyDescent="0.2">
      <c r="N947" s="63">
        <v>45717</v>
      </c>
      <c r="O947" s="63">
        <v>45688</v>
      </c>
      <c r="P947" s="63">
        <v>45723</v>
      </c>
      <c r="Q947" t="s">
        <v>1154</v>
      </c>
      <c r="R947" t="s">
        <v>806</v>
      </c>
      <c r="S947" t="s">
        <v>58</v>
      </c>
      <c r="T947" t="s">
        <v>802</v>
      </c>
      <c r="U947" t="s">
        <v>1453</v>
      </c>
      <c r="V947">
        <v>106.71</v>
      </c>
      <c r="W947" t="s">
        <v>134</v>
      </c>
      <c r="X947">
        <v>-106.71</v>
      </c>
      <c r="Y947" t="s">
        <v>204</v>
      </c>
    </row>
    <row r="948" spans="14:25" x14ac:dyDescent="0.2">
      <c r="N948" s="63">
        <v>45717</v>
      </c>
      <c r="O948" s="63">
        <v>45630</v>
      </c>
      <c r="P948" s="63">
        <v>45723</v>
      </c>
      <c r="Q948" t="s">
        <v>1154</v>
      </c>
      <c r="R948" t="s">
        <v>806</v>
      </c>
      <c r="S948" t="s">
        <v>52</v>
      </c>
      <c r="T948" t="s">
        <v>800</v>
      </c>
      <c r="U948" t="s">
        <v>1351</v>
      </c>
      <c r="V948">
        <v>114.1</v>
      </c>
      <c r="W948" t="s">
        <v>134</v>
      </c>
      <c r="X948">
        <v>-114.1</v>
      </c>
      <c r="Y948" t="s">
        <v>204</v>
      </c>
    </row>
    <row r="949" spans="14:25" x14ac:dyDescent="0.2">
      <c r="N949" s="63">
        <v>45717</v>
      </c>
      <c r="O949" s="63">
        <v>45661</v>
      </c>
      <c r="P949" s="63">
        <v>45723</v>
      </c>
      <c r="Q949" t="s">
        <v>1154</v>
      </c>
      <c r="R949" t="s">
        <v>806</v>
      </c>
      <c r="S949" t="s">
        <v>55</v>
      </c>
      <c r="T949" t="s">
        <v>56</v>
      </c>
      <c r="U949" t="s">
        <v>1454</v>
      </c>
      <c r="V949">
        <v>115</v>
      </c>
      <c r="W949" t="s">
        <v>134</v>
      </c>
      <c r="X949">
        <v>-115</v>
      </c>
      <c r="Y949" t="s">
        <v>204</v>
      </c>
    </row>
    <row r="950" spans="14:25" x14ac:dyDescent="0.2">
      <c r="N950" s="63">
        <v>45717</v>
      </c>
      <c r="O950" s="63">
        <v>45697</v>
      </c>
      <c r="P950" s="63">
        <v>45723</v>
      </c>
      <c r="Q950" t="s">
        <v>1154</v>
      </c>
      <c r="R950" t="s">
        <v>806</v>
      </c>
      <c r="S950" t="s">
        <v>899</v>
      </c>
      <c r="T950" t="s">
        <v>910</v>
      </c>
      <c r="U950" t="s">
        <v>1606</v>
      </c>
      <c r="V950">
        <v>120</v>
      </c>
      <c r="W950" t="s">
        <v>134</v>
      </c>
      <c r="X950">
        <v>-120</v>
      </c>
      <c r="Y950" t="s">
        <v>204</v>
      </c>
    </row>
    <row r="951" spans="14:25" x14ac:dyDescent="0.2">
      <c r="N951" s="63">
        <v>45717</v>
      </c>
      <c r="O951" s="63">
        <v>45674</v>
      </c>
      <c r="P951" s="63">
        <v>45723</v>
      </c>
      <c r="Q951" t="s">
        <v>1154</v>
      </c>
      <c r="R951" t="s">
        <v>806</v>
      </c>
      <c r="S951" t="s">
        <v>58</v>
      </c>
      <c r="T951" t="s">
        <v>802</v>
      </c>
      <c r="U951" t="s">
        <v>1611</v>
      </c>
      <c r="V951">
        <v>133.16</v>
      </c>
      <c r="W951" t="s">
        <v>134</v>
      </c>
      <c r="X951">
        <v>-133.16</v>
      </c>
      <c r="Y951" t="s">
        <v>204</v>
      </c>
    </row>
    <row r="952" spans="14:25" x14ac:dyDescent="0.2">
      <c r="N952" s="63">
        <v>45717</v>
      </c>
      <c r="O952" s="63">
        <v>45692</v>
      </c>
      <c r="P952" s="63">
        <v>45723</v>
      </c>
      <c r="Q952" t="s">
        <v>1154</v>
      </c>
      <c r="R952" t="s">
        <v>806</v>
      </c>
      <c r="S952" t="s">
        <v>803</v>
      </c>
      <c r="T952" t="s">
        <v>48</v>
      </c>
      <c r="U952" t="s">
        <v>1075</v>
      </c>
      <c r="V952">
        <v>137.97</v>
      </c>
      <c r="W952" t="s">
        <v>134</v>
      </c>
      <c r="X952">
        <v>-137.97</v>
      </c>
      <c r="Y952" t="s">
        <v>204</v>
      </c>
    </row>
    <row r="953" spans="14:25" x14ac:dyDescent="0.2">
      <c r="N953" s="63">
        <v>45717</v>
      </c>
      <c r="O953" s="63">
        <v>45701</v>
      </c>
      <c r="P953" s="63">
        <v>45723</v>
      </c>
      <c r="Q953" t="s">
        <v>1154</v>
      </c>
      <c r="R953" t="s">
        <v>806</v>
      </c>
      <c r="S953" t="s">
        <v>803</v>
      </c>
      <c r="T953" t="s">
        <v>48</v>
      </c>
      <c r="U953" t="s">
        <v>1462</v>
      </c>
      <c r="V953">
        <v>154.63999999999999</v>
      </c>
      <c r="W953" t="s">
        <v>134</v>
      </c>
      <c r="X953">
        <v>-154.63999999999999</v>
      </c>
      <c r="Y953" t="s">
        <v>204</v>
      </c>
    </row>
    <row r="954" spans="14:25" x14ac:dyDescent="0.2">
      <c r="N954" s="63">
        <v>45717</v>
      </c>
      <c r="O954" s="63">
        <v>45723</v>
      </c>
      <c r="P954" s="63">
        <v>45723</v>
      </c>
      <c r="Q954" t="s">
        <v>725</v>
      </c>
      <c r="R954" t="s">
        <v>128</v>
      </c>
      <c r="S954" t="s">
        <v>808</v>
      </c>
      <c r="T954" t="s">
        <v>257</v>
      </c>
      <c r="U954" t="s">
        <v>745</v>
      </c>
      <c r="V954">
        <v>166.98</v>
      </c>
      <c r="W954" t="s">
        <v>134</v>
      </c>
      <c r="X954">
        <v>-166.98</v>
      </c>
      <c r="Y954" t="s">
        <v>204</v>
      </c>
    </row>
    <row r="955" spans="14:25" x14ac:dyDescent="0.2">
      <c r="N955" s="63">
        <v>45717</v>
      </c>
      <c r="O955" s="63">
        <v>45723</v>
      </c>
      <c r="P955" s="63">
        <v>45723</v>
      </c>
      <c r="Q955" t="s">
        <v>725</v>
      </c>
      <c r="R955" t="s">
        <v>128</v>
      </c>
      <c r="S955" t="s">
        <v>808</v>
      </c>
      <c r="T955" t="s">
        <v>257</v>
      </c>
      <c r="U955" t="s">
        <v>745</v>
      </c>
      <c r="V955">
        <v>166.98</v>
      </c>
      <c r="W955" t="s">
        <v>134</v>
      </c>
      <c r="X955">
        <v>-166.98</v>
      </c>
      <c r="Y955" t="s">
        <v>204</v>
      </c>
    </row>
    <row r="956" spans="14:25" x14ac:dyDescent="0.2">
      <c r="N956" s="63">
        <v>45717</v>
      </c>
      <c r="O956" s="63">
        <v>45699</v>
      </c>
      <c r="P956" s="63">
        <v>45723</v>
      </c>
      <c r="Q956" t="s">
        <v>1154</v>
      </c>
      <c r="R956" t="s">
        <v>806</v>
      </c>
      <c r="S956" t="s">
        <v>803</v>
      </c>
      <c r="T956" t="s">
        <v>48</v>
      </c>
      <c r="U956" t="s">
        <v>1462</v>
      </c>
      <c r="V956">
        <v>171.78</v>
      </c>
      <c r="W956" t="s">
        <v>134</v>
      </c>
      <c r="X956">
        <v>-171.78</v>
      </c>
      <c r="Y956" t="s">
        <v>204</v>
      </c>
    </row>
    <row r="957" spans="14:25" x14ac:dyDescent="0.2">
      <c r="N957" s="63">
        <v>45717</v>
      </c>
      <c r="O957" s="63">
        <v>45706</v>
      </c>
      <c r="P957" s="63">
        <v>45723</v>
      </c>
      <c r="Q957" t="s">
        <v>1154</v>
      </c>
      <c r="R957" t="s">
        <v>806</v>
      </c>
      <c r="S957" t="s">
        <v>49</v>
      </c>
      <c r="T957" t="s">
        <v>51</v>
      </c>
      <c r="U957" t="s">
        <v>1362</v>
      </c>
      <c r="V957">
        <v>206.3</v>
      </c>
      <c r="W957" t="s">
        <v>134</v>
      </c>
      <c r="X957">
        <v>-206.3</v>
      </c>
      <c r="Y957" t="s">
        <v>204</v>
      </c>
    </row>
    <row r="958" spans="14:25" x14ac:dyDescent="0.2">
      <c r="N958" s="63">
        <v>45717</v>
      </c>
      <c r="O958" s="63">
        <v>45697</v>
      </c>
      <c r="P958" s="63">
        <v>45723</v>
      </c>
      <c r="Q958" t="s">
        <v>1154</v>
      </c>
      <c r="R958" t="s">
        <v>806</v>
      </c>
      <c r="S958" t="s">
        <v>803</v>
      </c>
      <c r="T958" t="s">
        <v>48</v>
      </c>
      <c r="U958" t="s">
        <v>1462</v>
      </c>
      <c r="V958">
        <v>233.3</v>
      </c>
      <c r="W958" t="s">
        <v>134</v>
      </c>
      <c r="X958">
        <v>-233.3</v>
      </c>
      <c r="Y958" t="s">
        <v>204</v>
      </c>
    </row>
    <row r="959" spans="14:25" x14ac:dyDescent="0.2">
      <c r="N959" s="63">
        <v>45717</v>
      </c>
      <c r="O959" s="63">
        <v>45660</v>
      </c>
      <c r="P959" s="63">
        <v>45723</v>
      </c>
      <c r="Q959" t="s">
        <v>1154</v>
      </c>
      <c r="R959" t="s">
        <v>806</v>
      </c>
      <c r="S959" t="s">
        <v>816</v>
      </c>
      <c r="T959" t="s">
        <v>965</v>
      </c>
      <c r="U959" t="s">
        <v>1468</v>
      </c>
      <c r="V959">
        <v>250</v>
      </c>
      <c r="W959" t="s">
        <v>134</v>
      </c>
      <c r="X959">
        <v>-250</v>
      </c>
      <c r="Y959" t="s">
        <v>204</v>
      </c>
    </row>
    <row r="960" spans="14:25" x14ac:dyDescent="0.2">
      <c r="N960" s="63">
        <v>45717</v>
      </c>
      <c r="O960" s="63">
        <v>45696</v>
      </c>
      <c r="P960" s="63">
        <v>45723</v>
      </c>
      <c r="Q960" t="s">
        <v>725</v>
      </c>
      <c r="R960" t="s">
        <v>806</v>
      </c>
      <c r="S960" t="s">
        <v>49</v>
      </c>
      <c r="T960" t="s">
        <v>51</v>
      </c>
      <c r="U960" t="s">
        <v>1362</v>
      </c>
      <c r="V960">
        <v>274.05</v>
      </c>
      <c r="W960" t="s">
        <v>134</v>
      </c>
      <c r="X960">
        <v>-274.05</v>
      </c>
      <c r="Y960" t="s">
        <v>204</v>
      </c>
    </row>
    <row r="961" spans="14:25" x14ac:dyDescent="0.2">
      <c r="N961" s="63">
        <v>45717</v>
      </c>
      <c r="O961" s="63">
        <v>45686</v>
      </c>
      <c r="P961" s="63">
        <v>45723</v>
      </c>
      <c r="Q961" t="s">
        <v>1154</v>
      </c>
      <c r="R961" t="s">
        <v>806</v>
      </c>
      <c r="S961" t="s">
        <v>49</v>
      </c>
      <c r="T961" t="s">
        <v>51</v>
      </c>
      <c r="U961" t="s">
        <v>1459</v>
      </c>
      <c r="V961">
        <v>316.18</v>
      </c>
      <c r="W961" t="s">
        <v>134</v>
      </c>
      <c r="X961">
        <v>-316.18</v>
      </c>
      <c r="Y961" t="s">
        <v>204</v>
      </c>
    </row>
    <row r="962" spans="14:25" x14ac:dyDescent="0.2">
      <c r="N962" s="63">
        <v>45717</v>
      </c>
      <c r="O962" s="63">
        <v>45685</v>
      </c>
      <c r="P962" s="63">
        <v>45723</v>
      </c>
      <c r="Q962" t="s">
        <v>1154</v>
      </c>
      <c r="R962" t="s">
        <v>806</v>
      </c>
      <c r="S962" t="s">
        <v>803</v>
      </c>
      <c r="T962" t="s">
        <v>48</v>
      </c>
      <c r="U962" t="s">
        <v>1069</v>
      </c>
      <c r="V962">
        <v>415.44</v>
      </c>
      <c r="W962" t="s">
        <v>134</v>
      </c>
      <c r="X962">
        <v>-415.44</v>
      </c>
      <c r="Y962" t="s">
        <v>204</v>
      </c>
    </row>
    <row r="963" spans="14:25" x14ac:dyDescent="0.2">
      <c r="N963" s="63">
        <v>45717</v>
      </c>
      <c r="O963" s="63">
        <v>45684</v>
      </c>
      <c r="P963" s="63">
        <v>45723</v>
      </c>
      <c r="Q963" t="s">
        <v>1154</v>
      </c>
      <c r="R963" t="s">
        <v>806</v>
      </c>
      <c r="S963" t="s">
        <v>49</v>
      </c>
      <c r="T963" t="s">
        <v>809</v>
      </c>
      <c r="U963" t="s">
        <v>1458</v>
      </c>
      <c r="V963">
        <v>661.95</v>
      </c>
      <c r="W963" t="s">
        <v>134</v>
      </c>
      <c r="X963">
        <v>-661.95</v>
      </c>
      <c r="Y963" t="s">
        <v>204</v>
      </c>
    </row>
    <row r="964" spans="14:25" x14ac:dyDescent="0.2">
      <c r="N964" s="63">
        <v>45717</v>
      </c>
      <c r="O964" s="63">
        <v>45723</v>
      </c>
      <c r="P964" s="63">
        <v>45723</v>
      </c>
      <c r="Q964" t="s">
        <v>725</v>
      </c>
      <c r="R964" t="s">
        <v>128</v>
      </c>
      <c r="S964" t="s">
        <v>52</v>
      </c>
      <c r="T964" t="s">
        <v>811</v>
      </c>
      <c r="U964" t="s">
        <v>1642</v>
      </c>
      <c r="V964">
        <v>733</v>
      </c>
      <c r="W964" t="s">
        <v>134</v>
      </c>
      <c r="X964">
        <v>-733</v>
      </c>
      <c r="Y964" t="s">
        <v>204</v>
      </c>
    </row>
    <row r="965" spans="14:25" x14ac:dyDescent="0.2">
      <c r="N965" s="63">
        <v>45717</v>
      </c>
      <c r="O965" s="63">
        <v>45723</v>
      </c>
      <c r="P965" s="63">
        <v>45723</v>
      </c>
      <c r="Q965" t="s">
        <v>725</v>
      </c>
      <c r="R965" t="s">
        <v>128</v>
      </c>
      <c r="S965" t="s">
        <v>58</v>
      </c>
      <c r="T965" t="s">
        <v>802</v>
      </c>
      <c r="U965" t="s">
        <v>958</v>
      </c>
      <c r="V965">
        <v>935</v>
      </c>
      <c r="W965" t="s">
        <v>134</v>
      </c>
      <c r="X965">
        <v>-935</v>
      </c>
      <c r="Y965" t="s">
        <v>204</v>
      </c>
    </row>
    <row r="966" spans="14:25" x14ac:dyDescent="0.2">
      <c r="N966" s="63">
        <v>45717</v>
      </c>
      <c r="O966" s="63">
        <v>45723</v>
      </c>
      <c r="P966" s="63">
        <v>45723</v>
      </c>
      <c r="Q966" t="s">
        <v>725</v>
      </c>
      <c r="R966" t="s">
        <v>128</v>
      </c>
      <c r="S966" t="s">
        <v>58</v>
      </c>
      <c r="T966" t="s">
        <v>802</v>
      </c>
      <c r="U966" t="s">
        <v>1482</v>
      </c>
      <c r="V966">
        <v>1526.4</v>
      </c>
      <c r="W966" t="s">
        <v>134</v>
      </c>
      <c r="X966">
        <v>-1526.4</v>
      </c>
      <c r="Y966" t="s">
        <v>204</v>
      </c>
    </row>
    <row r="967" spans="14:25" x14ac:dyDescent="0.2">
      <c r="N967" s="63">
        <v>45717</v>
      </c>
      <c r="O967" s="63">
        <v>45726</v>
      </c>
      <c r="P967" s="63">
        <v>45726</v>
      </c>
      <c r="Q967" t="s">
        <v>725</v>
      </c>
      <c r="R967" t="s">
        <v>128</v>
      </c>
      <c r="S967" t="s">
        <v>49</v>
      </c>
      <c r="T967" t="s">
        <v>901</v>
      </c>
      <c r="U967" t="s">
        <v>762</v>
      </c>
      <c r="V967">
        <v>26.9</v>
      </c>
      <c r="W967" t="s">
        <v>134</v>
      </c>
      <c r="X967">
        <v>-26.9</v>
      </c>
      <c r="Y967" t="s">
        <v>204</v>
      </c>
    </row>
    <row r="968" spans="14:25" x14ac:dyDescent="0.2">
      <c r="N968" s="63">
        <v>45717</v>
      </c>
      <c r="O968" s="63">
        <v>45726</v>
      </c>
      <c r="P968" s="63">
        <v>45726</v>
      </c>
      <c r="Q968" t="s">
        <v>725</v>
      </c>
      <c r="R968" t="s">
        <v>128</v>
      </c>
      <c r="S968" t="s">
        <v>49</v>
      </c>
      <c r="T968" t="s">
        <v>807</v>
      </c>
      <c r="U968" t="s">
        <v>1648</v>
      </c>
      <c r="V968">
        <v>40</v>
      </c>
      <c r="W968" t="s">
        <v>134</v>
      </c>
      <c r="X968">
        <v>-40</v>
      </c>
      <c r="Y968" t="s">
        <v>204</v>
      </c>
    </row>
    <row r="969" spans="14:25" x14ac:dyDescent="0.2">
      <c r="N969" s="63">
        <v>45717</v>
      </c>
      <c r="O969" s="63">
        <v>45726</v>
      </c>
      <c r="P969" s="63">
        <v>45726</v>
      </c>
      <c r="Q969" t="s">
        <v>725</v>
      </c>
      <c r="R969" t="s">
        <v>128</v>
      </c>
      <c r="S969" t="s">
        <v>49</v>
      </c>
      <c r="T969" t="s">
        <v>807</v>
      </c>
      <c r="U969" t="s">
        <v>1648</v>
      </c>
      <c r="V969">
        <v>40</v>
      </c>
      <c r="W969" t="s">
        <v>134</v>
      </c>
      <c r="X969">
        <v>-40</v>
      </c>
      <c r="Y969" t="s">
        <v>204</v>
      </c>
    </row>
    <row r="970" spans="14:25" x14ac:dyDescent="0.2">
      <c r="N970" s="63">
        <v>45717</v>
      </c>
      <c r="O970" s="63">
        <v>45726</v>
      </c>
      <c r="P970" s="63">
        <v>45726</v>
      </c>
      <c r="Q970" t="s">
        <v>725</v>
      </c>
      <c r="R970" t="s">
        <v>128</v>
      </c>
      <c r="S970" t="s">
        <v>43</v>
      </c>
      <c r="T970" t="s">
        <v>44</v>
      </c>
      <c r="U970" t="s">
        <v>760</v>
      </c>
      <c r="V970">
        <v>79.569999999999993</v>
      </c>
      <c r="W970" t="s">
        <v>134</v>
      </c>
      <c r="X970">
        <v>-79.569999999999993</v>
      </c>
      <c r="Y970" t="s">
        <v>204</v>
      </c>
    </row>
    <row r="971" spans="14:25" x14ac:dyDescent="0.2">
      <c r="N971" s="63">
        <v>45717</v>
      </c>
      <c r="O971" s="63">
        <v>45726</v>
      </c>
      <c r="P971" s="63">
        <v>45726</v>
      </c>
      <c r="Q971" t="s">
        <v>725</v>
      </c>
      <c r="R971" t="s">
        <v>128</v>
      </c>
      <c r="S971" t="s">
        <v>899</v>
      </c>
      <c r="T971" t="s">
        <v>902</v>
      </c>
      <c r="U971" t="s">
        <v>1192</v>
      </c>
      <c r="V971">
        <v>98.71</v>
      </c>
      <c r="W971" t="s">
        <v>134</v>
      </c>
      <c r="X971">
        <v>-98.71</v>
      </c>
      <c r="Y971" t="s">
        <v>204</v>
      </c>
    </row>
    <row r="972" spans="14:25" x14ac:dyDescent="0.2">
      <c r="N972" s="63">
        <v>45717</v>
      </c>
      <c r="O972" s="63">
        <v>45726</v>
      </c>
      <c r="P972" s="63">
        <v>45726</v>
      </c>
      <c r="Q972" t="s">
        <v>725</v>
      </c>
      <c r="R972" t="s">
        <v>128</v>
      </c>
      <c r="S972" t="s">
        <v>814</v>
      </c>
      <c r="T972" t="s">
        <v>257</v>
      </c>
      <c r="U972" t="s">
        <v>761</v>
      </c>
      <c r="V972">
        <v>120</v>
      </c>
      <c r="W972" t="s">
        <v>134</v>
      </c>
      <c r="X972">
        <v>-120</v>
      </c>
      <c r="Y972" t="s">
        <v>204</v>
      </c>
    </row>
    <row r="973" spans="14:25" x14ac:dyDescent="0.2">
      <c r="N973" s="63">
        <v>45717</v>
      </c>
      <c r="O973" s="63">
        <v>45726</v>
      </c>
      <c r="P973" s="63">
        <v>45726</v>
      </c>
      <c r="Q973" t="s">
        <v>725</v>
      </c>
      <c r="R973" t="s">
        <v>128</v>
      </c>
      <c r="S973" t="s">
        <v>803</v>
      </c>
      <c r="T973" t="s">
        <v>48</v>
      </c>
      <c r="U973" t="s">
        <v>1649</v>
      </c>
      <c r="V973">
        <v>124.87</v>
      </c>
      <c r="W973" t="s">
        <v>134</v>
      </c>
      <c r="X973">
        <v>-124.87</v>
      </c>
      <c r="Y973" t="s">
        <v>204</v>
      </c>
    </row>
    <row r="974" spans="14:25" x14ac:dyDescent="0.2">
      <c r="N974" s="63">
        <v>45717</v>
      </c>
      <c r="O974" s="63">
        <v>45726</v>
      </c>
      <c r="P974" s="63">
        <v>45726</v>
      </c>
      <c r="Q974" t="s">
        <v>725</v>
      </c>
      <c r="R974" t="s">
        <v>128</v>
      </c>
      <c r="S974" t="s">
        <v>43</v>
      </c>
      <c r="T974" t="s">
        <v>817</v>
      </c>
      <c r="U974" t="s">
        <v>1647</v>
      </c>
      <c r="V974">
        <v>200</v>
      </c>
      <c r="W974" t="s">
        <v>134</v>
      </c>
      <c r="X974">
        <v>-200</v>
      </c>
      <c r="Y974" t="s">
        <v>204</v>
      </c>
    </row>
    <row r="975" spans="14:25" x14ac:dyDescent="0.2">
      <c r="N975" s="63">
        <v>45717</v>
      </c>
      <c r="O975" s="63">
        <v>45726</v>
      </c>
      <c r="P975" s="63">
        <v>45726</v>
      </c>
      <c r="Q975" t="s">
        <v>725</v>
      </c>
      <c r="R975" t="s">
        <v>128</v>
      </c>
      <c r="S975" t="s">
        <v>58</v>
      </c>
      <c r="T975" t="s">
        <v>801</v>
      </c>
      <c r="U975" t="s">
        <v>1645</v>
      </c>
      <c r="V975">
        <v>240</v>
      </c>
      <c r="W975" t="s">
        <v>134</v>
      </c>
      <c r="X975">
        <v>-240</v>
      </c>
      <c r="Y975" t="s">
        <v>204</v>
      </c>
    </row>
    <row r="976" spans="14:25" x14ac:dyDescent="0.2">
      <c r="N976" s="63">
        <v>45717</v>
      </c>
      <c r="O976" s="63">
        <v>45726</v>
      </c>
      <c r="P976" s="63">
        <v>45726</v>
      </c>
      <c r="Q976" t="s">
        <v>725</v>
      </c>
      <c r="R976" t="s">
        <v>128</v>
      </c>
      <c r="S976" t="s">
        <v>899</v>
      </c>
      <c r="T976" t="s">
        <v>1762</v>
      </c>
      <c r="U976" t="s">
        <v>1485</v>
      </c>
      <c r="V976">
        <v>360</v>
      </c>
      <c r="W976" t="s">
        <v>134</v>
      </c>
      <c r="X976">
        <v>-360</v>
      </c>
      <c r="Y976" t="s">
        <v>204</v>
      </c>
    </row>
    <row r="977" spans="14:25" x14ac:dyDescent="0.2">
      <c r="N977" s="63">
        <v>45717</v>
      </c>
      <c r="O977" s="63">
        <v>45726</v>
      </c>
      <c r="P977" s="63">
        <v>45726</v>
      </c>
      <c r="Q977" t="s">
        <v>725</v>
      </c>
      <c r="R977" t="s">
        <v>128</v>
      </c>
      <c r="S977" t="s">
        <v>43</v>
      </c>
      <c r="T977" t="s">
        <v>818</v>
      </c>
      <c r="U977" t="s">
        <v>1646</v>
      </c>
      <c r="V977">
        <v>380</v>
      </c>
      <c r="W977" t="s">
        <v>134</v>
      </c>
      <c r="X977">
        <v>-380</v>
      </c>
      <c r="Y977" t="s">
        <v>204</v>
      </c>
    </row>
    <row r="978" spans="14:25" x14ac:dyDescent="0.2">
      <c r="N978" s="63">
        <v>45717</v>
      </c>
      <c r="O978" s="63">
        <v>45726</v>
      </c>
      <c r="P978" s="63">
        <v>45726</v>
      </c>
      <c r="Q978" t="s">
        <v>725</v>
      </c>
      <c r="R978" t="s">
        <v>128</v>
      </c>
      <c r="S978" t="s">
        <v>679</v>
      </c>
      <c r="T978" t="s">
        <v>1137</v>
      </c>
      <c r="U978" t="s">
        <v>1130</v>
      </c>
      <c r="V978">
        <v>498.31</v>
      </c>
      <c r="W978" t="s">
        <v>134</v>
      </c>
      <c r="X978">
        <v>-498.31</v>
      </c>
      <c r="Y978" t="s">
        <v>204</v>
      </c>
    </row>
    <row r="979" spans="14:25" x14ac:dyDescent="0.2">
      <c r="N979" s="63">
        <v>45717</v>
      </c>
      <c r="O979" s="63">
        <v>45726</v>
      </c>
      <c r="P979" s="63">
        <v>45726</v>
      </c>
      <c r="Q979" t="s">
        <v>725</v>
      </c>
      <c r="R979" t="s">
        <v>128</v>
      </c>
      <c r="S979" t="s">
        <v>40</v>
      </c>
      <c r="T979" t="s">
        <v>949</v>
      </c>
      <c r="U979" t="s">
        <v>1643</v>
      </c>
      <c r="V979">
        <v>800</v>
      </c>
      <c r="W979" t="s">
        <v>134</v>
      </c>
      <c r="X979">
        <v>800</v>
      </c>
      <c r="Y979" t="s">
        <v>203</v>
      </c>
    </row>
    <row r="980" spans="14:25" x14ac:dyDescent="0.2">
      <c r="N980" s="63">
        <v>45717</v>
      </c>
      <c r="O980" s="63">
        <v>45726</v>
      </c>
      <c r="P980" s="63">
        <v>45726</v>
      </c>
      <c r="Q980" t="s">
        <v>725</v>
      </c>
      <c r="R980" t="s">
        <v>128</v>
      </c>
      <c r="S980" t="s">
        <v>808</v>
      </c>
      <c r="T980" t="s">
        <v>257</v>
      </c>
      <c r="U980" t="s">
        <v>790</v>
      </c>
      <c r="V980">
        <v>1316.06</v>
      </c>
      <c r="W980" t="s">
        <v>134</v>
      </c>
      <c r="X980">
        <v>-1316.06</v>
      </c>
      <c r="Y980" t="s">
        <v>204</v>
      </c>
    </row>
    <row r="981" spans="14:25" x14ac:dyDescent="0.2">
      <c r="N981" s="63">
        <v>45717</v>
      </c>
      <c r="O981" s="63">
        <v>45726</v>
      </c>
      <c r="P981" s="63">
        <v>45726</v>
      </c>
      <c r="Q981" t="s">
        <v>725</v>
      </c>
      <c r="R981" t="s">
        <v>128</v>
      </c>
      <c r="S981" t="s">
        <v>40</v>
      </c>
      <c r="T981" t="s">
        <v>949</v>
      </c>
      <c r="U981" t="s">
        <v>1644</v>
      </c>
      <c r="V981">
        <v>2700</v>
      </c>
      <c r="W981" t="s">
        <v>134</v>
      </c>
      <c r="X981">
        <v>2700</v>
      </c>
      <c r="Y981" t="s">
        <v>203</v>
      </c>
    </row>
    <row r="982" spans="14:25" x14ac:dyDescent="0.2">
      <c r="N982" s="63">
        <v>45717</v>
      </c>
      <c r="O982" s="63">
        <v>45727</v>
      </c>
      <c r="P982" s="63">
        <v>45727</v>
      </c>
      <c r="Q982" t="s">
        <v>725</v>
      </c>
      <c r="R982" t="s">
        <v>128</v>
      </c>
      <c r="S982" t="s">
        <v>41</v>
      </c>
      <c r="T982" t="s">
        <v>798</v>
      </c>
      <c r="U982" t="s">
        <v>1650</v>
      </c>
      <c r="V982">
        <v>16.600000000000001</v>
      </c>
      <c r="W982" t="s">
        <v>134</v>
      </c>
      <c r="X982">
        <v>16.600000000000001</v>
      </c>
      <c r="Y982" t="s">
        <v>203</v>
      </c>
    </row>
    <row r="983" spans="14:25" x14ac:dyDescent="0.2">
      <c r="N983" s="63">
        <v>45717</v>
      </c>
      <c r="O983" s="63">
        <v>45727</v>
      </c>
      <c r="P983" s="63">
        <v>45727</v>
      </c>
      <c r="Q983" t="s">
        <v>725</v>
      </c>
      <c r="R983" t="s">
        <v>128</v>
      </c>
      <c r="S983" t="s">
        <v>41</v>
      </c>
      <c r="T983" t="s">
        <v>798</v>
      </c>
      <c r="U983" t="s">
        <v>1651</v>
      </c>
      <c r="V983">
        <v>54.6</v>
      </c>
      <c r="W983" t="s">
        <v>134</v>
      </c>
      <c r="X983">
        <v>54.6</v>
      </c>
      <c r="Y983" t="s">
        <v>203</v>
      </c>
    </row>
    <row r="984" spans="14:25" x14ac:dyDescent="0.2">
      <c r="N984" s="63">
        <v>45717</v>
      </c>
      <c r="O984" s="63">
        <v>45727</v>
      </c>
      <c r="P984" s="63">
        <v>45727</v>
      </c>
      <c r="Q984" t="s">
        <v>725</v>
      </c>
      <c r="R984" t="s">
        <v>128</v>
      </c>
      <c r="S984" t="s">
        <v>43</v>
      </c>
      <c r="T984" t="s">
        <v>46</v>
      </c>
      <c r="U984" t="s">
        <v>766</v>
      </c>
      <c r="V984">
        <v>279.52999999999997</v>
      </c>
      <c r="W984" t="s">
        <v>134</v>
      </c>
      <c r="X984">
        <v>-279.52999999999997</v>
      </c>
      <c r="Y984" t="s">
        <v>204</v>
      </c>
    </row>
    <row r="985" spans="14:25" x14ac:dyDescent="0.2">
      <c r="N985" s="63">
        <v>45717</v>
      </c>
      <c r="O985" s="63">
        <v>45727</v>
      </c>
      <c r="P985" s="63">
        <v>45727</v>
      </c>
      <c r="Q985" t="s">
        <v>725</v>
      </c>
      <c r="R985" t="s">
        <v>128</v>
      </c>
      <c r="S985" t="s">
        <v>52</v>
      </c>
      <c r="T985" t="s">
        <v>53</v>
      </c>
      <c r="U985" t="s">
        <v>1653</v>
      </c>
      <c r="V985">
        <v>304</v>
      </c>
      <c r="W985" t="s">
        <v>134</v>
      </c>
      <c r="X985">
        <v>-304</v>
      </c>
      <c r="Y985" t="s">
        <v>204</v>
      </c>
    </row>
    <row r="986" spans="14:25" x14ac:dyDescent="0.2">
      <c r="N986" s="63">
        <v>45717</v>
      </c>
      <c r="O986" s="63">
        <v>45727</v>
      </c>
      <c r="P986" s="63">
        <v>45727</v>
      </c>
      <c r="Q986" t="s">
        <v>725</v>
      </c>
      <c r="R986" t="s">
        <v>128</v>
      </c>
      <c r="S986" t="s">
        <v>40</v>
      </c>
      <c r="T986" t="s">
        <v>949</v>
      </c>
      <c r="U986" t="s">
        <v>1652</v>
      </c>
      <c r="V986">
        <v>1600</v>
      </c>
      <c r="W986" t="s">
        <v>134</v>
      </c>
      <c r="X986">
        <v>1600</v>
      </c>
      <c r="Y986" t="s">
        <v>203</v>
      </c>
    </row>
    <row r="987" spans="14:25" x14ac:dyDescent="0.2">
      <c r="N987" s="63">
        <v>45717</v>
      </c>
      <c r="O987" s="63">
        <v>45728</v>
      </c>
      <c r="P987" s="63">
        <v>45728</v>
      </c>
      <c r="Q987" t="s">
        <v>725</v>
      </c>
      <c r="R987" t="s">
        <v>128</v>
      </c>
      <c r="S987" t="s">
        <v>41</v>
      </c>
      <c r="T987" t="s">
        <v>798</v>
      </c>
      <c r="U987" t="s">
        <v>1655</v>
      </c>
      <c r="V987">
        <v>26.75</v>
      </c>
      <c r="W987" t="s">
        <v>134</v>
      </c>
      <c r="X987">
        <v>26.75</v>
      </c>
      <c r="Y987" t="s">
        <v>203</v>
      </c>
    </row>
    <row r="988" spans="14:25" x14ac:dyDescent="0.2">
      <c r="N988" s="63">
        <v>45717</v>
      </c>
      <c r="O988" s="63">
        <v>45728</v>
      </c>
      <c r="P988" s="63">
        <v>45728</v>
      </c>
      <c r="Q988" t="s">
        <v>725</v>
      </c>
      <c r="R988" t="s">
        <v>128</v>
      </c>
      <c r="S988" t="s">
        <v>41</v>
      </c>
      <c r="T988" t="s">
        <v>798</v>
      </c>
      <c r="U988" t="s">
        <v>1654</v>
      </c>
      <c r="V988">
        <v>63.55</v>
      </c>
      <c r="W988" t="s">
        <v>134</v>
      </c>
      <c r="X988">
        <v>63.55</v>
      </c>
      <c r="Y988" t="s">
        <v>203</v>
      </c>
    </row>
    <row r="989" spans="14:25" x14ac:dyDescent="0.2">
      <c r="N989" s="63">
        <v>45717</v>
      </c>
      <c r="O989" s="63">
        <v>45728</v>
      </c>
      <c r="P989" s="63">
        <v>45728</v>
      </c>
      <c r="Q989" t="s">
        <v>725</v>
      </c>
      <c r="R989" t="s">
        <v>128</v>
      </c>
      <c r="S989" t="s">
        <v>899</v>
      </c>
      <c r="T989" t="s">
        <v>902</v>
      </c>
      <c r="U989" t="s">
        <v>1291</v>
      </c>
      <c r="V989">
        <v>98.71</v>
      </c>
      <c r="W989" t="s">
        <v>134</v>
      </c>
      <c r="X989">
        <v>-98.71</v>
      </c>
      <c r="Y989" t="s">
        <v>204</v>
      </c>
    </row>
    <row r="990" spans="14:25" x14ac:dyDescent="0.2">
      <c r="N990" s="63">
        <v>45717</v>
      </c>
      <c r="O990" s="63">
        <v>45729</v>
      </c>
      <c r="P990" s="63">
        <v>45729</v>
      </c>
      <c r="Q990" t="s">
        <v>725</v>
      </c>
      <c r="R990" t="s">
        <v>128</v>
      </c>
      <c r="S990" t="s">
        <v>58</v>
      </c>
      <c r="T990" t="s">
        <v>906</v>
      </c>
      <c r="U990" t="s">
        <v>1510</v>
      </c>
      <c r="V990">
        <v>146.09</v>
      </c>
      <c r="W990" t="s">
        <v>134</v>
      </c>
      <c r="X990">
        <v>-146.09</v>
      </c>
      <c r="Y990" t="s">
        <v>204</v>
      </c>
    </row>
    <row r="991" spans="14:25" x14ac:dyDescent="0.2">
      <c r="N991" s="63">
        <v>45717</v>
      </c>
      <c r="O991" s="63">
        <v>45729</v>
      </c>
      <c r="P991" s="63">
        <v>45729</v>
      </c>
      <c r="Q991" t="s">
        <v>725</v>
      </c>
      <c r="R991" t="s">
        <v>128</v>
      </c>
      <c r="S991" t="s">
        <v>43</v>
      </c>
      <c r="T991" t="s">
        <v>817</v>
      </c>
      <c r="U991" t="s">
        <v>1656</v>
      </c>
      <c r="V991">
        <v>300</v>
      </c>
      <c r="W991" t="s">
        <v>134</v>
      </c>
      <c r="X991">
        <v>-300</v>
      </c>
      <c r="Y991" t="s">
        <v>204</v>
      </c>
    </row>
    <row r="992" spans="14:25" x14ac:dyDescent="0.2">
      <c r="N992" s="63">
        <v>45717</v>
      </c>
      <c r="O992" s="63">
        <v>45730</v>
      </c>
      <c r="P992" s="63">
        <v>45730</v>
      </c>
      <c r="Q992" t="s">
        <v>725</v>
      </c>
      <c r="R992" t="s">
        <v>128</v>
      </c>
      <c r="S992" t="s">
        <v>41</v>
      </c>
      <c r="T992" t="s">
        <v>798</v>
      </c>
      <c r="U992" t="s">
        <v>1659</v>
      </c>
      <c r="V992">
        <v>8.5</v>
      </c>
      <c r="W992" t="s">
        <v>134</v>
      </c>
      <c r="X992">
        <v>8.5</v>
      </c>
      <c r="Y992" t="s">
        <v>203</v>
      </c>
    </row>
    <row r="993" spans="14:25" x14ac:dyDescent="0.2">
      <c r="N993" s="63">
        <v>45717</v>
      </c>
      <c r="O993" s="63">
        <v>45730</v>
      </c>
      <c r="P993" s="63">
        <v>45730</v>
      </c>
      <c r="Q993" t="s">
        <v>725</v>
      </c>
      <c r="R993" t="s">
        <v>128</v>
      </c>
      <c r="S993" t="s">
        <v>41</v>
      </c>
      <c r="T993" t="s">
        <v>798</v>
      </c>
      <c r="U993" t="s">
        <v>1658</v>
      </c>
      <c r="V993">
        <v>14.6</v>
      </c>
      <c r="W993" t="s">
        <v>134</v>
      </c>
      <c r="X993">
        <v>14.6</v>
      </c>
      <c r="Y993" t="s">
        <v>203</v>
      </c>
    </row>
    <row r="994" spans="14:25" x14ac:dyDescent="0.2">
      <c r="N994" s="63">
        <v>45717</v>
      </c>
      <c r="O994" s="63">
        <v>45730</v>
      </c>
      <c r="P994" s="63">
        <v>45730</v>
      </c>
      <c r="Q994" t="s">
        <v>725</v>
      </c>
      <c r="R994" t="s">
        <v>128</v>
      </c>
      <c r="S994" t="s">
        <v>899</v>
      </c>
      <c r="T994" t="s">
        <v>900</v>
      </c>
      <c r="U994" t="s">
        <v>1660</v>
      </c>
      <c r="V994">
        <v>50</v>
      </c>
      <c r="W994" t="s">
        <v>134</v>
      </c>
      <c r="X994">
        <v>-50</v>
      </c>
      <c r="Y994" t="s">
        <v>204</v>
      </c>
    </row>
    <row r="995" spans="14:25" x14ac:dyDescent="0.2">
      <c r="N995" s="63">
        <v>45717</v>
      </c>
      <c r="O995" s="63">
        <v>45730</v>
      </c>
      <c r="P995" s="63">
        <v>45730</v>
      </c>
      <c r="Q995" t="s">
        <v>725</v>
      </c>
      <c r="R995" t="s">
        <v>128</v>
      </c>
      <c r="S995" t="s">
        <v>41</v>
      </c>
      <c r="T995" t="s">
        <v>798</v>
      </c>
      <c r="U995" t="s">
        <v>1657</v>
      </c>
      <c r="V995">
        <v>70.680000000000007</v>
      </c>
      <c r="W995" t="s">
        <v>134</v>
      </c>
      <c r="X995">
        <v>70.680000000000007</v>
      </c>
      <c r="Y995" t="s">
        <v>203</v>
      </c>
    </row>
    <row r="996" spans="14:25" x14ac:dyDescent="0.2">
      <c r="N996" s="63">
        <v>45717</v>
      </c>
      <c r="O996" s="63">
        <v>45733</v>
      </c>
      <c r="P996" s="63">
        <v>45733</v>
      </c>
      <c r="Q996" t="s">
        <v>725</v>
      </c>
      <c r="R996" t="s">
        <v>128</v>
      </c>
      <c r="S996" t="s">
        <v>809</v>
      </c>
      <c r="T996" t="s">
        <v>823</v>
      </c>
      <c r="U996" t="s">
        <v>786</v>
      </c>
      <c r="V996">
        <v>103.04</v>
      </c>
      <c r="W996" t="s">
        <v>134</v>
      </c>
      <c r="X996">
        <v>-103.04</v>
      </c>
      <c r="Y996" t="s">
        <v>204</v>
      </c>
    </row>
    <row r="997" spans="14:25" x14ac:dyDescent="0.2">
      <c r="N997" s="63">
        <v>45717</v>
      </c>
      <c r="O997" s="63">
        <v>45733</v>
      </c>
      <c r="P997" s="63">
        <v>45733</v>
      </c>
      <c r="Q997" t="s">
        <v>725</v>
      </c>
      <c r="R997" t="s">
        <v>128</v>
      </c>
      <c r="S997" t="s">
        <v>41</v>
      </c>
      <c r="T997" t="s">
        <v>798</v>
      </c>
      <c r="U997" t="s">
        <v>1662</v>
      </c>
      <c r="V997">
        <v>127.8</v>
      </c>
      <c r="W997" t="s">
        <v>134</v>
      </c>
      <c r="X997">
        <v>127.8</v>
      </c>
      <c r="Y997" t="s">
        <v>203</v>
      </c>
    </row>
    <row r="998" spans="14:25" x14ac:dyDescent="0.2">
      <c r="N998" s="63">
        <v>45717</v>
      </c>
      <c r="O998" s="63">
        <v>45733</v>
      </c>
      <c r="P998" s="63">
        <v>45733</v>
      </c>
      <c r="Q998" t="s">
        <v>725</v>
      </c>
      <c r="R998" t="s">
        <v>128</v>
      </c>
      <c r="S998" t="s">
        <v>41</v>
      </c>
      <c r="T998" t="s">
        <v>798</v>
      </c>
      <c r="U998" t="s">
        <v>1661</v>
      </c>
      <c r="V998">
        <v>144.1</v>
      </c>
      <c r="W998" t="s">
        <v>134</v>
      </c>
      <c r="X998">
        <v>144.1</v>
      </c>
      <c r="Y998" t="s">
        <v>203</v>
      </c>
    </row>
    <row r="999" spans="14:25" x14ac:dyDescent="0.2">
      <c r="N999" s="63">
        <v>45717</v>
      </c>
      <c r="O999" s="63">
        <v>45733</v>
      </c>
      <c r="P999" s="63">
        <v>45733</v>
      </c>
      <c r="Q999" t="s">
        <v>725</v>
      </c>
      <c r="R999" t="s">
        <v>128</v>
      </c>
      <c r="S999" t="s">
        <v>809</v>
      </c>
      <c r="T999" t="s">
        <v>823</v>
      </c>
      <c r="U999" t="s">
        <v>786</v>
      </c>
      <c r="V999">
        <v>159.55000000000001</v>
      </c>
      <c r="W999" t="s">
        <v>134</v>
      </c>
      <c r="X999">
        <v>-159.55000000000001</v>
      </c>
      <c r="Y999" t="s">
        <v>204</v>
      </c>
    </row>
    <row r="1000" spans="14:25" x14ac:dyDescent="0.2">
      <c r="N1000" s="63">
        <v>45717</v>
      </c>
      <c r="O1000" s="63">
        <v>45733</v>
      </c>
      <c r="P1000" s="63">
        <v>45733</v>
      </c>
      <c r="Q1000" t="s">
        <v>725</v>
      </c>
      <c r="R1000" t="s">
        <v>128</v>
      </c>
      <c r="S1000" t="s">
        <v>43</v>
      </c>
      <c r="T1000" t="s">
        <v>1396</v>
      </c>
      <c r="U1000" t="s">
        <v>780</v>
      </c>
      <c r="V1000">
        <v>174.72</v>
      </c>
      <c r="W1000" t="s">
        <v>134</v>
      </c>
      <c r="X1000">
        <v>-174.72</v>
      </c>
      <c r="Y1000" t="s">
        <v>204</v>
      </c>
    </row>
    <row r="1001" spans="14:25" x14ac:dyDescent="0.2">
      <c r="N1001" s="63">
        <v>45717</v>
      </c>
      <c r="O1001" s="63">
        <v>45733</v>
      </c>
      <c r="P1001" s="63">
        <v>45733</v>
      </c>
      <c r="Q1001" t="s">
        <v>725</v>
      </c>
      <c r="R1001" t="s">
        <v>128</v>
      </c>
      <c r="S1001" t="s">
        <v>809</v>
      </c>
      <c r="T1001" t="s">
        <v>823</v>
      </c>
      <c r="U1001" t="s">
        <v>786</v>
      </c>
      <c r="V1001">
        <v>234.84</v>
      </c>
      <c r="W1001" t="s">
        <v>134</v>
      </c>
      <c r="X1001">
        <v>-234.84</v>
      </c>
      <c r="Y1001" t="s">
        <v>204</v>
      </c>
    </row>
    <row r="1002" spans="14:25" x14ac:dyDescent="0.2">
      <c r="N1002" s="63">
        <v>45717</v>
      </c>
      <c r="O1002" s="63">
        <v>45733</v>
      </c>
      <c r="P1002" s="63">
        <v>45733</v>
      </c>
      <c r="Q1002" t="s">
        <v>725</v>
      </c>
      <c r="R1002" t="s">
        <v>128</v>
      </c>
      <c r="S1002" t="s">
        <v>809</v>
      </c>
      <c r="T1002" t="s">
        <v>823</v>
      </c>
      <c r="U1002" t="s">
        <v>786</v>
      </c>
      <c r="V1002">
        <v>237.15</v>
      </c>
      <c r="W1002" t="s">
        <v>134</v>
      </c>
      <c r="X1002">
        <v>-237.15</v>
      </c>
      <c r="Y1002" t="s">
        <v>204</v>
      </c>
    </row>
    <row r="1003" spans="14:25" x14ac:dyDescent="0.2">
      <c r="N1003" s="63">
        <v>45717</v>
      </c>
      <c r="O1003" s="63">
        <v>45733</v>
      </c>
      <c r="P1003" s="63">
        <v>45733</v>
      </c>
      <c r="Q1003" t="s">
        <v>725</v>
      </c>
      <c r="R1003" t="s">
        <v>128</v>
      </c>
      <c r="S1003" t="s">
        <v>40</v>
      </c>
      <c r="T1003" t="s">
        <v>949</v>
      </c>
      <c r="U1003" t="s">
        <v>1664</v>
      </c>
      <c r="V1003">
        <v>300</v>
      </c>
      <c r="W1003" t="s">
        <v>134</v>
      </c>
      <c r="X1003">
        <v>300</v>
      </c>
      <c r="Y1003" t="s">
        <v>203</v>
      </c>
    </row>
    <row r="1004" spans="14:25" x14ac:dyDescent="0.2">
      <c r="N1004" s="63">
        <v>45717</v>
      </c>
      <c r="O1004" s="63">
        <v>45733</v>
      </c>
      <c r="P1004" s="63">
        <v>45733</v>
      </c>
      <c r="Q1004" t="s">
        <v>725</v>
      </c>
      <c r="R1004" t="s">
        <v>128</v>
      </c>
      <c r="S1004" t="s">
        <v>809</v>
      </c>
      <c r="T1004" t="s">
        <v>823</v>
      </c>
      <c r="U1004" t="s">
        <v>786</v>
      </c>
      <c r="V1004">
        <v>320.72000000000003</v>
      </c>
      <c r="W1004" t="s">
        <v>134</v>
      </c>
      <c r="X1004">
        <v>-320.72000000000003</v>
      </c>
      <c r="Y1004" t="s">
        <v>204</v>
      </c>
    </row>
    <row r="1005" spans="14:25" x14ac:dyDescent="0.2">
      <c r="N1005" s="63">
        <v>45717</v>
      </c>
      <c r="O1005" s="63">
        <v>45733</v>
      </c>
      <c r="P1005" s="63">
        <v>45733</v>
      </c>
      <c r="Q1005" t="s">
        <v>725</v>
      </c>
      <c r="R1005" t="s">
        <v>128</v>
      </c>
      <c r="S1005" t="s">
        <v>58</v>
      </c>
      <c r="T1005" t="s">
        <v>802</v>
      </c>
      <c r="U1005" t="s">
        <v>747</v>
      </c>
      <c r="V1005">
        <v>328.74</v>
      </c>
      <c r="W1005" t="s">
        <v>134</v>
      </c>
      <c r="X1005">
        <v>-328.74</v>
      </c>
      <c r="Y1005" t="s">
        <v>204</v>
      </c>
    </row>
    <row r="1006" spans="14:25" x14ac:dyDescent="0.2">
      <c r="N1006" s="63">
        <v>45717</v>
      </c>
      <c r="O1006" s="63">
        <v>45733</v>
      </c>
      <c r="P1006" s="63">
        <v>45733</v>
      </c>
      <c r="Q1006" t="s">
        <v>725</v>
      </c>
      <c r="R1006" t="s">
        <v>128</v>
      </c>
      <c r="S1006" t="s">
        <v>58</v>
      </c>
      <c r="T1006" t="s">
        <v>802</v>
      </c>
      <c r="U1006" t="s">
        <v>747</v>
      </c>
      <c r="V1006">
        <v>356.46</v>
      </c>
      <c r="W1006" t="s">
        <v>134</v>
      </c>
      <c r="X1006">
        <v>-356.46</v>
      </c>
      <c r="Y1006" t="s">
        <v>204</v>
      </c>
    </row>
    <row r="1007" spans="14:25" x14ac:dyDescent="0.2">
      <c r="N1007" s="63">
        <v>45717</v>
      </c>
      <c r="O1007" s="63">
        <v>45733</v>
      </c>
      <c r="P1007" s="63">
        <v>45733</v>
      </c>
      <c r="Q1007" t="s">
        <v>725</v>
      </c>
      <c r="R1007" t="s">
        <v>128</v>
      </c>
      <c r="S1007" t="s">
        <v>40</v>
      </c>
      <c r="T1007" t="s">
        <v>949</v>
      </c>
      <c r="U1007" t="s">
        <v>1663</v>
      </c>
      <c r="V1007">
        <v>700</v>
      </c>
      <c r="W1007" t="s">
        <v>134</v>
      </c>
      <c r="X1007">
        <v>700</v>
      </c>
      <c r="Y1007" t="s">
        <v>203</v>
      </c>
    </row>
    <row r="1008" spans="14:25" x14ac:dyDescent="0.2">
      <c r="N1008" s="63">
        <v>45717</v>
      </c>
      <c r="O1008" s="63">
        <v>45733</v>
      </c>
      <c r="P1008" s="63">
        <v>45733</v>
      </c>
      <c r="Q1008" t="s">
        <v>725</v>
      </c>
      <c r="R1008" t="s">
        <v>128</v>
      </c>
      <c r="S1008" t="s">
        <v>52</v>
      </c>
      <c r="T1008" t="s">
        <v>54</v>
      </c>
      <c r="U1008" t="s">
        <v>1321</v>
      </c>
      <c r="V1008">
        <v>2109.6</v>
      </c>
      <c r="W1008" t="s">
        <v>134</v>
      </c>
      <c r="X1008">
        <v>-2109.6</v>
      </c>
      <c r="Y1008" t="s">
        <v>204</v>
      </c>
    </row>
    <row r="1009" spans="14:25" x14ac:dyDescent="0.2">
      <c r="N1009" s="63">
        <v>45717</v>
      </c>
      <c r="O1009" s="63">
        <v>45734</v>
      </c>
      <c r="P1009" s="63">
        <v>45734</v>
      </c>
      <c r="Q1009" t="s">
        <v>725</v>
      </c>
      <c r="R1009" t="s">
        <v>128</v>
      </c>
      <c r="S1009" t="s">
        <v>41</v>
      </c>
      <c r="T1009" t="s">
        <v>798</v>
      </c>
      <c r="U1009" t="s">
        <v>1668</v>
      </c>
      <c r="V1009">
        <v>2</v>
      </c>
      <c r="W1009" t="s">
        <v>134</v>
      </c>
      <c r="X1009">
        <v>2</v>
      </c>
      <c r="Y1009" t="s">
        <v>203</v>
      </c>
    </row>
    <row r="1010" spans="14:25" x14ac:dyDescent="0.2">
      <c r="N1010" s="63">
        <v>45717</v>
      </c>
      <c r="O1010" s="63">
        <v>45734</v>
      </c>
      <c r="P1010" s="63">
        <v>45734</v>
      </c>
      <c r="Q1010" t="s">
        <v>725</v>
      </c>
      <c r="R1010" t="s">
        <v>128</v>
      </c>
      <c r="S1010" t="s">
        <v>41</v>
      </c>
      <c r="T1010" t="s">
        <v>798</v>
      </c>
      <c r="U1010" t="s">
        <v>1668</v>
      </c>
      <c r="V1010">
        <v>2</v>
      </c>
      <c r="W1010" t="s">
        <v>134</v>
      </c>
      <c r="X1010">
        <v>2</v>
      </c>
      <c r="Y1010" t="s">
        <v>203</v>
      </c>
    </row>
    <row r="1011" spans="14:25" x14ac:dyDescent="0.2">
      <c r="N1011" s="63">
        <v>45717</v>
      </c>
      <c r="O1011" s="63">
        <v>45734</v>
      </c>
      <c r="P1011" s="63">
        <v>45734</v>
      </c>
      <c r="Q1011" t="s">
        <v>725</v>
      </c>
      <c r="R1011" t="s">
        <v>128</v>
      </c>
      <c r="S1011" t="s">
        <v>41</v>
      </c>
      <c r="T1011" t="s">
        <v>798</v>
      </c>
      <c r="U1011" t="s">
        <v>1666</v>
      </c>
      <c r="V1011">
        <v>2.2000000000000002</v>
      </c>
      <c r="W1011" t="s">
        <v>134</v>
      </c>
      <c r="X1011">
        <v>2.2000000000000002</v>
      </c>
      <c r="Y1011" t="s">
        <v>203</v>
      </c>
    </row>
    <row r="1012" spans="14:25" x14ac:dyDescent="0.2">
      <c r="N1012" s="63">
        <v>45717</v>
      </c>
      <c r="O1012" s="63">
        <v>45734</v>
      </c>
      <c r="P1012" s="63">
        <v>45734</v>
      </c>
      <c r="Q1012" t="s">
        <v>725</v>
      </c>
      <c r="R1012" t="s">
        <v>128</v>
      </c>
      <c r="S1012" t="s">
        <v>41</v>
      </c>
      <c r="T1012" t="s">
        <v>798</v>
      </c>
      <c r="U1012" t="s">
        <v>1666</v>
      </c>
      <c r="V1012">
        <v>2.2000000000000002</v>
      </c>
      <c r="W1012" t="s">
        <v>134</v>
      </c>
      <c r="X1012">
        <v>2.2000000000000002</v>
      </c>
      <c r="Y1012" t="s">
        <v>203</v>
      </c>
    </row>
    <row r="1013" spans="14:25" x14ac:dyDescent="0.2">
      <c r="N1013" s="63">
        <v>45717</v>
      </c>
      <c r="O1013" s="63">
        <v>45734</v>
      </c>
      <c r="P1013" s="63">
        <v>45734</v>
      </c>
      <c r="Q1013" t="s">
        <v>725</v>
      </c>
      <c r="R1013" t="s">
        <v>128</v>
      </c>
      <c r="S1013" t="s">
        <v>41</v>
      </c>
      <c r="T1013" t="s">
        <v>798</v>
      </c>
      <c r="U1013" t="s">
        <v>1665</v>
      </c>
      <c r="V1013">
        <v>2.2999999999999998</v>
      </c>
      <c r="W1013" t="s">
        <v>134</v>
      </c>
      <c r="X1013">
        <v>2.2999999999999998</v>
      </c>
      <c r="Y1013" t="s">
        <v>203</v>
      </c>
    </row>
    <row r="1014" spans="14:25" x14ac:dyDescent="0.2">
      <c r="N1014" s="63">
        <v>45717</v>
      </c>
      <c r="O1014" s="63">
        <v>45734</v>
      </c>
      <c r="P1014" s="63">
        <v>45734</v>
      </c>
      <c r="Q1014" t="s">
        <v>725</v>
      </c>
      <c r="R1014" t="s">
        <v>128</v>
      </c>
      <c r="S1014" t="s">
        <v>41</v>
      </c>
      <c r="T1014" t="s">
        <v>798</v>
      </c>
      <c r="U1014" t="s">
        <v>1665</v>
      </c>
      <c r="V1014">
        <v>2.2999999999999998</v>
      </c>
      <c r="W1014" t="s">
        <v>134</v>
      </c>
      <c r="X1014">
        <v>2.2999999999999998</v>
      </c>
      <c r="Y1014" t="s">
        <v>203</v>
      </c>
    </row>
    <row r="1015" spans="14:25" x14ac:dyDescent="0.2">
      <c r="N1015" s="63">
        <v>45717</v>
      </c>
      <c r="O1015" s="63">
        <v>45734</v>
      </c>
      <c r="P1015" s="63">
        <v>45734</v>
      </c>
      <c r="Q1015" t="s">
        <v>725</v>
      </c>
      <c r="R1015" t="s">
        <v>128</v>
      </c>
      <c r="S1015" t="s">
        <v>41</v>
      </c>
      <c r="T1015" t="s">
        <v>798</v>
      </c>
      <c r="U1015" t="s">
        <v>1670</v>
      </c>
      <c r="V1015">
        <v>2.46</v>
      </c>
      <c r="W1015" t="s">
        <v>134</v>
      </c>
      <c r="X1015">
        <v>2.46</v>
      </c>
      <c r="Y1015" t="s">
        <v>203</v>
      </c>
    </row>
    <row r="1016" spans="14:25" x14ac:dyDescent="0.2">
      <c r="N1016" s="63">
        <v>45717</v>
      </c>
      <c r="O1016" s="63">
        <v>45734</v>
      </c>
      <c r="P1016" s="63">
        <v>45734</v>
      </c>
      <c r="Q1016" t="s">
        <v>725</v>
      </c>
      <c r="R1016" t="s">
        <v>128</v>
      </c>
      <c r="S1016" t="s">
        <v>41</v>
      </c>
      <c r="T1016" t="s">
        <v>798</v>
      </c>
      <c r="U1016" t="s">
        <v>1670</v>
      </c>
      <c r="V1016">
        <v>2.46</v>
      </c>
      <c r="W1016" t="s">
        <v>134</v>
      </c>
      <c r="X1016">
        <v>2.46</v>
      </c>
      <c r="Y1016" t="s">
        <v>203</v>
      </c>
    </row>
    <row r="1017" spans="14:25" x14ac:dyDescent="0.2">
      <c r="N1017" s="63">
        <v>45717</v>
      </c>
      <c r="O1017" s="63">
        <v>45734</v>
      </c>
      <c r="P1017" s="63">
        <v>45734</v>
      </c>
      <c r="Q1017" t="s">
        <v>725</v>
      </c>
      <c r="R1017" t="s">
        <v>128</v>
      </c>
      <c r="S1017" t="s">
        <v>41</v>
      </c>
      <c r="T1017" t="s">
        <v>798</v>
      </c>
      <c r="U1017" t="s">
        <v>1667</v>
      </c>
      <c r="V1017">
        <v>6.8</v>
      </c>
      <c r="W1017" t="s">
        <v>134</v>
      </c>
      <c r="X1017">
        <v>6.8</v>
      </c>
      <c r="Y1017" t="s">
        <v>203</v>
      </c>
    </row>
    <row r="1018" spans="14:25" x14ac:dyDescent="0.2">
      <c r="N1018" s="63">
        <v>45717</v>
      </c>
      <c r="O1018" s="63">
        <v>45734</v>
      </c>
      <c r="P1018" s="63">
        <v>45734</v>
      </c>
      <c r="Q1018" t="s">
        <v>725</v>
      </c>
      <c r="R1018" t="s">
        <v>128</v>
      </c>
      <c r="S1018" t="s">
        <v>41</v>
      </c>
      <c r="T1018" t="s">
        <v>798</v>
      </c>
      <c r="U1018" t="s">
        <v>1463</v>
      </c>
      <c r="V1018">
        <v>22.5</v>
      </c>
      <c r="W1018" t="s">
        <v>134</v>
      </c>
      <c r="X1018">
        <v>22.5</v>
      </c>
      <c r="Y1018" t="s">
        <v>203</v>
      </c>
    </row>
    <row r="1019" spans="14:25" x14ac:dyDescent="0.2">
      <c r="N1019" s="63">
        <v>45717</v>
      </c>
      <c r="O1019" s="63">
        <v>45734</v>
      </c>
      <c r="P1019" s="63">
        <v>45734</v>
      </c>
      <c r="Q1019" t="s">
        <v>725</v>
      </c>
      <c r="R1019" t="s">
        <v>128</v>
      </c>
      <c r="S1019" t="s">
        <v>41</v>
      </c>
      <c r="T1019" t="s">
        <v>798</v>
      </c>
      <c r="U1019" t="s">
        <v>1679</v>
      </c>
      <c r="V1019">
        <v>22.5</v>
      </c>
      <c r="W1019" t="s">
        <v>134</v>
      </c>
      <c r="X1019">
        <v>22.5</v>
      </c>
      <c r="Y1019" t="s">
        <v>203</v>
      </c>
    </row>
    <row r="1020" spans="14:25" x14ac:dyDescent="0.2">
      <c r="N1020" s="63">
        <v>45717</v>
      </c>
      <c r="O1020" s="63">
        <v>45734</v>
      </c>
      <c r="P1020" s="63">
        <v>45734</v>
      </c>
      <c r="Q1020" t="s">
        <v>725</v>
      </c>
      <c r="R1020" t="s">
        <v>128</v>
      </c>
      <c r="S1020" t="s">
        <v>41</v>
      </c>
      <c r="T1020" t="s">
        <v>798</v>
      </c>
      <c r="U1020" t="s">
        <v>1669</v>
      </c>
      <c r="V1020">
        <v>23.78</v>
      </c>
      <c r="W1020" t="s">
        <v>134</v>
      </c>
      <c r="X1020">
        <v>23.78</v>
      </c>
      <c r="Y1020" t="s">
        <v>203</v>
      </c>
    </row>
    <row r="1021" spans="14:25" x14ac:dyDescent="0.2">
      <c r="N1021" s="63">
        <v>45717</v>
      </c>
      <c r="O1021" s="63">
        <v>45735</v>
      </c>
      <c r="P1021" s="63">
        <v>45735</v>
      </c>
      <c r="Q1021" t="s">
        <v>725</v>
      </c>
      <c r="R1021" t="s">
        <v>128</v>
      </c>
      <c r="S1021" t="s">
        <v>803</v>
      </c>
      <c r="T1021" t="s">
        <v>898</v>
      </c>
      <c r="U1021" t="s">
        <v>1671</v>
      </c>
      <c r="V1021">
        <v>21.17</v>
      </c>
      <c r="W1021" t="s">
        <v>134</v>
      </c>
      <c r="X1021">
        <v>-21.17</v>
      </c>
      <c r="Y1021" t="s">
        <v>204</v>
      </c>
    </row>
    <row r="1022" spans="14:25" x14ac:dyDescent="0.2">
      <c r="N1022" s="63">
        <v>45717</v>
      </c>
      <c r="O1022" s="63">
        <v>45736</v>
      </c>
      <c r="P1022" s="63">
        <v>45736</v>
      </c>
      <c r="Q1022" t="s">
        <v>725</v>
      </c>
      <c r="R1022" t="s">
        <v>128</v>
      </c>
      <c r="S1022" t="s">
        <v>55</v>
      </c>
      <c r="T1022" t="s">
        <v>56</v>
      </c>
      <c r="U1022" t="s">
        <v>1680</v>
      </c>
      <c r="V1022">
        <v>12</v>
      </c>
      <c r="W1022" t="s">
        <v>134</v>
      </c>
      <c r="X1022">
        <v>-12</v>
      </c>
      <c r="Y1022" t="s">
        <v>204</v>
      </c>
    </row>
    <row r="1023" spans="14:25" x14ac:dyDescent="0.2">
      <c r="N1023" s="63">
        <v>45717</v>
      </c>
      <c r="O1023" s="63">
        <v>45736</v>
      </c>
      <c r="P1023" s="63">
        <v>45736</v>
      </c>
      <c r="Q1023" t="s">
        <v>725</v>
      </c>
      <c r="R1023" t="s">
        <v>128</v>
      </c>
      <c r="S1023" t="s">
        <v>814</v>
      </c>
      <c r="T1023" t="s">
        <v>257</v>
      </c>
      <c r="U1023" t="s">
        <v>787</v>
      </c>
      <c r="V1023">
        <v>362.12</v>
      </c>
      <c r="W1023" t="s">
        <v>134</v>
      </c>
      <c r="X1023">
        <v>-362.12</v>
      </c>
      <c r="Y1023" t="s">
        <v>204</v>
      </c>
    </row>
    <row r="1024" spans="14:25" x14ac:dyDescent="0.2">
      <c r="N1024" s="63">
        <v>45717</v>
      </c>
      <c r="O1024" s="63">
        <v>45737</v>
      </c>
      <c r="P1024" s="63">
        <v>45737</v>
      </c>
      <c r="Q1024" t="s">
        <v>725</v>
      </c>
      <c r="R1024" t="s">
        <v>128</v>
      </c>
      <c r="S1024" t="s">
        <v>41</v>
      </c>
      <c r="T1024" t="s">
        <v>798</v>
      </c>
      <c r="U1024" t="s">
        <v>1681</v>
      </c>
      <c r="V1024">
        <v>31.85</v>
      </c>
      <c r="W1024" t="s">
        <v>134</v>
      </c>
      <c r="X1024">
        <v>31.85</v>
      </c>
      <c r="Y1024" t="s">
        <v>203</v>
      </c>
    </row>
    <row r="1025" spans="14:25" x14ac:dyDescent="0.2">
      <c r="N1025" s="63">
        <v>45717</v>
      </c>
      <c r="O1025" s="63">
        <v>45737</v>
      </c>
      <c r="P1025" s="63">
        <v>45737</v>
      </c>
      <c r="Q1025" t="s">
        <v>725</v>
      </c>
      <c r="R1025" t="s">
        <v>128</v>
      </c>
      <c r="S1025" t="s">
        <v>52</v>
      </c>
      <c r="T1025" t="s">
        <v>53</v>
      </c>
      <c r="U1025" t="s">
        <v>1682</v>
      </c>
      <c r="V1025">
        <v>152</v>
      </c>
      <c r="W1025" t="s">
        <v>134</v>
      </c>
      <c r="X1025">
        <v>-152</v>
      </c>
      <c r="Y1025" t="s">
        <v>204</v>
      </c>
    </row>
    <row r="1026" spans="14:25" x14ac:dyDescent="0.2">
      <c r="N1026" s="63">
        <v>45717</v>
      </c>
      <c r="O1026" s="63">
        <v>45738</v>
      </c>
      <c r="P1026" s="63">
        <v>45738</v>
      </c>
      <c r="Q1026" t="s">
        <v>725</v>
      </c>
      <c r="R1026" t="s">
        <v>128</v>
      </c>
      <c r="S1026" t="s">
        <v>58</v>
      </c>
      <c r="T1026" t="s">
        <v>906</v>
      </c>
      <c r="U1026" t="s">
        <v>1491</v>
      </c>
      <c r="V1026">
        <v>8.6999999999999993</v>
      </c>
      <c r="W1026" t="s">
        <v>134</v>
      </c>
      <c r="X1026">
        <v>-8.6999999999999993</v>
      </c>
      <c r="Y1026" t="s">
        <v>204</v>
      </c>
    </row>
    <row r="1027" spans="14:25" x14ac:dyDescent="0.2">
      <c r="N1027" s="63">
        <v>45717</v>
      </c>
      <c r="O1027" s="63">
        <v>45740</v>
      </c>
      <c r="P1027" s="63">
        <v>45740</v>
      </c>
      <c r="Q1027" t="s">
        <v>725</v>
      </c>
      <c r="R1027" t="s">
        <v>128</v>
      </c>
      <c r="S1027" t="s">
        <v>55</v>
      </c>
      <c r="T1027" t="s">
        <v>810</v>
      </c>
      <c r="U1027" t="s">
        <v>1683</v>
      </c>
      <c r="V1027">
        <v>5</v>
      </c>
      <c r="W1027" t="s">
        <v>134</v>
      </c>
      <c r="X1027">
        <v>-5</v>
      </c>
      <c r="Y1027" t="s">
        <v>204</v>
      </c>
    </row>
    <row r="1028" spans="14:25" x14ac:dyDescent="0.2">
      <c r="N1028" s="63">
        <v>45717</v>
      </c>
      <c r="O1028" s="63">
        <v>45740</v>
      </c>
      <c r="P1028" s="63">
        <v>45740</v>
      </c>
      <c r="Q1028" t="s">
        <v>725</v>
      </c>
      <c r="R1028" t="s">
        <v>128</v>
      </c>
      <c r="S1028" t="s">
        <v>55</v>
      </c>
      <c r="T1028" t="s">
        <v>810</v>
      </c>
      <c r="U1028" t="s">
        <v>1684</v>
      </c>
      <c r="V1028">
        <v>10</v>
      </c>
      <c r="W1028" t="s">
        <v>134</v>
      </c>
      <c r="X1028">
        <v>-10</v>
      </c>
      <c r="Y1028" t="s">
        <v>204</v>
      </c>
    </row>
    <row r="1029" spans="14:25" x14ac:dyDescent="0.2">
      <c r="N1029" s="63">
        <v>45717</v>
      </c>
      <c r="O1029" s="63">
        <v>45740</v>
      </c>
      <c r="P1029" s="63">
        <v>45740</v>
      </c>
      <c r="Q1029" t="s">
        <v>725</v>
      </c>
      <c r="R1029" t="s">
        <v>128</v>
      </c>
      <c r="S1029" t="s">
        <v>809</v>
      </c>
      <c r="T1029" t="s">
        <v>824</v>
      </c>
      <c r="U1029" t="s">
        <v>737</v>
      </c>
      <c r="V1029">
        <v>166.85</v>
      </c>
      <c r="W1029" t="s">
        <v>134</v>
      </c>
      <c r="X1029">
        <v>-166.85</v>
      </c>
      <c r="Y1029" t="s">
        <v>204</v>
      </c>
    </row>
    <row r="1030" spans="14:25" x14ac:dyDescent="0.2">
      <c r="N1030" s="63">
        <v>45717</v>
      </c>
      <c r="O1030" s="63">
        <v>45741</v>
      </c>
      <c r="P1030" s="63">
        <v>45741</v>
      </c>
      <c r="Q1030" t="s">
        <v>725</v>
      </c>
      <c r="R1030" t="s">
        <v>128</v>
      </c>
      <c r="S1030" t="s">
        <v>816</v>
      </c>
      <c r="T1030" t="s">
        <v>965</v>
      </c>
      <c r="U1030" t="s">
        <v>795</v>
      </c>
      <c r="V1030">
        <v>39.99</v>
      </c>
      <c r="W1030" t="s">
        <v>134</v>
      </c>
      <c r="X1030">
        <v>-39.99</v>
      </c>
      <c r="Y1030" t="s">
        <v>204</v>
      </c>
    </row>
    <row r="1031" spans="14:25" x14ac:dyDescent="0.2">
      <c r="N1031" s="63">
        <v>45717</v>
      </c>
      <c r="O1031" s="63">
        <v>45741</v>
      </c>
      <c r="P1031" s="63">
        <v>45741</v>
      </c>
      <c r="Q1031" t="s">
        <v>725</v>
      </c>
      <c r="R1031" t="s">
        <v>128</v>
      </c>
      <c r="S1031" t="s">
        <v>41</v>
      </c>
      <c r="T1031" t="s">
        <v>798</v>
      </c>
      <c r="U1031" t="s">
        <v>1685</v>
      </c>
      <c r="V1031">
        <v>53.82</v>
      </c>
      <c r="W1031" t="s">
        <v>134</v>
      </c>
      <c r="X1031">
        <v>53.82</v>
      </c>
      <c r="Y1031" t="s">
        <v>203</v>
      </c>
    </row>
    <row r="1032" spans="14:25" x14ac:dyDescent="0.2">
      <c r="N1032" s="63">
        <v>45717</v>
      </c>
      <c r="O1032" s="63">
        <v>45741</v>
      </c>
      <c r="P1032" s="63">
        <v>45741</v>
      </c>
      <c r="Q1032" t="s">
        <v>725</v>
      </c>
      <c r="R1032" t="s">
        <v>128</v>
      </c>
      <c r="S1032" t="s">
        <v>43</v>
      </c>
      <c r="T1032" t="s">
        <v>815</v>
      </c>
      <c r="U1032" t="s">
        <v>795</v>
      </c>
      <c r="V1032">
        <v>159.25</v>
      </c>
      <c r="W1032" t="s">
        <v>134</v>
      </c>
      <c r="X1032">
        <v>-159.25</v>
      </c>
      <c r="Y1032" t="s">
        <v>204</v>
      </c>
    </row>
    <row r="1033" spans="14:25" x14ac:dyDescent="0.2">
      <c r="N1033" s="63">
        <v>45717</v>
      </c>
      <c r="O1033" s="63">
        <v>45741</v>
      </c>
      <c r="P1033" s="63">
        <v>45741</v>
      </c>
      <c r="Q1033" t="s">
        <v>725</v>
      </c>
      <c r="R1033" t="s">
        <v>128</v>
      </c>
      <c r="S1033" t="s">
        <v>40</v>
      </c>
      <c r="T1033" t="s">
        <v>949</v>
      </c>
      <c r="U1033" t="s">
        <v>1686</v>
      </c>
      <c r="V1033">
        <v>200</v>
      </c>
      <c r="W1033" t="s">
        <v>134</v>
      </c>
      <c r="X1033">
        <v>200</v>
      </c>
      <c r="Y1033" t="s">
        <v>203</v>
      </c>
    </row>
    <row r="1034" spans="14:25" x14ac:dyDescent="0.2">
      <c r="N1034" s="63">
        <v>45717</v>
      </c>
      <c r="O1034" s="63">
        <v>45741</v>
      </c>
      <c r="P1034" s="63">
        <v>45741</v>
      </c>
      <c r="Q1034" t="s">
        <v>725</v>
      </c>
      <c r="R1034" t="s">
        <v>128</v>
      </c>
      <c r="S1034" t="s">
        <v>40</v>
      </c>
      <c r="T1034" t="s">
        <v>949</v>
      </c>
      <c r="U1034" t="s">
        <v>1687</v>
      </c>
      <c r="V1034">
        <v>600</v>
      </c>
      <c r="W1034" t="s">
        <v>134</v>
      </c>
      <c r="X1034">
        <v>600</v>
      </c>
      <c r="Y1034" t="s">
        <v>203</v>
      </c>
    </row>
    <row r="1035" spans="14:25" x14ac:dyDescent="0.2">
      <c r="N1035" s="63">
        <v>45717</v>
      </c>
      <c r="O1035" s="63">
        <v>45747</v>
      </c>
      <c r="P1035" s="63">
        <v>45747</v>
      </c>
      <c r="Q1035" t="s">
        <v>725</v>
      </c>
      <c r="R1035" t="s">
        <v>128</v>
      </c>
      <c r="S1035" t="s">
        <v>808</v>
      </c>
      <c r="T1035" t="s">
        <v>257</v>
      </c>
      <c r="U1035" t="s">
        <v>1434</v>
      </c>
      <c r="V1035">
        <v>35.18</v>
      </c>
      <c r="W1035" t="s">
        <v>134</v>
      </c>
      <c r="X1035">
        <v>-35.18</v>
      </c>
      <c r="Y1035" t="s">
        <v>204</v>
      </c>
    </row>
    <row r="1036" spans="14:25" x14ac:dyDescent="0.2">
      <c r="N1036" s="63">
        <v>45717</v>
      </c>
      <c r="O1036" s="63">
        <v>45747</v>
      </c>
      <c r="P1036" s="63">
        <v>45747</v>
      </c>
      <c r="Q1036" t="s">
        <v>725</v>
      </c>
      <c r="R1036" t="s">
        <v>128</v>
      </c>
      <c r="S1036" t="s">
        <v>52</v>
      </c>
      <c r="T1036" t="s">
        <v>53</v>
      </c>
      <c r="U1036" t="s">
        <v>1688</v>
      </c>
      <c r="V1036">
        <v>200</v>
      </c>
      <c r="W1036" t="s">
        <v>134</v>
      </c>
      <c r="X1036">
        <v>-200</v>
      </c>
      <c r="Y1036" t="s">
        <v>204</v>
      </c>
    </row>
    <row r="1037" spans="14:25" x14ac:dyDescent="0.2">
      <c r="N1037" s="63">
        <v>45748</v>
      </c>
      <c r="O1037" s="63">
        <v>45748</v>
      </c>
      <c r="P1037" s="63">
        <v>45748</v>
      </c>
      <c r="Q1037" t="s">
        <v>725</v>
      </c>
      <c r="R1037" t="s">
        <v>128</v>
      </c>
      <c r="S1037" t="s">
        <v>41</v>
      </c>
      <c r="T1037" t="s">
        <v>798</v>
      </c>
      <c r="U1037" t="s">
        <v>1692</v>
      </c>
      <c r="V1037">
        <v>0.39</v>
      </c>
      <c r="W1037" t="s">
        <v>134</v>
      </c>
      <c r="X1037">
        <v>0.39</v>
      </c>
      <c r="Y1037" t="s">
        <v>203</v>
      </c>
    </row>
    <row r="1038" spans="14:25" x14ac:dyDescent="0.2">
      <c r="N1038" s="63">
        <v>45748</v>
      </c>
      <c r="O1038" s="63">
        <v>45748</v>
      </c>
      <c r="P1038" s="63">
        <v>45748</v>
      </c>
      <c r="Q1038" t="s">
        <v>725</v>
      </c>
      <c r="R1038" t="s">
        <v>128</v>
      </c>
      <c r="S1038" t="s">
        <v>808</v>
      </c>
      <c r="T1038" t="s">
        <v>257</v>
      </c>
      <c r="U1038" t="s">
        <v>738</v>
      </c>
      <c r="V1038">
        <v>1.42</v>
      </c>
      <c r="W1038" t="s">
        <v>134</v>
      </c>
      <c r="X1038">
        <v>-1.42</v>
      </c>
      <c r="Y1038" t="s">
        <v>204</v>
      </c>
    </row>
    <row r="1039" spans="14:25" x14ac:dyDescent="0.2">
      <c r="N1039" s="63">
        <v>45748</v>
      </c>
      <c r="O1039" s="63">
        <v>45749</v>
      </c>
      <c r="P1039" s="63">
        <v>45749</v>
      </c>
      <c r="Q1039" t="s">
        <v>725</v>
      </c>
      <c r="R1039" t="s">
        <v>128</v>
      </c>
      <c r="S1039" t="s">
        <v>41</v>
      </c>
      <c r="T1039" t="s">
        <v>798</v>
      </c>
      <c r="U1039" t="s">
        <v>1694</v>
      </c>
      <c r="V1039">
        <v>3.37</v>
      </c>
      <c r="W1039" t="s">
        <v>134</v>
      </c>
      <c r="X1039">
        <v>3.37</v>
      </c>
      <c r="Y1039" t="s">
        <v>203</v>
      </c>
    </row>
    <row r="1040" spans="14:25" x14ac:dyDescent="0.2">
      <c r="N1040" s="63">
        <v>45748</v>
      </c>
      <c r="O1040" s="63">
        <v>45749</v>
      </c>
      <c r="P1040" s="63">
        <v>45749</v>
      </c>
      <c r="Q1040" t="s">
        <v>725</v>
      </c>
      <c r="R1040" t="s">
        <v>128</v>
      </c>
      <c r="S1040" t="s">
        <v>41</v>
      </c>
      <c r="T1040" t="s">
        <v>798</v>
      </c>
      <c r="U1040" t="s">
        <v>1693</v>
      </c>
      <c r="V1040">
        <v>27.57</v>
      </c>
      <c r="W1040" t="s">
        <v>134</v>
      </c>
      <c r="X1040">
        <v>27.57</v>
      </c>
      <c r="Y1040" t="s">
        <v>203</v>
      </c>
    </row>
    <row r="1041" spans="14:25" x14ac:dyDescent="0.2">
      <c r="N1041" s="63">
        <v>45748</v>
      </c>
      <c r="O1041" s="63">
        <v>45749</v>
      </c>
      <c r="P1041" s="63">
        <v>45749</v>
      </c>
      <c r="Q1041" t="s">
        <v>725</v>
      </c>
      <c r="R1041" t="s">
        <v>128</v>
      </c>
      <c r="S1041" t="s">
        <v>43</v>
      </c>
      <c r="T1041" t="s">
        <v>47</v>
      </c>
      <c r="U1041" t="s">
        <v>1274</v>
      </c>
      <c r="V1041">
        <v>238.41</v>
      </c>
      <c r="W1041" t="s">
        <v>134</v>
      </c>
      <c r="X1041">
        <v>-238.41</v>
      </c>
      <c r="Y1041" t="s">
        <v>204</v>
      </c>
    </row>
    <row r="1042" spans="14:25" x14ac:dyDescent="0.2">
      <c r="N1042" s="63">
        <v>45748</v>
      </c>
      <c r="O1042" s="63">
        <v>45750</v>
      </c>
      <c r="P1042" s="63">
        <v>45750</v>
      </c>
      <c r="Q1042" t="s">
        <v>725</v>
      </c>
      <c r="R1042" t="s">
        <v>128</v>
      </c>
      <c r="S1042" t="s">
        <v>816</v>
      </c>
      <c r="T1042" t="s">
        <v>965</v>
      </c>
      <c r="U1042" t="s">
        <v>1498</v>
      </c>
      <c r="V1042">
        <v>250</v>
      </c>
      <c r="W1042" t="s">
        <v>134</v>
      </c>
      <c r="X1042">
        <v>-250</v>
      </c>
      <c r="Y1042" t="s">
        <v>204</v>
      </c>
    </row>
    <row r="1043" spans="14:25" x14ac:dyDescent="0.2">
      <c r="N1043" s="63">
        <v>45748</v>
      </c>
      <c r="O1043" s="63">
        <v>45751</v>
      </c>
      <c r="P1043" s="63">
        <v>45751</v>
      </c>
      <c r="Q1043" t="s">
        <v>725</v>
      </c>
      <c r="R1043" t="s">
        <v>128</v>
      </c>
      <c r="S1043" t="s">
        <v>52</v>
      </c>
      <c r="T1043" t="s">
        <v>800</v>
      </c>
      <c r="U1043" t="s">
        <v>1351</v>
      </c>
      <c r="V1043">
        <v>114.1</v>
      </c>
      <c r="W1043" t="s">
        <v>134</v>
      </c>
      <c r="X1043">
        <v>-114.1</v>
      </c>
      <c r="Y1043" t="s">
        <v>204</v>
      </c>
    </row>
    <row r="1044" spans="14:25" x14ac:dyDescent="0.2">
      <c r="N1044" s="63">
        <v>45748</v>
      </c>
      <c r="O1044" s="63">
        <v>45751</v>
      </c>
      <c r="P1044" s="63">
        <v>45751</v>
      </c>
      <c r="Q1044" t="s">
        <v>725</v>
      </c>
      <c r="R1044" t="s">
        <v>128</v>
      </c>
      <c r="S1044" t="s">
        <v>41</v>
      </c>
      <c r="T1044" t="s">
        <v>1702</v>
      </c>
      <c r="U1044" t="s">
        <v>1695</v>
      </c>
      <c r="V1044">
        <v>3100</v>
      </c>
      <c r="W1044" t="s">
        <v>134</v>
      </c>
      <c r="X1044">
        <v>3100</v>
      </c>
      <c r="Y1044" t="s">
        <v>203</v>
      </c>
    </row>
    <row r="1045" spans="14:25" x14ac:dyDescent="0.2">
      <c r="N1045" s="63">
        <v>45748</v>
      </c>
      <c r="O1045" s="63">
        <v>45752</v>
      </c>
      <c r="P1045" s="63">
        <v>45752</v>
      </c>
      <c r="Q1045" t="s">
        <v>725</v>
      </c>
      <c r="R1045" t="s">
        <v>128</v>
      </c>
      <c r="S1045" t="s">
        <v>58</v>
      </c>
      <c r="T1045" t="s">
        <v>802</v>
      </c>
      <c r="U1045" t="s">
        <v>1533</v>
      </c>
      <c r="V1045">
        <v>320.81</v>
      </c>
      <c r="W1045" t="s">
        <v>134</v>
      </c>
      <c r="X1045">
        <v>-320.81</v>
      </c>
      <c r="Y1045" t="s">
        <v>204</v>
      </c>
    </row>
    <row r="1046" spans="14:25" x14ac:dyDescent="0.2">
      <c r="N1046" s="63">
        <v>45748</v>
      </c>
      <c r="O1046" s="63">
        <v>45726</v>
      </c>
      <c r="P1046" s="63">
        <v>45754</v>
      </c>
      <c r="Q1046" t="s">
        <v>1154</v>
      </c>
      <c r="R1046" t="s">
        <v>806</v>
      </c>
      <c r="S1046" t="s">
        <v>808</v>
      </c>
      <c r="T1046" t="s">
        <v>257</v>
      </c>
      <c r="U1046" t="s">
        <v>1714</v>
      </c>
      <c r="V1046">
        <v>0.28000000000000003</v>
      </c>
      <c r="W1046" t="s">
        <v>134</v>
      </c>
      <c r="X1046">
        <v>-0.28000000000000003</v>
      </c>
      <c r="Y1046" t="s">
        <v>204</v>
      </c>
    </row>
    <row r="1047" spans="14:25" x14ac:dyDescent="0.2">
      <c r="N1047" s="63">
        <v>45748</v>
      </c>
      <c r="O1047" s="63">
        <v>45726</v>
      </c>
      <c r="P1047" s="63">
        <v>45754</v>
      </c>
      <c r="Q1047" t="s">
        <v>1154</v>
      </c>
      <c r="R1047" t="s">
        <v>806</v>
      </c>
      <c r="S1047" t="s">
        <v>808</v>
      </c>
      <c r="T1047" t="s">
        <v>257</v>
      </c>
      <c r="U1047" t="s">
        <v>1713</v>
      </c>
      <c r="V1047">
        <v>0.47</v>
      </c>
      <c r="W1047" t="s">
        <v>134</v>
      </c>
      <c r="X1047">
        <v>-0.47</v>
      </c>
      <c r="Y1047" t="s">
        <v>204</v>
      </c>
    </row>
    <row r="1048" spans="14:25" x14ac:dyDescent="0.2">
      <c r="N1048" s="63">
        <v>45748</v>
      </c>
      <c r="O1048" s="63">
        <v>45726</v>
      </c>
      <c r="P1048" s="63">
        <v>45754</v>
      </c>
      <c r="Q1048" t="s">
        <v>1154</v>
      </c>
      <c r="R1048" t="s">
        <v>806</v>
      </c>
      <c r="S1048" t="s">
        <v>808</v>
      </c>
      <c r="T1048" t="s">
        <v>257</v>
      </c>
      <c r="U1048" t="s">
        <v>1712</v>
      </c>
      <c r="V1048">
        <v>4.82</v>
      </c>
      <c r="W1048" t="s">
        <v>134</v>
      </c>
      <c r="X1048">
        <v>-4.82</v>
      </c>
      <c r="Y1048" t="s">
        <v>204</v>
      </c>
    </row>
    <row r="1049" spans="14:25" x14ac:dyDescent="0.2">
      <c r="N1049" s="63">
        <v>45748</v>
      </c>
      <c r="O1049" s="63">
        <v>45714</v>
      </c>
      <c r="P1049" s="63">
        <v>45754</v>
      </c>
      <c r="Q1049" t="s">
        <v>1154</v>
      </c>
      <c r="R1049" t="s">
        <v>806</v>
      </c>
      <c r="S1049" t="s">
        <v>55</v>
      </c>
      <c r="T1049" t="s">
        <v>913</v>
      </c>
      <c r="U1049" t="s">
        <v>1627</v>
      </c>
      <c r="V1049">
        <v>4.9000000000000004</v>
      </c>
      <c r="W1049" t="s">
        <v>134</v>
      </c>
      <c r="X1049">
        <v>-4.9000000000000004</v>
      </c>
      <c r="Y1049" t="s">
        <v>204</v>
      </c>
    </row>
    <row r="1050" spans="14:25" x14ac:dyDescent="0.2">
      <c r="N1050" s="63">
        <v>45748</v>
      </c>
      <c r="O1050" s="63">
        <v>45729</v>
      </c>
      <c r="P1050" s="63">
        <v>45754</v>
      </c>
      <c r="Q1050" t="s">
        <v>1154</v>
      </c>
      <c r="R1050" t="s">
        <v>806</v>
      </c>
      <c r="S1050" t="s">
        <v>1029</v>
      </c>
      <c r="T1050" t="s">
        <v>1030</v>
      </c>
      <c r="U1050" t="s">
        <v>836</v>
      </c>
      <c r="V1050">
        <v>4.9000000000000004</v>
      </c>
      <c r="W1050" t="s">
        <v>134</v>
      </c>
      <c r="X1050">
        <v>-4.9000000000000004</v>
      </c>
      <c r="Y1050" t="s">
        <v>204</v>
      </c>
    </row>
    <row r="1051" spans="14:25" x14ac:dyDescent="0.2">
      <c r="N1051" s="63">
        <v>45748</v>
      </c>
      <c r="O1051" s="63">
        <v>45737</v>
      </c>
      <c r="P1051" s="63">
        <v>45754</v>
      </c>
      <c r="Q1051" t="s">
        <v>1154</v>
      </c>
      <c r="R1051" t="s">
        <v>806</v>
      </c>
      <c r="S1051" t="s">
        <v>55</v>
      </c>
      <c r="T1051" t="s">
        <v>913</v>
      </c>
      <c r="U1051" t="s">
        <v>1710</v>
      </c>
      <c r="V1051">
        <v>5.6</v>
      </c>
      <c r="W1051" t="s">
        <v>134</v>
      </c>
      <c r="X1051">
        <v>-5.6</v>
      </c>
      <c r="Y1051" t="s">
        <v>204</v>
      </c>
    </row>
    <row r="1052" spans="14:25" x14ac:dyDescent="0.2">
      <c r="N1052" s="63">
        <v>45748</v>
      </c>
      <c r="O1052" s="63">
        <v>45716</v>
      </c>
      <c r="P1052" s="63">
        <v>45754</v>
      </c>
      <c r="Q1052" t="s">
        <v>1154</v>
      </c>
      <c r="R1052" t="s">
        <v>806</v>
      </c>
      <c r="S1052" t="s">
        <v>43</v>
      </c>
      <c r="T1052" t="s">
        <v>818</v>
      </c>
      <c r="U1052" t="s">
        <v>870</v>
      </c>
      <c r="V1052">
        <v>6</v>
      </c>
      <c r="W1052" t="s">
        <v>134</v>
      </c>
      <c r="X1052">
        <v>-6</v>
      </c>
      <c r="Y1052" t="s">
        <v>204</v>
      </c>
    </row>
    <row r="1053" spans="14:25" x14ac:dyDescent="0.2">
      <c r="N1053" s="63">
        <v>45748</v>
      </c>
      <c r="O1053" s="63">
        <v>45741</v>
      </c>
      <c r="P1053" s="63">
        <v>45754</v>
      </c>
      <c r="Q1053" t="s">
        <v>1154</v>
      </c>
      <c r="R1053" t="s">
        <v>806</v>
      </c>
      <c r="S1053" t="s">
        <v>55</v>
      </c>
      <c r="T1053" t="s">
        <v>57</v>
      </c>
      <c r="U1053" t="s">
        <v>1727</v>
      </c>
      <c r="V1053">
        <v>6.5</v>
      </c>
      <c r="W1053" t="s">
        <v>134</v>
      </c>
      <c r="X1053">
        <v>-6.5</v>
      </c>
      <c r="Y1053" t="s">
        <v>204</v>
      </c>
    </row>
    <row r="1054" spans="14:25" x14ac:dyDescent="0.2">
      <c r="N1054" s="63">
        <v>45748</v>
      </c>
      <c r="O1054" s="63">
        <v>45715</v>
      </c>
      <c r="P1054" s="63">
        <v>45754</v>
      </c>
      <c r="Q1054" t="s">
        <v>1154</v>
      </c>
      <c r="R1054" t="s">
        <v>806</v>
      </c>
      <c r="S1054" t="s">
        <v>52</v>
      </c>
      <c r="T1054" t="s">
        <v>800</v>
      </c>
      <c r="U1054" t="s">
        <v>1056</v>
      </c>
      <c r="V1054">
        <v>6.63</v>
      </c>
      <c r="W1054" t="s">
        <v>134</v>
      </c>
      <c r="X1054">
        <v>-6.63</v>
      </c>
      <c r="Y1054" t="s">
        <v>204</v>
      </c>
    </row>
    <row r="1055" spans="14:25" x14ac:dyDescent="0.2">
      <c r="N1055" s="63">
        <v>45748</v>
      </c>
      <c r="O1055" s="63">
        <v>45715</v>
      </c>
      <c r="P1055" s="63">
        <v>45754</v>
      </c>
      <c r="Q1055" t="s">
        <v>1154</v>
      </c>
      <c r="R1055" t="s">
        <v>806</v>
      </c>
      <c r="S1055" t="s">
        <v>52</v>
      </c>
      <c r="T1055" t="s">
        <v>800</v>
      </c>
      <c r="U1055" t="s">
        <v>828</v>
      </c>
      <c r="V1055">
        <v>6.63</v>
      </c>
      <c r="W1055" t="s">
        <v>134</v>
      </c>
      <c r="X1055">
        <v>-6.63</v>
      </c>
      <c r="Y1055" t="s">
        <v>204</v>
      </c>
    </row>
    <row r="1056" spans="14:25" x14ac:dyDescent="0.2">
      <c r="N1056" s="63">
        <v>45748</v>
      </c>
      <c r="O1056" s="63">
        <v>45404</v>
      </c>
      <c r="P1056" s="63">
        <v>45754</v>
      </c>
      <c r="Q1056" t="s">
        <v>1154</v>
      </c>
      <c r="R1056" t="s">
        <v>806</v>
      </c>
      <c r="S1056" t="s">
        <v>58</v>
      </c>
      <c r="T1056" t="s">
        <v>906</v>
      </c>
      <c r="U1056" t="s">
        <v>1491</v>
      </c>
      <c r="V1056">
        <v>8.6999999999999993</v>
      </c>
      <c r="W1056" t="s">
        <v>134</v>
      </c>
      <c r="X1056">
        <v>-8.6999999999999993</v>
      </c>
      <c r="Y1056" t="s">
        <v>204</v>
      </c>
    </row>
    <row r="1057" spans="14:25" x14ac:dyDescent="0.2">
      <c r="N1057" s="63">
        <v>45748</v>
      </c>
      <c r="O1057" s="63">
        <v>45724</v>
      </c>
      <c r="P1057" s="63">
        <v>45754</v>
      </c>
      <c r="Q1057" t="s">
        <v>1154</v>
      </c>
      <c r="R1057" t="s">
        <v>806</v>
      </c>
      <c r="S1057" t="s">
        <v>55</v>
      </c>
      <c r="T1057" t="s">
        <v>56</v>
      </c>
      <c r="U1057" t="s">
        <v>1722</v>
      </c>
      <c r="V1057">
        <v>10</v>
      </c>
      <c r="W1057" t="s">
        <v>134</v>
      </c>
      <c r="X1057">
        <v>-10</v>
      </c>
      <c r="Y1057" t="s">
        <v>204</v>
      </c>
    </row>
    <row r="1058" spans="14:25" x14ac:dyDescent="0.2">
      <c r="N1058" s="63">
        <v>45748</v>
      </c>
      <c r="O1058" s="63">
        <v>45714</v>
      </c>
      <c r="P1058" s="63">
        <v>45754</v>
      </c>
      <c r="Q1058" t="s">
        <v>1154</v>
      </c>
      <c r="R1058" t="s">
        <v>806</v>
      </c>
      <c r="S1058" t="s">
        <v>55</v>
      </c>
      <c r="T1058" t="s">
        <v>913</v>
      </c>
      <c r="U1058" t="s">
        <v>1705</v>
      </c>
      <c r="V1058">
        <v>10</v>
      </c>
      <c r="W1058" t="s">
        <v>134</v>
      </c>
      <c r="X1058">
        <v>-10</v>
      </c>
      <c r="Y1058" t="s">
        <v>204</v>
      </c>
    </row>
    <row r="1059" spans="14:25" x14ac:dyDescent="0.2">
      <c r="N1059" s="63">
        <v>45748</v>
      </c>
      <c r="O1059" s="63">
        <v>45732</v>
      </c>
      <c r="P1059" s="63">
        <v>45754</v>
      </c>
      <c r="Q1059" t="s">
        <v>1154</v>
      </c>
      <c r="R1059" t="s">
        <v>806</v>
      </c>
      <c r="S1059" t="s">
        <v>55</v>
      </c>
      <c r="T1059" t="s">
        <v>913</v>
      </c>
      <c r="U1059" t="s">
        <v>1733</v>
      </c>
      <c r="V1059">
        <v>10</v>
      </c>
      <c r="W1059" t="s">
        <v>134</v>
      </c>
      <c r="X1059">
        <v>-10</v>
      </c>
      <c r="Y1059" t="s">
        <v>204</v>
      </c>
    </row>
    <row r="1060" spans="14:25" x14ac:dyDescent="0.2">
      <c r="N1060" s="63">
        <v>45748</v>
      </c>
      <c r="O1060" s="63">
        <v>45715</v>
      </c>
      <c r="P1060" s="63">
        <v>45754</v>
      </c>
      <c r="Q1060" t="s">
        <v>1154</v>
      </c>
      <c r="R1060" t="s">
        <v>806</v>
      </c>
      <c r="S1060" t="s">
        <v>55</v>
      </c>
      <c r="T1060" t="s">
        <v>56</v>
      </c>
      <c r="U1060" t="s">
        <v>1214</v>
      </c>
      <c r="V1060">
        <v>10.62</v>
      </c>
      <c r="W1060" t="s">
        <v>134</v>
      </c>
      <c r="X1060">
        <v>-10.62</v>
      </c>
      <c r="Y1060" t="s">
        <v>204</v>
      </c>
    </row>
    <row r="1061" spans="14:25" x14ac:dyDescent="0.2">
      <c r="N1061" s="63">
        <v>45748</v>
      </c>
      <c r="O1061" s="63">
        <v>45721</v>
      </c>
      <c r="P1061" s="63">
        <v>45754</v>
      </c>
      <c r="Q1061" t="s">
        <v>1154</v>
      </c>
      <c r="R1061" t="s">
        <v>806</v>
      </c>
      <c r="S1061" t="s">
        <v>803</v>
      </c>
      <c r="T1061" t="s">
        <v>48</v>
      </c>
      <c r="U1061" t="s">
        <v>830</v>
      </c>
      <c r="V1061">
        <v>10.98</v>
      </c>
      <c r="W1061" t="s">
        <v>134</v>
      </c>
      <c r="X1061">
        <v>-10.98</v>
      </c>
      <c r="Y1061" t="s">
        <v>204</v>
      </c>
    </row>
    <row r="1062" spans="14:25" x14ac:dyDescent="0.2">
      <c r="N1062" s="63">
        <v>45748</v>
      </c>
      <c r="O1062" s="63">
        <v>45736</v>
      </c>
      <c r="P1062" s="63">
        <v>45754</v>
      </c>
      <c r="Q1062" t="s">
        <v>1154</v>
      </c>
      <c r="R1062" t="s">
        <v>806</v>
      </c>
      <c r="S1062" t="s">
        <v>49</v>
      </c>
      <c r="T1062" t="s">
        <v>1752</v>
      </c>
      <c r="U1062" t="s">
        <v>1737</v>
      </c>
      <c r="V1062">
        <v>11.5</v>
      </c>
      <c r="W1062" t="s">
        <v>134</v>
      </c>
      <c r="X1062">
        <v>-11.5</v>
      </c>
      <c r="Y1062" t="s">
        <v>204</v>
      </c>
    </row>
    <row r="1063" spans="14:25" x14ac:dyDescent="0.2">
      <c r="N1063" s="63">
        <v>45748</v>
      </c>
      <c r="O1063" s="63">
        <v>45736</v>
      </c>
      <c r="P1063" s="63">
        <v>45754</v>
      </c>
      <c r="Q1063" t="s">
        <v>1154</v>
      </c>
      <c r="R1063" t="s">
        <v>806</v>
      </c>
      <c r="S1063" t="s">
        <v>55</v>
      </c>
      <c r="T1063" t="s">
        <v>56</v>
      </c>
      <c r="U1063" t="s">
        <v>1734</v>
      </c>
      <c r="V1063">
        <v>12</v>
      </c>
      <c r="W1063" t="s">
        <v>134</v>
      </c>
      <c r="X1063">
        <v>-12</v>
      </c>
      <c r="Y1063" t="s">
        <v>204</v>
      </c>
    </row>
    <row r="1064" spans="14:25" x14ac:dyDescent="0.2">
      <c r="N1064" s="63">
        <v>45748</v>
      </c>
      <c r="O1064" s="63">
        <v>45736</v>
      </c>
      <c r="P1064" s="63">
        <v>45754</v>
      </c>
      <c r="Q1064" t="s">
        <v>1154</v>
      </c>
      <c r="R1064" t="s">
        <v>806</v>
      </c>
      <c r="S1064" t="s">
        <v>816</v>
      </c>
      <c r="T1064" t="s">
        <v>965</v>
      </c>
      <c r="U1064" t="s">
        <v>1707</v>
      </c>
      <c r="V1064">
        <v>12</v>
      </c>
      <c r="W1064" t="s">
        <v>134</v>
      </c>
      <c r="X1064">
        <v>-12</v>
      </c>
      <c r="Y1064" t="s">
        <v>204</v>
      </c>
    </row>
    <row r="1065" spans="14:25" x14ac:dyDescent="0.2">
      <c r="N1065" s="63">
        <v>45748</v>
      </c>
      <c r="O1065" s="63">
        <v>45626</v>
      </c>
      <c r="P1065" s="63">
        <v>45754</v>
      </c>
      <c r="Q1065" t="s">
        <v>1154</v>
      </c>
      <c r="R1065" t="s">
        <v>806</v>
      </c>
      <c r="S1065" t="s">
        <v>58</v>
      </c>
      <c r="T1065" t="s">
        <v>906</v>
      </c>
      <c r="U1065" t="s">
        <v>1743</v>
      </c>
      <c r="V1065">
        <v>13.02</v>
      </c>
      <c r="W1065" t="s">
        <v>134</v>
      </c>
      <c r="X1065">
        <v>-13.02</v>
      </c>
      <c r="Y1065" t="s">
        <v>204</v>
      </c>
    </row>
    <row r="1066" spans="14:25" x14ac:dyDescent="0.2">
      <c r="N1066" s="63">
        <v>45748</v>
      </c>
      <c r="O1066" s="63">
        <v>45425</v>
      </c>
      <c r="P1066" s="63">
        <v>45754</v>
      </c>
      <c r="Q1066" t="s">
        <v>1154</v>
      </c>
      <c r="R1066" t="s">
        <v>806</v>
      </c>
      <c r="S1066" t="s">
        <v>58</v>
      </c>
      <c r="T1066" t="s">
        <v>801</v>
      </c>
      <c r="U1066" t="s">
        <v>1747</v>
      </c>
      <c r="V1066">
        <v>13.64</v>
      </c>
      <c r="W1066" t="s">
        <v>134</v>
      </c>
      <c r="X1066">
        <v>-13.64</v>
      </c>
      <c r="Y1066" t="s">
        <v>204</v>
      </c>
    </row>
    <row r="1067" spans="14:25" x14ac:dyDescent="0.2">
      <c r="N1067" s="63">
        <v>45748</v>
      </c>
      <c r="O1067" s="63">
        <v>45723</v>
      </c>
      <c r="P1067" s="63">
        <v>45754</v>
      </c>
      <c r="Q1067" t="s">
        <v>1154</v>
      </c>
      <c r="R1067" t="s">
        <v>806</v>
      </c>
      <c r="S1067" t="s">
        <v>803</v>
      </c>
      <c r="T1067" t="s">
        <v>898</v>
      </c>
      <c r="U1067" t="s">
        <v>1703</v>
      </c>
      <c r="V1067">
        <v>14.76</v>
      </c>
      <c r="W1067" t="s">
        <v>134</v>
      </c>
      <c r="X1067">
        <v>-14.76</v>
      </c>
      <c r="Y1067" t="s">
        <v>204</v>
      </c>
    </row>
    <row r="1068" spans="14:25" x14ac:dyDescent="0.2">
      <c r="N1068" s="63">
        <v>45748</v>
      </c>
      <c r="O1068" s="63">
        <v>45732</v>
      </c>
      <c r="P1068" s="63">
        <v>45754</v>
      </c>
      <c r="Q1068" t="s">
        <v>1154</v>
      </c>
      <c r="R1068" t="s">
        <v>806</v>
      </c>
      <c r="S1068" t="s">
        <v>55</v>
      </c>
      <c r="T1068" t="s">
        <v>810</v>
      </c>
      <c r="U1068" t="s">
        <v>1732</v>
      </c>
      <c r="V1068">
        <v>15</v>
      </c>
      <c r="W1068" t="s">
        <v>134</v>
      </c>
      <c r="X1068">
        <v>-15</v>
      </c>
      <c r="Y1068" t="s">
        <v>204</v>
      </c>
    </row>
    <row r="1069" spans="14:25" x14ac:dyDescent="0.2">
      <c r="N1069" s="63">
        <v>45748</v>
      </c>
      <c r="O1069" s="63">
        <v>45729</v>
      </c>
      <c r="P1069" s="63">
        <v>45754</v>
      </c>
      <c r="Q1069" t="s">
        <v>1154</v>
      </c>
      <c r="R1069" t="s">
        <v>806</v>
      </c>
      <c r="S1069" t="s">
        <v>55</v>
      </c>
      <c r="T1069" t="s">
        <v>56</v>
      </c>
      <c r="U1069" t="s">
        <v>1736</v>
      </c>
      <c r="V1069">
        <v>15.48</v>
      </c>
      <c r="W1069" t="s">
        <v>134</v>
      </c>
      <c r="X1069">
        <v>-15.48</v>
      </c>
      <c r="Y1069" t="s">
        <v>204</v>
      </c>
    </row>
    <row r="1070" spans="14:25" x14ac:dyDescent="0.2">
      <c r="N1070" s="63">
        <v>45748</v>
      </c>
      <c r="O1070" s="63">
        <v>45754</v>
      </c>
      <c r="P1070" s="63">
        <v>45754</v>
      </c>
      <c r="Q1070" t="s">
        <v>725</v>
      </c>
      <c r="R1070" t="s">
        <v>128</v>
      </c>
      <c r="S1070" t="s">
        <v>41</v>
      </c>
      <c r="T1070" t="s">
        <v>798</v>
      </c>
      <c r="U1070" t="s">
        <v>1696</v>
      </c>
      <c r="V1070">
        <v>16.600000000000001</v>
      </c>
      <c r="W1070" t="s">
        <v>134</v>
      </c>
      <c r="X1070">
        <v>16.600000000000001</v>
      </c>
      <c r="Y1070" t="s">
        <v>203</v>
      </c>
    </row>
    <row r="1071" spans="14:25" x14ac:dyDescent="0.2">
      <c r="N1071" s="63">
        <v>45748</v>
      </c>
      <c r="O1071" s="63">
        <v>45741</v>
      </c>
      <c r="P1071" s="63">
        <v>45754</v>
      </c>
      <c r="Q1071" t="s">
        <v>1154</v>
      </c>
      <c r="R1071" t="s">
        <v>806</v>
      </c>
      <c r="S1071" t="s">
        <v>49</v>
      </c>
      <c r="T1071" t="s">
        <v>50</v>
      </c>
      <c r="U1071" t="s">
        <v>1005</v>
      </c>
      <c r="V1071">
        <v>17.2</v>
      </c>
      <c r="W1071" t="s">
        <v>134</v>
      </c>
      <c r="X1071">
        <v>-17.2</v>
      </c>
      <c r="Y1071" t="s">
        <v>204</v>
      </c>
    </row>
    <row r="1072" spans="14:25" x14ac:dyDescent="0.2">
      <c r="N1072" s="63">
        <v>45748</v>
      </c>
      <c r="O1072" s="63">
        <v>45736</v>
      </c>
      <c r="P1072" s="63">
        <v>45754</v>
      </c>
      <c r="Q1072" t="s">
        <v>1154</v>
      </c>
      <c r="R1072" t="s">
        <v>806</v>
      </c>
      <c r="S1072" t="s">
        <v>803</v>
      </c>
      <c r="T1072" t="s">
        <v>799</v>
      </c>
      <c r="U1072" t="s">
        <v>1247</v>
      </c>
      <c r="V1072">
        <v>19.72</v>
      </c>
      <c r="W1072" t="s">
        <v>134</v>
      </c>
      <c r="X1072">
        <v>-19.72</v>
      </c>
      <c r="Y1072" t="s">
        <v>204</v>
      </c>
    </row>
    <row r="1073" spans="14:25" x14ac:dyDescent="0.2">
      <c r="N1073" s="63">
        <v>45748</v>
      </c>
      <c r="O1073" s="63">
        <v>45690</v>
      </c>
      <c r="P1073" s="63">
        <v>45754</v>
      </c>
      <c r="Q1073" t="s">
        <v>1154</v>
      </c>
      <c r="R1073" t="s">
        <v>806</v>
      </c>
      <c r="S1073" t="s">
        <v>58</v>
      </c>
      <c r="T1073" t="s">
        <v>1469</v>
      </c>
      <c r="U1073" t="s">
        <v>1745</v>
      </c>
      <c r="V1073">
        <v>20</v>
      </c>
      <c r="W1073" t="s">
        <v>134</v>
      </c>
      <c r="X1073">
        <v>-20</v>
      </c>
      <c r="Y1073" t="s">
        <v>204</v>
      </c>
    </row>
    <row r="1074" spans="14:25" x14ac:dyDescent="0.2">
      <c r="N1074" s="63">
        <v>45748</v>
      </c>
      <c r="O1074" s="63">
        <v>45739</v>
      </c>
      <c r="P1074" s="63">
        <v>45754</v>
      </c>
      <c r="Q1074" t="s">
        <v>1154</v>
      </c>
      <c r="R1074" t="s">
        <v>806</v>
      </c>
      <c r="S1074" t="s">
        <v>55</v>
      </c>
      <c r="T1074" t="s">
        <v>57</v>
      </c>
      <c r="U1074" t="s">
        <v>1726</v>
      </c>
      <c r="V1074">
        <v>20</v>
      </c>
      <c r="W1074" t="s">
        <v>134</v>
      </c>
      <c r="X1074">
        <v>-20</v>
      </c>
      <c r="Y1074" t="s">
        <v>204</v>
      </c>
    </row>
    <row r="1075" spans="14:25" x14ac:dyDescent="0.2">
      <c r="N1075" s="63">
        <v>45748</v>
      </c>
      <c r="O1075" s="63">
        <v>45741</v>
      </c>
      <c r="P1075" s="63">
        <v>45754</v>
      </c>
      <c r="Q1075" t="s">
        <v>1154</v>
      </c>
      <c r="R1075" t="s">
        <v>806</v>
      </c>
      <c r="S1075" t="s">
        <v>49</v>
      </c>
      <c r="T1075" t="s">
        <v>50</v>
      </c>
      <c r="U1075" t="s">
        <v>1004</v>
      </c>
      <c r="V1075">
        <v>21.4</v>
      </c>
      <c r="W1075" t="s">
        <v>134</v>
      </c>
      <c r="X1075">
        <v>-21.4</v>
      </c>
      <c r="Y1075" t="s">
        <v>204</v>
      </c>
    </row>
    <row r="1076" spans="14:25" x14ac:dyDescent="0.2">
      <c r="N1076" s="63">
        <v>45748</v>
      </c>
      <c r="O1076" s="63">
        <v>45734</v>
      </c>
      <c r="P1076" s="63">
        <v>45754</v>
      </c>
      <c r="Q1076" t="s">
        <v>1154</v>
      </c>
      <c r="R1076" t="s">
        <v>806</v>
      </c>
      <c r="S1076" t="s">
        <v>52</v>
      </c>
      <c r="T1076" t="s">
        <v>800</v>
      </c>
      <c r="U1076" t="s">
        <v>828</v>
      </c>
      <c r="V1076">
        <v>21.99</v>
      </c>
      <c r="W1076" t="s">
        <v>134</v>
      </c>
      <c r="X1076">
        <v>-21.99</v>
      </c>
      <c r="Y1076" t="s">
        <v>204</v>
      </c>
    </row>
    <row r="1077" spans="14:25" x14ac:dyDescent="0.2">
      <c r="N1077" s="63">
        <v>45748</v>
      </c>
      <c r="O1077" s="63">
        <v>45574</v>
      </c>
      <c r="P1077" s="63">
        <v>45754</v>
      </c>
      <c r="Q1077" t="s">
        <v>1154</v>
      </c>
      <c r="R1077" t="s">
        <v>806</v>
      </c>
      <c r="S1077" t="s">
        <v>899</v>
      </c>
      <c r="T1077" t="s">
        <v>902</v>
      </c>
      <c r="U1077" t="s">
        <v>1739</v>
      </c>
      <c r="V1077">
        <v>22.2</v>
      </c>
      <c r="W1077" t="s">
        <v>134</v>
      </c>
      <c r="X1077">
        <v>-22.2</v>
      </c>
      <c r="Y1077" t="s">
        <v>204</v>
      </c>
    </row>
    <row r="1078" spans="14:25" x14ac:dyDescent="0.2">
      <c r="N1078" s="63">
        <v>45748</v>
      </c>
      <c r="O1078" s="63">
        <v>45740</v>
      </c>
      <c r="P1078" s="63">
        <v>45754</v>
      </c>
      <c r="Q1078" t="s">
        <v>1154</v>
      </c>
      <c r="R1078" t="s">
        <v>806</v>
      </c>
      <c r="S1078" t="s">
        <v>49</v>
      </c>
      <c r="T1078" t="s">
        <v>50</v>
      </c>
      <c r="U1078" t="s">
        <v>1005</v>
      </c>
      <c r="V1078">
        <v>23.77</v>
      </c>
      <c r="W1078" t="s">
        <v>134</v>
      </c>
      <c r="X1078">
        <v>-23.77</v>
      </c>
      <c r="Y1078" t="s">
        <v>204</v>
      </c>
    </row>
    <row r="1079" spans="14:25" x14ac:dyDescent="0.2">
      <c r="N1079" s="63">
        <v>45748</v>
      </c>
      <c r="O1079" s="63">
        <v>45740</v>
      </c>
      <c r="P1079" s="63">
        <v>45754</v>
      </c>
      <c r="Q1079" t="s">
        <v>1154</v>
      </c>
      <c r="R1079" t="s">
        <v>806</v>
      </c>
      <c r="S1079" t="s">
        <v>49</v>
      </c>
      <c r="T1079" t="s">
        <v>50</v>
      </c>
      <c r="U1079" t="s">
        <v>1005</v>
      </c>
      <c r="V1079">
        <v>24.06</v>
      </c>
      <c r="W1079" t="s">
        <v>134</v>
      </c>
      <c r="X1079">
        <v>-24.06</v>
      </c>
      <c r="Y1079" t="s">
        <v>204</v>
      </c>
    </row>
    <row r="1080" spans="14:25" x14ac:dyDescent="0.2">
      <c r="N1080" s="63">
        <v>45748</v>
      </c>
      <c r="O1080" s="63">
        <v>45717</v>
      </c>
      <c r="P1080" s="63">
        <v>45754</v>
      </c>
      <c r="Q1080" t="s">
        <v>1154</v>
      </c>
      <c r="R1080" t="s">
        <v>806</v>
      </c>
      <c r="S1080" t="s">
        <v>1029</v>
      </c>
      <c r="T1080" t="s">
        <v>1030</v>
      </c>
      <c r="U1080" t="s">
        <v>1742</v>
      </c>
      <c r="V1080">
        <v>24.24</v>
      </c>
      <c r="W1080" t="s">
        <v>134</v>
      </c>
      <c r="X1080">
        <v>-24.24</v>
      </c>
      <c r="Y1080" t="s">
        <v>204</v>
      </c>
    </row>
    <row r="1081" spans="14:25" x14ac:dyDescent="0.2">
      <c r="N1081" s="63">
        <v>45748</v>
      </c>
      <c r="O1081" s="63">
        <v>45714</v>
      </c>
      <c r="P1081" s="63">
        <v>45754</v>
      </c>
      <c r="Q1081" t="s">
        <v>1154</v>
      </c>
      <c r="R1081" t="s">
        <v>806</v>
      </c>
      <c r="S1081" t="s">
        <v>55</v>
      </c>
      <c r="T1081" t="s">
        <v>56</v>
      </c>
      <c r="U1081" t="s">
        <v>1626</v>
      </c>
      <c r="V1081">
        <v>25</v>
      </c>
      <c r="W1081" t="s">
        <v>134</v>
      </c>
      <c r="X1081">
        <v>-25</v>
      </c>
      <c r="Y1081" t="s">
        <v>204</v>
      </c>
    </row>
    <row r="1082" spans="14:25" x14ac:dyDescent="0.2">
      <c r="N1082" s="63">
        <v>45748</v>
      </c>
      <c r="O1082" s="63">
        <v>45714</v>
      </c>
      <c r="P1082" s="63">
        <v>45754</v>
      </c>
      <c r="Q1082" t="s">
        <v>1154</v>
      </c>
      <c r="R1082" t="s">
        <v>806</v>
      </c>
      <c r="S1082" t="s">
        <v>55</v>
      </c>
      <c r="T1082" t="s">
        <v>56</v>
      </c>
      <c r="U1082" t="s">
        <v>1704</v>
      </c>
      <c r="V1082">
        <v>25</v>
      </c>
      <c r="W1082" t="s">
        <v>134</v>
      </c>
      <c r="X1082">
        <v>-25</v>
      </c>
      <c r="Y1082" t="s">
        <v>204</v>
      </c>
    </row>
    <row r="1083" spans="14:25" x14ac:dyDescent="0.2">
      <c r="N1083" s="63">
        <v>45748</v>
      </c>
      <c r="O1083" s="63">
        <v>45737</v>
      </c>
      <c r="P1083" s="63">
        <v>45754</v>
      </c>
      <c r="Q1083" t="s">
        <v>1154</v>
      </c>
      <c r="R1083" t="s">
        <v>806</v>
      </c>
      <c r="S1083" t="s">
        <v>55</v>
      </c>
      <c r="T1083" t="s">
        <v>56</v>
      </c>
      <c r="U1083" t="s">
        <v>1708</v>
      </c>
      <c r="V1083">
        <v>25</v>
      </c>
      <c r="W1083" t="s">
        <v>134</v>
      </c>
      <c r="X1083">
        <v>-25</v>
      </c>
      <c r="Y1083" t="s">
        <v>204</v>
      </c>
    </row>
    <row r="1084" spans="14:25" x14ac:dyDescent="0.2">
      <c r="N1084" s="63">
        <v>45748</v>
      </c>
      <c r="O1084" s="63">
        <v>45715</v>
      </c>
      <c r="P1084" s="63">
        <v>45754</v>
      </c>
      <c r="Q1084" t="s">
        <v>1154</v>
      </c>
      <c r="R1084" t="s">
        <v>806</v>
      </c>
      <c r="S1084" t="s">
        <v>803</v>
      </c>
      <c r="T1084" t="s">
        <v>1272</v>
      </c>
      <c r="U1084" t="s">
        <v>1064</v>
      </c>
      <c r="V1084">
        <v>28.34</v>
      </c>
      <c r="W1084" t="s">
        <v>134</v>
      </c>
      <c r="X1084">
        <v>-28.34</v>
      </c>
      <c r="Y1084" t="s">
        <v>204</v>
      </c>
    </row>
    <row r="1085" spans="14:25" x14ac:dyDescent="0.2">
      <c r="N1085" s="63">
        <v>45748</v>
      </c>
      <c r="O1085" s="63">
        <v>45732</v>
      </c>
      <c r="P1085" s="63">
        <v>45754</v>
      </c>
      <c r="Q1085" t="s">
        <v>1154</v>
      </c>
      <c r="R1085" t="s">
        <v>806</v>
      </c>
      <c r="S1085" t="s">
        <v>803</v>
      </c>
      <c r="T1085" t="s">
        <v>898</v>
      </c>
      <c r="U1085" t="s">
        <v>1724</v>
      </c>
      <c r="V1085">
        <v>28.5</v>
      </c>
      <c r="W1085" t="s">
        <v>134</v>
      </c>
      <c r="X1085">
        <v>-28.5</v>
      </c>
      <c r="Y1085" t="s">
        <v>204</v>
      </c>
    </row>
    <row r="1086" spans="14:25" x14ac:dyDescent="0.2">
      <c r="N1086" s="63">
        <v>45748</v>
      </c>
      <c r="O1086" s="63">
        <v>45525</v>
      </c>
      <c r="P1086" s="63">
        <v>45754</v>
      </c>
      <c r="Q1086" t="s">
        <v>1154</v>
      </c>
      <c r="R1086" t="s">
        <v>806</v>
      </c>
      <c r="S1086" t="s">
        <v>55</v>
      </c>
      <c r="T1086" t="s">
        <v>913</v>
      </c>
      <c r="U1086" t="s">
        <v>1750</v>
      </c>
      <c r="V1086">
        <v>29.49</v>
      </c>
      <c r="W1086" t="s">
        <v>134</v>
      </c>
      <c r="X1086">
        <v>-29.49</v>
      </c>
      <c r="Y1086" t="s">
        <v>204</v>
      </c>
    </row>
    <row r="1087" spans="14:25" x14ac:dyDescent="0.2">
      <c r="N1087" s="63">
        <v>45748</v>
      </c>
      <c r="O1087" s="63">
        <v>45685</v>
      </c>
      <c r="P1087" s="63">
        <v>45754</v>
      </c>
      <c r="Q1087" t="s">
        <v>1154</v>
      </c>
      <c r="R1087" t="s">
        <v>806</v>
      </c>
      <c r="S1087" t="s">
        <v>55</v>
      </c>
      <c r="T1087" t="s">
        <v>56</v>
      </c>
      <c r="U1087" t="s">
        <v>1715</v>
      </c>
      <c r="V1087">
        <v>29.99</v>
      </c>
      <c r="W1087" t="s">
        <v>134</v>
      </c>
      <c r="X1087">
        <v>-29.99</v>
      </c>
      <c r="Y1087" t="s">
        <v>204</v>
      </c>
    </row>
    <row r="1088" spans="14:25" x14ac:dyDescent="0.2">
      <c r="N1088" s="63">
        <v>45748</v>
      </c>
      <c r="O1088" s="63">
        <v>45740</v>
      </c>
      <c r="P1088" s="63">
        <v>45754</v>
      </c>
      <c r="Q1088" t="s">
        <v>1154</v>
      </c>
      <c r="R1088" t="s">
        <v>806</v>
      </c>
      <c r="S1088" t="s">
        <v>55</v>
      </c>
      <c r="T1088" t="s">
        <v>57</v>
      </c>
      <c r="U1088" t="s">
        <v>1727</v>
      </c>
      <c r="V1088">
        <v>30.15</v>
      </c>
      <c r="W1088" t="s">
        <v>134</v>
      </c>
      <c r="X1088">
        <v>-30.15</v>
      </c>
      <c r="Y1088" t="s">
        <v>204</v>
      </c>
    </row>
    <row r="1089" spans="14:25" x14ac:dyDescent="0.2">
      <c r="N1089" s="63">
        <v>45748</v>
      </c>
      <c r="O1089" s="63">
        <v>45670</v>
      </c>
      <c r="P1089" s="63">
        <v>45754</v>
      </c>
      <c r="Q1089" t="s">
        <v>1154</v>
      </c>
      <c r="R1089" t="s">
        <v>806</v>
      </c>
      <c r="S1089" t="s">
        <v>58</v>
      </c>
      <c r="T1089" t="s">
        <v>906</v>
      </c>
      <c r="U1089" t="s">
        <v>1740</v>
      </c>
      <c r="V1089">
        <v>30.72</v>
      </c>
      <c r="W1089" t="s">
        <v>134</v>
      </c>
      <c r="X1089">
        <v>-30.72</v>
      </c>
      <c r="Y1089" t="s">
        <v>204</v>
      </c>
    </row>
    <row r="1090" spans="14:25" x14ac:dyDescent="0.2">
      <c r="N1090" s="63">
        <v>45748</v>
      </c>
      <c r="O1090" s="63">
        <v>45714</v>
      </c>
      <c r="P1090" s="63">
        <v>45754</v>
      </c>
      <c r="Q1090" t="s">
        <v>1154</v>
      </c>
      <c r="R1090" t="s">
        <v>806</v>
      </c>
      <c r="S1090" t="s">
        <v>55</v>
      </c>
      <c r="T1090" t="s">
        <v>56</v>
      </c>
      <c r="U1090" t="s">
        <v>1625</v>
      </c>
      <c r="V1090">
        <v>30.98</v>
      </c>
      <c r="W1090" t="s">
        <v>134</v>
      </c>
      <c r="X1090">
        <v>-30.98</v>
      </c>
      <c r="Y1090" t="s">
        <v>204</v>
      </c>
    </row>
    <row r="1091" spans="14:25" x14ac:dyDescent="0.2">
      <c r="N1091" s="63">
        <v>45748</v>
      </c>
      <c r="O1091" s="63">
        <v>45700</v>
      </c>
      <c r="P1091" s="63">
        <v>45754</v>
      </c>
      <c r="Q1091" t="s">
        <v>1154</v>
      </c>
      <c r="R1091" t="s">
        <v>806</v>
      </c>
      <c r="S1091" t="s">
        <v>55</v>
      </c>
      <c r="T1091" t="s">
        <v>913</v>
      </c>
      <c r="U1091" t="s">
        <v>1721</v>
      </c>
      <c r="V1091">
        <v>31.66</v>
      </c>
      <c r="W1091" t="s">
        <v>134</v>
      </c>
      <c r="X1091">
        <v>-31.66</v>
      </c>
      <c r="Y1091" t="s">
        <v>204</v>
      </c>
    </row>
    <row r="1092" spans="14:25" x14ac:dyDescent="0.2">
      <c r="N1092" s="63">
        <v>45748</v>
      </c>
      <c r="O1092" s="63">
        <v>45668</v>
      </c>
      <c r="P1092" s="63">
        <v>45754</v>
      </c>
      <c r="Q1092" t="s">
        <v>1154</v>
      </c>
      <c r="R1092" t="s">
        <v>806</v>
      </c>
      <c r="S1092" t="s">
        <v>55</v>
      </c>
      <c r="T1092" t="s">
        <v>56</v>
      </c>
      <c r="U1092" t="s">
        <v>1720</v>
      </c>
      <c r="V1092">
        <v>31.88</v>
      </c>
      <c r="W1092" t="s">
        <v>134</v>
      </c>
      <c r="X1092">
        <v>-31.88</v>
      </c>
      <c r="Y1092" t="s">
        <v>204</v>
      </c>
    </row>
    <row r="1093" spans="14:25" x14ac:dyDescent="0.2">
      <c r="N1093" s="63">
        <v>45748</v>
      </c>
      <c r="O1093" s="63">
        <v>45729</v>
      </c>
      <c r="P1093" s="63">
        <v>45754</v>
      </c>
      <c r="Q1093" t="s">
        <v>1154</v>
      </c>
      <c r="R1093" t="s">
        <v>806</v>
      </c>
      <c r="S1093" t="s">
        <v>803</v>
      </c>
      <c r="T1093" t="s">
        <v>1272</v>
      </c>
      <c r="U1093" t="s">
        <v>876</v>
      </c>
      <c r="V1093">
        <v>31.94</v>
      </c>
      <c r="W1093" t="s">
        <v>134</v>
      </c>
      <c r="X1093">
        <v>-31.94</v>
      </c>
      <c r="Y1093" t="s">
        <v>204</v>
      </c>
    </row>
    <row r="1094" spans="14:25" x14ac:dyDescent="0.2">
      <c r="N1094" s="63">
        <v>45748</v>
      </c>
      <c r="O1094" s="63">
        <v>45725</v>
      </c>
      <c r="P1094" s="63">
        <v>45754</v>
      </c>
      <c r="Q1094" t="s">
        <v>1154</v>
      </c>
      <c r="R1094" t="s">
        <v>806</v>
      </c>
      <c r="S1094" t="s">
        <v>803</v>
      </c>
      <c r="T1094" t="s">
        <v>898</v>
      </c>
      <c r="U1094" t="s">
        <v>1723</v>
      </c>
      <c r="V1094">
        <v>32</v>
      </c>
      <c r="W1094" t="s">
        <v>134</v>
      </c>
      <c r="X1094">
        <v>-32</v>
      </c>
      <c r="Y1094" t="s">
        <v>204</v>
      </c>
    </row>
    <row r="1095" spans="14:25" x14ac:dyDescent="0.2">
      <c r="N1095" s="63">
        <v>45748</v>
      </c>
      <c r="O1095" s="63">
        <v>45717</v>
      </c>
      <c r="P1095" s="63">
        <v>45754</v>
      </c>
      <c r="Q1095" t="s">
        <v>1154</v>
      </c>
      <c r="R1095" t="s">
        <v>806</v>
      </c>
      <c r="S1095" t="s">
        <v>803</v>
      </c>
      <c r="T1095" t="s">
        <v>799</v>
      </c>
      <c r="U1095" t="s">
        <v>1706</v>
      </c>
      <c r="V1095">
        <v>32.5</v>
      </c>
      <c r="W1095" t="s">
        <v>134</v>
      </c>
      <c r="X1095">
        <v>-32.5</v>
      </c>
      <c r="Y1095" t="s">
        <v>204</v>
      </c>
    </row>
    <row r="1096" spans="14:25" x14ac:dyDescent="0.2">
      <c r="N1096" s="63">
        <v>45748</v>
      </c>
      <c r="O1096" s="63">
        <v>45721</v>
      </c>
      <c r="P1096" s="63">
        <v>45754</v>
      </c>
      <c r="Q1096" t="s">
        <v>1154</v>
      </c>
      <c r="R1096" t="s">
        <v>806</v>
      </c>
      <c r="S1096" t="s">
        <v>803</v>
      </c>
      <c r="T1096" t="s">
        <v>48</v>
      </c>
      <c r="U1096" t="s">
        <v>831</v>
      </c>
      <c r="V1096">
        <v>33.81</v>
      </c>
      <c r="W1096" t="s">
        <v>134</v>
      </c>
      <c r="X1096">
        <v>-33.81</v>
      </c>
      <c r="Y1096" t="s">
        <v>204</v>
      </c>
    </row>
    <row r="1097" spans="14:25" x14ac:dyDescent="0.2">
      <c r="N1097" s="63">
        <v>45748</v>
      </c>
      <c r="O1097" s="63">
        <v>45741</v>
      </c>
      <c r="P1097" s="63">
        <v>45754</v>
      </c>
      <c r="Q1097" t="s">
        <v>1154</v>
      </c>
      <c r="R1097" t="s">
        <v>806</v>
      </c>
      <c r="S1097" t="s">
        <v>55</v>
      </c>
      <c r="T1097" t="s">
        <v>57</v>
      </c>
      <c r="U1097" t="s">
        <v>1727</v>
      </c>
      <c r="V1097">
        <v>33.9</v>
      </c>
      <c r="W1097" t="s">
        <v>134</v>
      </c>
      <c r="X1097">
        <v>-33.9</v>
      </c>
      <c r="Y1097" t="s">
        <v>204</v>
      </c>
    </row>
    <row r="1098" spans="14:25" x14ac:dyDescent="0.2">
      <c r="N1098" s="63">
        <v>45748</v>
      </c>
      <c r="O1098" s="63">
        <v>45718</v>
      </c>
      <c r="P1098" s="63">
        <v>45754</v>
      </c>
      <c r="Q1098" t="s">
        <v>1154</v>
      </c>
      <c r="R1098" t="s">
        <v>806</v>
      </c>
      <c r="S1098" t="s">
        <v>803</v>
      </c>
      <c r="T1098" t="s">
        <v>898</v>
      </c>
      <c r="U1098" t="s">
        <v>1709</v>
      </c>
      <c r="V1098">
        <v>35.71</v>
      </c>
      <c r="W1098" t="s">
        <v>134</v>
      </c>
      <c r="X1098">
        <v>-35.71</v>
      </c>
      <c r="Y1098" t="s">
        <v>204</v>
      </c>
    </row>
    <row r="1099" spans="14:25" x14ac:dyDescent="0.2">
      <c r="N1099" s="63">
        <v>45748</v>
      </c>
      <c r="O1099" s="63">
        <v>45734</v>
      </c>
      <c r="P1099" s="63">
        <v>45754</v>
      </c>
      <c r="Q1099" t="s">
        <v>1154</v>
      </c>
      <c r="R1099" t="s">
        <v>806</v>
      </c>
      <c r="S1099" t="s">
        <v>803</v>
      </c>
      <c r="T1099" t="s">
        <v>1272</v>
      </c>
      <c r="U1099" t="s">
        <v>876</v>
      </c>
      <c r="V1099">
        <v>37.33</v>
      </c>
      <c r="W1099" t="s">
        <v>134</v>
      </c>
      <c r="X1099">
        <v>-37.33</v>
      </c>
      <c r="Y1099" t="s">
        <v>204</v>
      </c>
    </row>
    <row r="1100" spans="14:25" x14ac:dyDescent="0.2">
      <c r="N1100" s="63">
        <v>45748</v>
      </c>
      <c r="O1100" s="63">
        <v>45722</v>
      </c>
      <c r="P1100" s="63">
        <v>45754</v>
      </c>
      <c r="Q1100" t="s">
        <v>1154</v>
      </c>
      <c r="R1100" t="s">
        <v>806</v>
      </c>
      <c r="S1100" t="s">
        <v>1029</v>
      </c>
      <c r="T1100" t="s">
        <v>1030</v>
      </c>
      <c r="U1100" t="s">
        <v>1008</v>
      </c>
      <c r="V1100">
        <v>38.99</v>
      </c>
      <c r="W1100" t="s">
        <v>134</v>
      </c>
      <c r="X1100">
        <v>-38.99</v>
      </c>
      <c r="Y1100" t="s">
        <v>204</v>
      </c>
    </row>
    <row r="1101" spans="14:25" x14ac:dyDescent="0.2">
      <c r="N1101" s="63">
        <v>45748</v>
      </c>
      <c r="O1101" s="63">
        <v>45734</v>
      </c>
      <c r="P1101" s="63">
        <v>45754</v>
      </c>
      <c r="Q1101" t="s">
        <v>1154</v>
      </c>
      <c r="R1101" t="s">
        <v>806</v>
      </c>
      <c r="S1101" t="s">
        <v>803</v>
      </c>
      <c r="T1101" t="s">
        <v>898</v>
      </c>
      <c r="U1101" t="s">
        <v>1220</v>
      </c>
      <c r="V1101">
        <v>39.99</v>
      </c>
      <c r="W1101" t="s">
        <v>134</v>
      </c>
      <c r="X1101">
        <v>-39.99</v>
      </c>
      <c r="Y1101" t="s">
        <v>204</v>
      </c>
    </row>
    <row r="1102" spans="14:25" x14ac:dyDescent="0.2">
      <c r="N1102" s="63">
        <v>45748</v>
      </c>
      <c r="O1102" s="63">
        <v>45737</v>
      </c>
      <c r="P1102" s="63">
        <v>45754</v>
      </c>
      <c r="Q1102" t="s">
        <v>1154</v>
      </c>
      <c r="R1102" t="s">
        <v>806</v>
      </c>
      <c r="S1102" t="s">
        <v>803</v>
      </c>
      <c r="T1102" t="s">
        <v>48</v>
      </c>
      <c r="U1102" t="s">
        <v>978</v>
      </c>
      <c r="V1102">
        <v>44.17</v>
      </c>
      <c r="W1102" t="s">
        <v>134</v>
      </c>
      <c r="X1102">
        <v>-44.17</v>
      </c>
      <c r="Y1102" t="s">
        <v>204</v>
      </c>
    </row>
    <row r="1103" spans="14:25" x14ac:dyDescent="0.2">
      <c r="N1103" s="63">
        <v>45748</v>
      </c>
      <c r="O1103" s="63">
        <v>45730</v>
      </c>
      <c r="P1103" s="63">
        <v>45754</v>
      </c>
      <c r="Q1103" t="s">
        <v>1154</v>
      </c>
      <c r="R1103" t="s">
        <v>806</v>
      </c>
      <c r="S1103" t="s">
        <v>803</v>
      </c>
      <c r="T1103" t="s">
        <v>48</v>
      </c>
      <c r="U1103" t="s">
        <v>831</v>
      </c>
      <c r="V1103">
        <v>44.33</v>
      </c>
      <c r="W1103" t="s">
        <v>134</v>
      </c>
      <c r="X1103">
        <v>-44.33</v>
      </c>
      <c r="Y1103" t="s">
        <v>204</v>
      </c>
    </row>
    <row r="1104" spans="14:25" x14ac:dyDescent="0.2">
      <c r="N1104" s="63">
        <v>45748</v>
      </c>
      <c r="O1104" s="63">
        <v>45724</v>
      </c>
      <c r="P1104" s="63">
        <v>45754</v>
      </c>
      <c r="Q1104" t="s">
        <v>1154</v>
      </c>
      <c r="R1104" t="s">
        <v>806</v>
      </c>
      <c r="S1104" t="s">
        <v>803</v>
      </c>
      <c r="T1104" t="s">
        <v>48</v>
      </c>
      <c r="U1104" t="s">
        <v>831</v>
      </c>
      <c r="V1104">
        <v>45.25</v>
      </c>
      <c r="W1104" t="s">
        <v>134</v>
      </c>
      <c r="X1104">
        <v>-45.25</v>
      </c>
      <c r="Y1104" t="s">
        <v>204</v>
      </c>
    </row>
    <row r="1105" spans="14:25" x14ac:dyDescent="0.2">
      <c r="N1105" s="63">
        <v>45748</v>
      </c>
      <c r="O1105" s="63">
        <v>45728</v>
      </c>
      <c r="P1105" s="63">
        <v>45754</v>
      </c>
      <c r="Q1105" t="s">
        <v>1154</v>
      </c>
      <c r="R1105" t="s">
        <v>806</v>
      </c>
      <c r="S1105" t="s">
        <v>803</v>
      </c>
      <c r="T1105" t="s">
        <v>799</v>
      </c>
      <c r="U1105" t="s">
        <v>1247</v>
      </c>
      <c r="V1105">
        <v>48.84</v>
      </c>
      <c r="W1105" t="s">
        <v>134</v>
      </c>
      <c r="X1105">
        <v>-48.84</v>
      </c>
      <c r="Y1105" t="s">
        <v>204</v>
      </c>
    </row>
    <row r="1106" spans="14:25" x14ac:dyDescent="0.2">
      <c r="N1106" s="63">
        <v>45748</v>
      </c>
      <c r="O1106" s="63">
        <v>45678</v>
      </c>
      <c r="P1106" s="63">
        <v>45754</v>
      </c>
      <c r="Q1106" t="s">
        <v>1154</v>
      </c>
      <c r="R1106" t="s">
        <v>806</v>
      </c>
      <c r="S1106" t="s">
        <v>55</v>
      </c>
      <c r="T1106" t="s">
        <v>913</v>
      </c>
      <c r="U1106" t="s">
        <v>1751</v>
      </c>
      <c r="V1106">
        <v>50.98</v>
      </c>
      <c r="W1106" t="s">
        <v>134</v>
      </c>
      <c r="X1106">
        <v>-50.98</v>
      </c>
      <c r="Y1106" t="s">
        <v>204</v>
      </c>
    </row>
    <row r="1107" spans="14:25" x14ac:dyDescent="0.2">
      <c r="N1107" s="63">
        <v>45748</v>
      </c>
      <c r="O1107" s="63">
        <v>45668</v>
      </c>
      <c r="P1107" s="63">
        <v>45754</v>
      </c>
      <c r="Q1107" t="s">
        <v>1154</v>
      </c>
      <c r="R1107" t="s">
        <v>806</v>
      </c>
      <c r="S1107" t="s">
        <v>52</v>
      </c>
      <c r="T1107" t="s">
        <v>800</v>
      </c>
      <c r="U1107" t="s">
        <v>1746</v>
      </c>
      <c r="V1107">
        <v>52.67</v>
      </c>
      <c r="W1107" t="s">
        <v>134</v>
      </c>
      <c r="X1107">
        <v>-52.67</v>
      </c>
      <c r="Y1107" t="s">
        <v>204</v>
      </c>
    </row>
    <row r="1108" spans="14:25" x14ac:dyDescent="0.2">
      <c r="N1108" s="63">
        <v>45748</v>
      </c>
      <c r="O1108" s="63">
        <v>45742</v>
      </c>
      <c r="P1108" s="63">
        <v>45754</v>
      </c>
      <c r="Q1108" t="s">
        <v>1154</v>
      </c>
      <c r="R1108" t="s">
        <v>806</v>
      </c>
      <c r="S1108" t="s">
        <v>49</v>
      </c>
      <c r="T1108" t="s">
        <v>50</v>
      </c>
      <c r="U1108" t="s">
        <v>1005</v>
      </c>
      <c r="V1108">
        <v>52.83</v>
      </c>
      <c r="W1108" t="s">
        <v>134</v>
      </c>
      <c r="X1108">
        <v>-52.83</v>
      </c>
      <c r="Y1108" t="s">
        <v>204</v>
      </c>
    </row>
    <row r="1109" spans="14:25" x14ac:dyDescent="0.2">
      <c r="N1109" s="63">
        <v>45748</v>
      </c>
      <c r="O1109" s="63">
        <v>45741</v>
      </c>
      <c r="P1109" s="63">
        <v>45754</v>
      </c>
      <c r="Q1109" t="s">
        <v>1154</v>
      </c>
      <c r="R1109" t="s">
        <v>806</v>
      </c>
      <c r="S1109" t="s">
        <v>49</v>
      </c>
      <c r="T1109" t="s">
        <v>50</v>
      </c>
      <c r="U1109" t="s">
        <v>1003</v>
      </c>
      <c r="V1109">
        <v>54.13</v>
      </c>
      <c r="W1109" t="s">
        <v>134</v>
      </c>
      <c r="X1109">
        <v>-54.13</v>
      </c>
      <c r="Y1109" t="s">
        <v>204</v>
      </c>
    </row>
    <row r="1110" spans="14:25" x14ac:dyDescent="0.2">
      <c r="N1110" s="63">
        <v>45748</v>
      </c>
      <c r="O1110" s="63">
        <v>45754</v>
      </c>
      <c r="P1110" s="63">
        <v>45754</v>
      </c>
      <c r="Q1110" t="s">
        <v>725</v>
      </c>
      <c r="R1110" t="s">
        <v>128</v>
      </c>
      <c r="S1110" t="s">
        <v>41</v>
      </c>
      <c r="T1110" t="s">
        <v>798</v>
      </c>
      <c r="U1110" t="s">
        <v>1697</v>
      </c>
      <c r="V1110">
        <v>54.6</v>
      </c>
      <c r="W1110" t="s">
        <v>134</v>
      </c>
      <c r="X1110">
        <v>54.6</v>
      </c>
      <c r="Y1110" t="s">
        <v>203</v>
      </c>
    </row>
    <row r="1111" spans="14:25" x14ac:dyDescent="0.2">
      <c r="N1111" s="63">
        <v>45748</v>
      </c>
      <c r="O1111" s="63">
        <v>45754</v>
      </c>
      <c r="P1111" s="63">
        <v>45754</v>
      </c>
      <c r="Q1111" t="s">
        <v>725</v>
      </c>
      <c r="R1111" t="s">
        <v>128</v>
      </c>
      <c r="S1111" t="s">
        <v>41</v>
      </c>
      <c r="T1111" t="s">
        <v>798</v>
      </c>
      <c r="U1111" t="s">
        <v>1697</v>
      </c>
      <c r="V1111">
        <v>54.6</v>
      </c>
      <c r="W1111" t="s">
        <v>134</v>
      </c>
      <c r="X1111">
        <v>54.6</v>
      </c>
      <c r="Y1111" t="s">
        <v>203</v>
      </c>
    </row>
    <row r="1112" spans="14:25" x14ac:dyDescent="0.2">
      <c r="N1112" s="63">
        <v>45748</v>
      </c>
      <c r="O1112" s="63">
        <v>45738</v>
      </c>
      <c r="P1112" s="63">
        <v>45754</v>
      </c>
      <c r="Q1112" t="s">
        <v>1154</v>
      </c>
      <c r="R1112" t="s">
        <v>806</v>
      </c>
      <c r="S1112" t="s">
        <v>899</v>
      </c>
      <c r="T1112" t="s">
        <v>910</v>
      </c>
      <c r="U1112" t="s">
        <v>1735</v>
      </c>
      <c r="V1112">
        <v>55.55</v>
      </c>
      <c r="W1112" t="s">
        <v>134</v>
      </c>
      <c r="X1112">
        <v>-55.55</v>
      </c>
      <c r="Y1112" t="s">
        <v>204</v>
      </c>
    </row>
    <row r="1113" spans="14:25" x14ac:dyDescent="0.2">
      <c r="N1113" s="63">
        <v>45748</v>
      </c>
      <c r="O1113" s="63">
        <v>45721</v>
      </c>
      <c r="P1113" s="63">
        <v>45754</v>
      </c>
      <c r="Q1113" t="s">
        <v>1154</v>
      </c>
      <c r="R1113" t="s">
        <v>806</v>
      </c>
      <c r="S1113" t="s">
        <v>52</v>
      </c>
      <c r="T1113" t="s">
        <v>800</v>
      </c>
      <c r="U1113" t="s">
        <v>829</v>
      </c>
      <c r="V1113">
        <v>58.09</v>
      </c>
      <c r="W1113" t="s">
        <v>134</v>
      </c>
      <c r="X1113">
        <v>-58.09</v>
      </c>
      <c r="Y1113" t="s">
        <v>204</v>
      </c>
    </row>
    <row r="1114" spans="14:25" x14ac:dyDescent="0.2">
      <c r="N1114" s="63">
        <v>45748</v>
      </c>
      <c r="O1114" s="63">
        <v>45731</v>
      </c>
      <c r="P1114" s="63">
        <v>45754</v>
      </c>
      <c r="Q1114" t="s">
        <v>1154</v>
      </c>
      <c r="R1114" t="s">
        <v>806</v>
      </c>
      <c r="S1114" t="s">
        <v>803</v>
      </c>
      <c r="T1114" t="s">
        <v>48</v>
      </c>
      <c r="U1114" t="s">
        <v>978</v>
      </c>
      <c r="V1114">
        <v>59.46</v>
      </c>
      <c r="W1114" t="s">
        <v>134</v>
      </c>
      <c r="X1114">
        <v>-59.46</v>
      </c>
      <c r="Y1114" t="s">
        <v>204</v>
      </c>
    </row>
    <row r="1115" spans="14:25" x14ac:dyDescent="0.2">
      <c r="N1115" s="63">
        <v>45748</v>
      </c>
      <c r="O1115" s="63">
        <v>45714</v>
      </c>
      <c r="P1115" s="63">
        <v>45754</v>
      </c>
      <c r="Q1115" t="s">
        <v>1154</v>
      </c>
      <c r="R1115" t="s">
        <v>806</v>
      </c>
      <c r="S1115" t="s">
        <v>49</v>
      </c>
      <c r="T1115" t="s">
        <v>807</v>
      </c>
      <c r="U1115" t="s">
        <v>1628</v>
      </c>
      <c r="V1115">
        <v>60</v>
      </c>
      <c r="W1115" t="s">
        <v>134</v>
      </c>
      <c r="X1115">
        <v>-60</v>
      </c>
      <c r="Y1115" t="s">
        <v>204</v>
      </c>
    </row>
    <row r="1116" spans="14:25" x14ac:dyDescent="0.2">
      <c r="N1116" s="63">
        <v>45748</v>
      </c>
      <c r="O1116" s="63">
        <v>45715</v>
      </c>
      <c r="P1116" s="63">
        <v>45754</v>
      </c>
      <c r="Q1116" t="s">
        <v>1154</v>
      </c>
      <c r="R1116" t="s">
        <v>806</v>
      </c>
      <c r="S1116" t="s">
        <v>49</v>
      </c>
      <c r="T1116" t="s">
        <v>807</v>
      </c>
      <c r="U1116" t="s">
        <v>1601</v>
      </c>
      <c r="V1116">
        <v>60</v>
      </c>
      <c r="W1116" t="s">
        <v>134</v>
      </c>
      <c r="X1116">
        <v>-60</v>
      </c>
      <c r="Y1116" t="s">
        <v>204</v>
      </c>
    </row>
    <row r="1117" spans="14:25" x14ac:dyDescent="0.2">
      <c r="N1117" s="63">
        <v>45748</v>
      </c>
      <c r="O1117" s="63">
        <v>45562</v>
      </c>
      <c r="P1117" s="63">
        <v>45754</v>
      </c>
      <c r="Q1117" t="s">
        <v>1154</v>
      </c>
      <c r="R1117" t="s">
        <v>806</v>
      </c>
      <c r="S1117" t="s">
        <v>49</v>
      </c>
      <c r="T1117" t="s">
        <v>905</v>
      </c>
      <c r="U1117" t="s">
        <v>1741</v>
      </c>
      <c r="V1117">
        <v>64.75</v>
      </c>
      <c r="W1117" t="s">
        <v>134</v>
      </c>
      <c r="X1117">
        <v>-64.75</v>
      </c>
      <c r="Y1117" t="s">
        <v>204</v>
      </c>
    </row>
    <row r="1118" spans="14:25" x14ac:dyDescent="0.2">
      <c r="N1118" s="63">
        <v>45748</v>
      </c>
      <c r="O1118" s="63">
        <v>45713</v>
      </c>
      <c r="P1118" s="63">
        <v>45754</v>
      </c>
      <c r="Q1118" t="s">
        <v>1154</v>
      </c>
      <c r="R1118" t="s">
        <v>806</v>
      </c>
      <c r="S1118" t="s">
        <v>52</v>
      </c>
      <c r="T1118" t="s">
        <v>800</v>
      </c>
      <c r="U1118" t="s">
        <v>829</v>
      </c>
      <c r="V1118">
        <v>65.3</v>
      </c>
      <c r="W1118" t="s">
        <v>134</v>
      </c>
      <c r="X1118">
        <v>-65.3</v>
      </c>
      <c r="Y1118" t="s">
        <v>204</v>
      </c>
    </row>
    <row r="1119" spans="14:25" x14ac:dyDescent="0.2">
      <c r="N1119" s="63">
        <v>45748</v>
      </c>
      <c r="O1119" s="63">
        <v>45714</v>
      </c>
      <c r="P1119" s="63">
        <v>45754</v>
      </c>
      <c r="Q1119" t="s">
        <v>1154</v>
      </c>
      <c r="R1119" t="s">
        <v>806</v>
      </c>
      <c r="S1119" t="s">
        <v>49</v>
      </c>
      <c r="T1119" t="s">
        <v>807</v>
      </c>
      <c r="U1119" t="s">
        <v>1629</v>
      </c>
      <c r="V1119">
        <v>66.34</v>
      </c>
      <c r="W1119" t="s">
        <v>134</v>
      </c>
      <c r="X1119">
        <v>-66.34</v>
      </c>
      <c r="Y1119" t="s">
        <v>204</v>
      </c>
    </row>
    <row r="1120" spans="14:25" x14ac:dyDescent="0.2">
      <c r="N1120" s="63">
        <v>45748</v>
      </c>
      <c r="O1120" s="63">
        <v>45739</v>
      </c>
      <c r="P1120" s="63">
        <v>45754</v>
      </c>
      <c r="Q1120" t="s">
        <v>1154</v>
      </c>
      <c r="R1120" t="s">
        <v>806</v>
      </c>
      <c r="S1120" t="s">
        <v>55</v>
      </c>
      <c r="T1120" t="s">
        <v>57</v>
      </c>
      <c r="U1120" t="s">
        <v>1726</v>
      </c>
      <c r="V1120">
        <v>68</v>
      </c>
      <c r="W1120" t="s">
        <v>134</v>
      </c>
      <c r="X1120">
        <v>-68</v>
      </c>
      <c r="Y1120" t="s">
        <v>204</v>
      </c>
    </row>
    <row r="1121" spans="14:25" x14ac:dyDescent="0.2">
      <c r="N1121" s="63">
        <v>45748</v>
      </c>
      <c r="O1121" s="63">
        <v>45716</v>
      </c>
      <c r="P1121" s="63">
        <v>45754</v>
      </c>
      <c r="Q1121" t="s">
        <v>1154</v>
      </c>
      <c r="R1121" t="s">
        <v>806</v>
      </c>
      <c r="S1121" t="s">
        <v>55</v>
      </c>
      <c r="T1121" t="s">
        <v>56</v>
      </c>
      <c r="U1121" t="s">
        <v>1729</v>
      </c>
      <c r="V1121">
        <v>72.86</v>
      </c>
      <c r="W1121" t="s">
        <v>134</v>
      </c>
      <c r="X1121">
        <v>-72.86</v>
      </c>
      <c r="Y1121" t="s">
        <v>204</v>
      </c>
    </row>
    <row r="1122" spans="14:25" x14ac:dyDescent="0.2">
      <c r="N1122" s="63">
        <v>45748</v>
      </c>
      <c r="O1122" s="63">
        <v>45656</v>
      </c>
      <c r="P1122" s="63">
        <v>45754</v>
      </c>
      <c r="Q1122" t="s">
        <v>1154</v>
      </c>
      <c r="R1122" t="s">
        <v>806</v>
      </c>
      <c r="S1122" t="s">
        <v>899</v>
      </c>
      <c r="T1122" t="s">
        <v>902</v>
      </c>
      <c r="U1122" t="s">
        <v>1717</v>
      </c>
      <c r="V1122">
        <v>73.989999999999995</v>
      </c>
      <c r="W1122" t="s">
        <v>134</v>
      </c>
      <c r="X1122">
        <v>-73.989999999999995</v>
      </c>
      <c r="Y1122" t="s">
        <v>204</v>
      </c>
    </row>
    <row r="1123" spans="14:25" x14ac:dyDescent="0.2">
      <c r="N1123" s="63">
        <v>45748</v>
      </c>
      <c r="O1123" s="63">
        <v>45724</v>
      </c>
      <c r="P1123" s="63">
        <v>45754</v>
      </c>
      <c r="Q1123" t="s">
        <v>1154</v>
      </c>
      <c r="R1123" t="s">
        <v>806</v>
      </c>
      <c r="S1123" t="s">
        <v>52</v>
      </c>
      <c r="T1123" t="s">
        <v>800</v>
      </c>
      <c r="U1123" t="s">
        <v>829</v>
      </c>
      <c r="V1123">
        <v>75.459999999999994</v>
      </c>
      <c r="W1123" t="s">
        <v>134</v>
      </c>
      <c r="X1123">
        <v>-75.459999999999994</v>
      </c>
      <c r="Y1123" t="s">
        <v>204</v>
      </c>
    </row>
    <row r="1124" spans="14:25" x14ac:dyDescent="0.2">
      <c r="N1124" s="63">
        <v>45748</v>
      </c>
      <c r="O1124" s="63">
        <v>45739</v>
      </c>
      <c r="P1124" s="63">
        <v>45754</v>
      </c>
      <c r="Q1124" t="s">
        <v>1154</v>
      </c>
      <c r="R1124" t="s">
        <v>806</v>
      </c>
      <c r="S1124" t="s">
        <v>49</v>
      </c>
      <c r="T1124" t="s">
        <v>50</v>
      </c>
      <c r="U1124" t="s">
        <v>1005</v>
      </c>
      <c r="V1124">
        <v>77.319999999999993</v>
      </c>
      <c r="W1124" t="s">
        <v>134</v>
      </c>
      <c r="X1124">
        <v>-77.319999999999993</v>
      </c>
      <c r="Y1124" t="s">
        <v>204</v>
      </c>
    </row>
    <row r="1125" spans="14:25" x14ac:dyDescent="0.2">
      <c r="N1125" s="63">
        <v>45748</v>
      </c>
      <c r="O1125" s="63">
        <v>45726</v>
      </c>
      <c r="P1125" s="63">
        <v>45754</v>
      </c>
      <c r="Q1125" t="s">
        <v>1154</v>
      </c>
      <c r="R1125" t="s">
        <v>806</v>
      </c>
      <c r="S1125" t="s">
        <v>803</v>
      </c>
      <c r="T1125" t="s">
        <v>48</v>
      </c>
      <c r="U1125" t="s">
        <v>830</v>
      </c>
      <c r="V1125">
        <v>77.38</v>
      </c>
      <c r="W1125" t="s">
        <v>134</v>
      </c>
      <c r="X1125">
        <v>-77.38</v>
      </c>
      <c r="Y1125" t="s">
        <v>204</v>
      </c>
    </row>
    <row r="1126" spans="14:25" x14ac:dyDescent="0.2">
      <c r="N1126" s="63">
        <v>45748</v>
      </c>
      <c r="O1126" s="63">
        <v>45729</v>
      </c>
      <c r="P1126" s="63">
        <v>45754</v>
      </c>
      <c r="Q1126" t="s">
        <v>1154</v>
      </c>
      <c r="R1126" t="s">
        <v>806</v>
      </c>
      <c r="S1126" t="s">
        <v>816</v>
      </c>
      <c r="T1126" t="s">
        <v>965</v>
      </c>
      <c r="U1126" t="s">
        <v>1707</v>
      </c>
      <c r="V1126">
        <v>77.5</v>
      </c>
      <c r="W1126" t="s">
        <v>134</v>
      </c>
      <c r="X1126">
        <v>-77.5</v>
      </c>
      <c r="Y1126" t="s">
        <v>204</v>
      </c>
    </row>
    <row r="1127" spans="14:25" x14ac:dyDescent="0.2">
      <c r="N1127" s="63">
        <v>45748</v>
      </c>
      <c r="O1127" s="63">
        <v>45740</v>
      </c>
      <c r="P1127" s="63">
        <v>45754</v>
      </c>
      <c r="Q1127" t="s">
        <v>1154</v>
      </c>
      <c r="R1127" t="s">
        <v>806</v>
      </c>
      <c r="S1127" t="s">
        <v>803</v>
      </c>
      <c r="T1127" t="s">
        <v>48</v>
      </c>
      <c r="U1127" t="s">
        <v>830</v>
      </c>
      <c r="V1127">
        <v>79.8</v>
      </c>
      <c r="W1127" t="s">
        <v>134</v>
      </c>
      <c r="X1127">
        <v>-79.8</v>
      </c>
      <c r="Y1127" t="s">
        <v>204</v>
      </c>
    </row>
    <row r="1128" spans="14:25" x14ac:dyDescent="0.2">
      <c r="N1128" s="63">
        <v>45748</v>
      </c>
      <c r="O1128" s="63">
        <v>45717</v>
      </c>
      <c r="P1128" s="63">
        <v>45754</v>
      </c>
      <c r="Q1128" t="s">
        <v>1154</v>
      </c>
      <c r="R1128" t="s">
        <v>806</v>
      </c>
      <c r="S1128" t="s">
        <v>52</v>
      </c>
      <c r="T1128" t="s">
        <v>800</v>
      </c>
      <c r="U1128" t="s">
        <v>855</v>
      </c>
      <c r="V1128">
        <v>86.24</v>
      </c>
      <c r="W1128" t="s">
        <v>134</v>
      </c>
      <c r="X1128">
        <v>-86.24</v>
      </c>
      <c r="Y1128" t="s">
        <v>204</v>
      </c>
    </row>
    <row r="1129" spans="14:25" x14ac:dyDescent="0.2">
      <c r="N1129" s="63">
        <v>45748</v>
      </c>
      <c r="O1129" s="63">
        <v>45738</v>
      </c>
      <c r="P1129" s="63">
        <v>45754</v>
      </c>
      <c r="Q1129" t="s">
        <v>1154</v>
      </c>
      <c r="R1129" t="s">
        <v>806</v>
      </c>
      <c r="S1129" t="s">
        <v>55</v>
      </c>
      <c r="T1129" t="s">
        <v>57</v>
      </c>
      <c r="U1129" t="s">
        <v>1725</v>
      </c>
      <c r="V1129">
        <v>89.1</v>
      </c>
      <c r="W1129" t="s">
        <v>134</v>
      </c>
      <c r="X1129">
        <v>-89.1</v>
      </c>
      <c r="Y1129" t="s">
        <v>204</v>
      </c>
    </row>
    <row r="1130" spans="14:25" x14ac:dyDescent="0.2">
      <c r="N1130" s="63">
        <v>45748</v>
      </c>
      <c r="O1130" s="63">
        <v>45722</v>
      </c>
      <c r="P1130" s="63">
        <v>45754</v>
      </c>
      <c r="Q1130" t="s">
        <v>1154</v>
      </c>
      <c r="R1130" t="s">
        <v>806</v>
      </c>
      <c r="S1130" t="s">
        <v>814</v>
      </c>
      <c r="T1130" t="s">
        <v>257</v>
      </c>
      <c r="U1130" t="s">
        <v>835</v>
      </c>
      <c r="V1130">
        <v>100</v>
      </c>
      <c r="W1130" t="s">
        <v>134</v>
      </c>
      <c r="X1130">
        <v>-100</v>
      </c>
      <c r="Y1130" t="s">
        <v>204</v>
      </c>
    </row>
    <row r="1131" spans="14:25" x14ac:dyDescent="0.2">
      <c r="N1131" s="63">
        <v>45748</v>
      </c>
      <c r="O1131" s="63">
        <v>45715</v>
      </c>
      <c r="P1131" s="63">
        <v>45754</v>
      </c>
      <c r="Q1131" t="s">
        <v>1154</v>
      </c>
      <c r="R1131" t="s">
        <v>806</v>
      </c>
      <c r="S1131" t="s">
        <v>52</v>
      </c>
      <c r="T1131" t="s">
        <v>800</v>
      </c>
      <c r="U1131" t="s">
        <v>1056</v>
      </c>
      <c r="V1131">
        <v>101.19</v>
      </c>
      <c r="W1131" t="s">
        <v>134</v>
      </c>
      <c r="X1131">
        <v>-101.19</v>
      </c>
      <c r="Y1131" t="s">
        <v>204</v>
      </c>
    </row>
    <row r="1132" spans="14:25" x14ac:dyDescent="0.2">
      <c r="N1132" s="63">
        <v>45748</v>
      </c>
      <c r="O1132" s="63">
        <v>45713</v>
      </c>
      <c r="P1132" s="63">
        <v>45754</v>
      </c>
      <c r="Q1132" t="s">
        <v>1154</v>
      </c>
      <c r="R1132" t="s">
        <v>806</v>
      </c>
      <c r="S1132" t="s">
        <v>803</v>
      </c>
      <c r="T1132" t="s">
        <v>898</v>
      </c>
      <c r="U1132" t="s">
        <v>1068</v>
      </c>
      <c r="V1132">
        <v>106.02</v>
      </c>
      <c r="W1132" t="s">
        <v>134</v>
      </c>
      <c r="X1132">
        <v>-106.02</v>
      </c>
      <c r="Y1132" t="s">
        <v>204</v>
      </c>
    </row>
    <row r="1133" spans="14:25" x14ac:dyDescent="0.2">
      <c r="N1133" s="63">
        <v>45748</v>
      </c>
      <c r="O1133" s="63">
        <v>45688</v>
      </c>
      <c r="P1133" s="63">
        <v>45754</v>
      </c>
      <c r="Q1133" t="s">
        <v>1154</v>
      </c>
      <c r="R1133" t="s">
        <v>806</v>
      </c>
      <c r="S1133" t="s">
        <v>58</v>
      </c>
      <c r="T1133" t="s">
        <v>802</v>
      </c>
      <c r="U1133" t="s">
        <v>1716</v>
      </c>
      <c r="V1133">
        <v>106.61</v>
      </c>
      <c r="W1133" t="s">
        <v>134</v>
      </c>
      <c r="X1133">
        <v>-106.61</v>
      </c>
      <c r="Y1133" t="s">
        <v>204</v>
      </c>
    </row>
    <row r="1134" spans="14:25" x14ac:dyDescent="0.2">
      <c r="N1134" s="63">
        <v>45748</v>
      </c>
      <c r="O1134" s="63">
        <v>45724</v>
      </c>
      <c r="P1134" s="63">
        <v>45754</v>
      </c>
      <c r="Q1134" t="s">
        <v>1154</v>
      </c>
      <c r="R1134" t="s">
        <v>806</v>
      </c>
      <c r="S1134" t="s">
        <v>52</v>
      </c>
      <c r="T1134" t="s">
        <v>800</v>
      </c>
      <c r="U1134" t="s">
        <v>1718</v>
      </c>
      <c r="V1134">
        <v>107.82</v>
      </c>
      <c r="W1134" t="s">
        <v>134</v>
      </c>
      <c r="X1134">
        <v>-107.82</v>
      </c>
      <c r="Y1134" t="s">
        <v>204</v>
      </c>
    </row>
    <row r="1135" spans="14:25" x14ac:dyDescent="0.2">
      <c r="N1135" s="63">
        <v>45748</v>
      </c>
      <c r="O1135" s="63">
        <v>45721</v>
      </c>
      <c r="P1135" s="63">
        <v>45754</v>
      </c>
      <c r="Q1135" t="s">
        <v>1154</v>
      </c>
      <c r="R1135" t="s">
        <v>806</v>
      </c>
      <c r="S1135" t="s">
        <v>803</v>
      </c>
      <c r="T1135" t="s">
        <v>48</v>
      </c>
      <c r="U1135" t="s">
        <v>830</v>
      </c>
      <c r="V1135">
        <v>110.3</v>
      </c>
      <c r="W1135" t="s">
        <v>134</v>
      </c>
      <c r="X1135">
        <v>-110.3</v>
      </c>
      <c r="Y1135" t="s">
        <v>204</v>
      </c>
    </row>
    <row r="1136" spans="14:25" x14ac:dyDescent="0.2">
      <c r="N1136" s="63">
        <v>45748</v>
      </c>
      <c r="O1136" s="63">
        <v>45727</v>
      </c>
      <c r="P1136" s="63">
        <v>45754</v>
      </c>
      <c r="Q1136" t="s">
        <v>1154</v>
      </c>
      <c r="R1136" t="s">
        <v>806</v>
      </c>
      <c r="S1136" t="s">
        <v>803</v>
      </c>
      <c r="T1136" t="s">
        <v>48</v>
      </c>
      <c r="U1136" t="s">
        <v>831</v>
      </c>
      <c r="V1136">
        <v>112.7</v>
      </c>
      <c r="W1136" t="s">
        <v>134</v>
      </c>
      <c r="X1136">
        <v>-112.7</v>
      </c>
      <c r="Y1136" t="s">
        <v>204</v>
      </c>
    </row>
    <row r="1137" spans="14:25" x14ac:dyDescent="0.2">
      <c r="N1137" s="63">
        <v>45748</v>
      </c>
      <c r="O1137" s="63">
        <v>45739</v>
      </c>
      <c r="P1137" s="63">
        <v>45754</v>
      </c>
      <c r="Q1137" t="s">
        <v>1154</v>
      </c>
      <c r="R1137" t="s">
        <v>806</v>
      </c>
      <c r="S1137" t="s">
        <v>49</v>
      </c>
      <c r="T1137" t="s">
        <v>50</v>
      </c>
      <c r="U1137" t="s">
        <v>1004</v>
      </c>
      <c r="V1137">
        <v>119.28</v>
      </c>
      <c r="W1137" t="s">
        <v>134</v>
      </c>
      <c r="X1137">
        <v>-119.28</v>
      </c>
      <c r="Y1137" t="s">
        <v>204</v>
      </c>
    </row>
    <row r="1138" spans="14:25" x14ac:dyDescent="0.2">
      <c r="N1138" s="63">
        <v>45748</v>
      </c>
      <c r="O1138" s="63">
        <v>45697</v>
      </c>
      <c r="P1138" s="63">
        <v>45754</v>
      </c>
      <c r="Q1138" t="s">
        <v>1154</v>
      </c>
      <c r="R1138" t="s">
        <v>806</v>
      </c>
      <c r="S1138" t="s">
        <v>899</v>
      </c>
      <c r="T1138" t="s">
        <v>910</v>
      </c>
      <c r="U1138" t="s">
        <v>1719</v>
      </c>
      <c r="V1138">
        <v>120</v>
      </c>
      <c r="W1138" t="s">
        <v>134</v>
      </c>
      <c r="X1138">
        <v>-120</v>
      </c>
      <c r="Y1138" t="s">
        <v>204</v>
      </c>
    </row>
    <row r="1139" spans="14:25" x14ac:dyDescent="0.2">
      <c r="N1139" s="63">
        <v>45748</v>
      </c>
      <c r="O1139" s="63">
        <v>45726</v>
      </c>
      <c r="P1139" s="63">
        <v>45754</v>
      </c>
      <c r="Q1139" t="s">
        <v>1154</v>
      </c>
      <c r="R1139" t="s">
        <v>806</v>
      </c>
      <c r="S1139" t="s">
        <v>803</v>
      </c>
      <c r="T1139" t="s">
        <v>48</v>
      </c>
      <c r="U1139" t="s">
        <v>1711</v>
      </c>
      <c r="V1139">
        <v>124.87</v>
      </c>
      <c r="W1139" t="s">
        <v>134</v>
      </c>
      <c r="X1139">
        <v>-124.87</v>
      </c>
      <c r="Y1139" t="s">
        <v>204</v>
      </c>
    </row>
    <row r="1140" spans="14:25" x14ac:dyDescent="0.2">
      <c r="N1140" s="63">
        <v>45748</v>
      </c>
      <c r="O1140" s="63">
        <v>45674</v>
      </c>
      <c r="P1140" s="63">
        <v>45754</v>
      </c>
      <c r="Q1140" t="s">
        <v>1154</v>
      </c>
      <c r="R1140" t="s">
        <v>806</v>
      </c>
      <c r="S1140" t="s">
        <v>58</v>
      </c>
      <c r="T1140" t="s">
        <v>802</v>
      </c>
      <c r="U1140" t="s">
        <v>1749</v>
      </c>
      <c r="V1140">
        <v>133.16</v>
      </c>
      <c r="W1140" t="s">
        <v>134</v>
      </c>
      <c r="X1140">
        <v>-133.16</v>
      </c>
      <c r="Y1140" t="s">
        <v>204</v>
      </c>
    </row>
    <row r="1141" spans="14:25" x14ac:dyDescent="0.2">
      <c r="N1141" s="63">
        <v>45748</v>
      </c>
      <c r="O1141" s="63">
        <v>45670</v>
      </c>
      <c r="P1141" s="63">
        <v>45754</v>
      </c>
      <c r="Q1141" t="s">
        <v>1154</v>
      </c>
      <c r="R1141" t="s">
        <v>806</v>
      </c>
      <c r="S1141" t="s">
        <v>58</v>
      </c>
      <c r="T1141" t="s">
        <v>906</v>
      </c>
      <c r="U1141" t="s">
        <v>1748</v>
      </c>
      <c r="V1141">
        <v>146.05000000000001</v>
      </c>
      <c r="W1141" t="s">
        <v>134</v>
      </c>
      <c r="X1141">
        <v>-146.05000000000001</v>
      </c>
      <c r="Y1141" t="s">
        <v>204</v>
      </c>
    </row>
    <row r="1142" spans="14:25" x14ac:dyDescent="0.2">
      <c r="N1142" s="63">
        <v>45748</v>
      </c>
      <c r="O1142" s="63">
        <v>45714</v>
      </c>
      <c r="P1142" s="63">
        <v>45754</v>
      </c>
      <c r="Q1142" t="s">
        <v>1154</v>
      </c>
      <c r="R1142" t="s">
        <v>806</v>
      </c>
      <c r="S1142" t="s">
        <v>49</v>
      </c>
      <c r="T1142" t="s">
        <v>904</v>
      </c>
      <c r="U1142" t="s">
        <v>1630</v>
      </c>
      <c r="V1142">
        <v>157.05000000000001</v>
      </c>
      <c r="W1142" t="s">
        <v>134</v>
      </c>
      <c r="X1142">
        <v>-157.05000000000001</v>
      </c>
      <c r="Y1142" t="s">
        <v>204</v>
      </c>
    </row>
    <row r="1143" spans="14:25" x14ac:dyDescent="0.2">
      <c r="N1143" s="63">
        <v>45748</v>
      </c>
      <c r="O1143" s="63">
        <v>45754</v>
      </c>
      <c r="P1143" s="63">
        <v>45754</v>
      </c>
      <c r="Q1143" t="s">
        <v>725</v>
      </c>
      <c r="R1143" t="s">
        <v>128</v>
      </c>
      <c r="S1143" t="s">
        <v>808</v>
      </c>
      <c r="T1143" t="s">
        <v>257</v>
      </c>
      <c r="U1143" t="s">
        <v>745</v>
      </c>
      <c r="V1143">
        <v>166.98</v>
      </c>
      <c r="W1143" t="s">
        <v>134</v>
      </c>
      <c r="X1143">
        <v>-166.98</v>
      </c>
      <c r="Y1143" t="s">
        <v>204</v>
      </c>
    </row>
    <row r="1144" spans="14:25" x14ac:dyDescent="0.2">
      <c r="N1144" s="63">
        <v>45748</v>
      </c>
      <c r="O1144" s="63">
        <v>45713</v>
      </c>
      <c r="P1144" s="63">
        <v>45754</v>
      </c>
      <c r="Q1144" t="s">
        <v>1154</v>
      </c>
      <c r="R1144" t="s">
        <v>806</v>
      </c>
      <c r="S1144" t="s">
        <v>803</v>
      </c>
      <c r="T1144" t="s">
        <v>48</v>
      </c>
      <c r="U1144" t="s">
        <v>1055</v>
      </c>
      <c r="V1144">
        <v>172.12</v>
      </c>
      <c r="W1144" t="s">
        <v>134</v>
      </c>
      <c r="X1144">
        <v>-172.12</v>
      </c>
      <c r="Y1144" t="s">
        <v>204</v>
      </c>
    </row>
    <row r="1145" spans="14:25" x14ac:dyDescent="0.2">
      <c r="N1145" s="63">
        <v>45748</v>
      </c>
      <c r="O1145" s="63">
        <v>45715</v>
      </c>
      <c r="P1145" s="63">
        <v>45754</v>
      </c>
      <c r="Q1145" t="s">
        <v>1154</v>
      </c>
      <c r="R1145" t="s">
        <v>806</v>
      </c>
      <c r="S1145" t="s">
        <v>803</v>
      </c>
      <c r="T1145" t="s">
        <v>48</v>
      </c>
      <c r="U1145" t="s">
        <v>831</v>
      </c>
      <c r="V1145">
        <v>189.87</v>
      </c>
      <c r="W1145" t="s">
        <v>134</v>
      </c>
      <c r="X1145">
        <v>-189.87</v>
      </c>
      <c r="Y1145" t="s">
        <v>204</v>
      </c>
    </row>
    <row r="1146" spans="14:25" x14ac:dyDescent="0.2">
      <c r="N1146" s="63">
        <v>45748</v>
      </c>
      <c r="O1146" s="63">
        <v>45754</v>
      </c>
      <c r="P1146" s="63">
        <v>45754</v>
      </c>
      <c r="Q1146" t="s">
        <v>725</v>
      </c>
      <c r="R1146" t="s">
        <v>128</v>
      </c>
      <c r="S1146" t="s">
        <v>52</v>
      </c>
      <c r="T1146" t="s">
        <v>53</v>
      </c>
      <c r="U1146" t="s">
        <v>1700</v>
      </c>
      <c r="V1146">
        <v>210</v>
      </c>
      <c r="W1146" t="s">
        <v>134</v>
      </c>
      <c r="X1146">
        <v>-210</v>
      </c>
      <c r="Y1146" t="s">
        <v>204</v>
      </c>
    </row>
    <row r="1147" spans="14:25" x14ac:dyDescent="0.2">
      <c r="N1147" s="63">
        <v>45748</v>
      </c>
      <c r="O1147" s="63">
        <v>45660</v>
      </c>
      <c r="P1147" s="63">
        <v>45754</v>
      </c>
      <c r="Q1147" t="s">
        <v>1154</v>
      </c>
      <c r="R1147" t="s">
        <v>806</v>
      </c>
      <c r="S1147" t="s">
        <v>816</v>
      </c>
      <c r="T1147" t="s">
        <v>965</v>
      </c>
      <c r="U1147" t="s">
        <v>1744</v>
      </c>
      <c r="V1147">
        <v>250</v>
      </c>
      <c r="W1147" t="s">
        <v>134</v>
      </c>
      <c r="X1147">
        <v>-250</v>
      </c>
      <c r="Y1147" t="s">
        <v>204</v>
      </c>
    </row>
    <row r="1148" spans="14:25" x14ac:dyDescent="0.2">
      <c r="N1148" s="63">
        <v>45748</v>
      </c>
      <c r="O1148" s="63">
        <v>45713</v>
      </c>
      <c r="P1148" s="63">
        <v>45754</v>
      </c>
      <c r="Q1148" t="s">
        <v>1154</v>
      </c>
      <c r="R1148" t="s">
        <v>806</v>
      </c>
      <c r="S1148" t="s">
        <v>52</v>
      </c>
      <c r="T1148" t="s">
        <v>800</v>
      </c>
      <c r="U1148" t="s">
        <v>829</v>
      </c>
      <c r="V1148">
        <v>260.5</v>
      </c>
      <c r="W1148" t="s">
        <v>134</v>
      </c>
      <c r="X1148">
        <v>-260.5</v>
      </c>
      <c r="Y1148" t="s">
        <v>204</v>
      </c>
    </row>
    <row r="1149" spans="14:25" x14ac:dyDescent="0.2">
      <c r="N1149" s="63">
        <v>45748</v>
      </c>
      <c r="O1149" s="63">
        <v>45717</v>
      </c>
      <c r="P1149" s="63">
        <v>45754</v>
      </c>
      <c r="Q1149" t="s">
        <v>1154</v>
      </c>
      <c r="R1149" t="s">
        <v>806</v>
      </c>
      <c r="S1149" t="s">
        <v>49</v>
      </c>
      <c r="T1149" t="s">
        <v>51</v>
      </c>
      <c r="U1149" t="s">
        <v>1730</v>
      </c>
      <c r="V1149">
        <v>268.89</v>
      </c>
      <c r="W1149" t="s">
        <v>134</v>
      </c>
      <c r="X1149">
        <v>-268.89</v>
      </c>
      <c r="Y1149" t="s">
        <v>204</v>
      </c>
    </row>
    <row r="1150" spans="14:25" x14ac:dyDescent="0.2">
      <c r="N1150" s="63">
        <v>45748</v>
      </c>
      <c r="O1150" s="63">
        <v>45734</v>
      </c>
      <c r="P1150" s="63">
        <v>45754</v>
      </c>
      <c r="Q1150" t="s">
        <v>1154</v>
      </c>
      <c r="R1150" t="s">
        <v>806</v>
      </c>
      <c r="S1150" t="s">
        <v>49</v>
      </c>
      <c r="T1150" t="s">
        <v>51</v>
      </c>
      <c r="U1150" t="s">
        <v>834</v>
      </c>
      <c r="V1150">
        <v>269.97000000000003</v>
      </c>
      <c r="W1150" t="s">
        <v>134</v>
      </c>
      <c r="X1150">
        <v>-269.97000000000003</v>
      </c>
      <c r="Y1150" t="s">
        <v>204</v>
      </c>
    </row>
    <row r="1151" spans="14:25" x14ac:dyDescent="0.2">
      <c r="N1151" s="63">
        <v>45748</v>
      </c>
      <c r="O1151" s="63">
        <v>45725</v>
      </c>
      <c r="P1151" s="63">
        <v>45754</v>
      </c>
      <c r="Q1151" t="s">
        <v>1154</v>
      </c>
      <c r="R1151" t="s">
        <v>806</v>
      </c>
      <c r="S1151" t="s">
        <v>49</v>
      </c>
      <c r="T1151" t="s">
        <v>51</v>
      </c>
      <c r="U1151" t="s">
        <v>1731</v>
      </c>
      <c r="V1151">
        <v>272.02</v>
      </c>
      <c r="W1151" t="s">
        <v>134</v>
      </c>
      <c r="X1151">
        <v>-272.02</v>
      </c>
      <c r="Y1151" t="s">
        <v>204</v>
      </c>
    </row>
    <row r="1152" spans="14:25" x14ac:dyDescent="0.2">
      <c r="N1152" s="63">
        <v>45748</v>
      </c>
      <c r="O1152" s="63">
        <v>45754</v>
      </c>
      <c r="P1152" s="63">
        <v>45754</v>
      </c>
      <c r="Q1152" t="s">
        <v>725</v>
      </c>
      <c r="R1152" t="s">
        <v>128</v>
      </c>
      <c r="S1152" t="s">
        <v>58</v>
      </c>
      <c r="T1152" t="s">
        <v>802</v>
      </c>
      <c r="U1152" t="s">
        <v>1526</v>
      </c>
      <c r="V1152">
        <v>295.86</v>
      </c>
      <c r="W1152" t="s">
        <v>134</v>
      </c>
      <c r="X1152">
        <v>-295.86</v>
      </c>
      <c r="Y1152" t="s">
        <v>204</v>
      </c>
    </row>
    <row r="1153" spans="14:25" x14ac:dyDescent="0.2">
      <c r="N1153" s="63">
        <v>45748</v>
      </c>
      <c r="O1153" s="63">
        <v>45732</v>
      </c>
      <c r="P1153" s="63">
        <v>45754</v>
      </c>
      <c r="Q1153" t="s">
        <v>1154</v>
      </c>
      <c r="R1153" t="s">
        <v>806</v>
      </c>
      <c r="S1153" t="s">
        <v>803</v>
      </c>
      <c r="T1153" t="s">
        <v>48</v>
      </c>
      <c r="U1153" t="s">
        <v>831</v>
      </c>
      <c r="V1153">
        <v>312.95999999999998</v>
      </c>
      <c r="W1153" t="s">
        <v>134</v>
      </c>
      <c r="X1153">
        <v>-312.95999999999998</v>
      </c>
      <c r="Y1153" t="s">
        <v>204</v>
      </c>
    </row>
    <row r="1154" spans="14:25" x14ac:dyDescent="0.2">
      <c r="N1154" s="63">
        <v>45748</v>
      </c>
      <c r="O1154" s="63">
        <v>45719</v>
      </c>
      <c r="P1154" s="63">
        <v>45754</v>
      </c>
      <c r="Q1154" t="s">
        <v>1154</v>
      </c>
      <c r="R1154" t="s">
        <v>806</v>
      </c>
      <c r="S1154" t="s">
        <v>803</v>
      </c>
      <c r="T1154" t="s">
        <v>48</v>
      </c>
      <c r="U1154" t="s">
        <v>978</v>
      </c>
      <c r="V1154">
        <v>324</v>
      </c>
      <c r="W1154" t="s">
        <v>134</v>
      </c>
      <c r="X1154">
        <v>-324</v>
      </c>
      <c r="Y1154" t="s">
        <v>204</v>
      </c>
    </row>
    <row r="1155" spans="14:25" x14ac:dyDescent="0.2">
      <c r="N1155" s="63">
        <v>45748</v>
      </c>
      <c r="O1155" s="63">
        <v>45739</v>
      </c>
      <c r="P1155" s="63">
        <v>45754</v>
      </c>
      <c r="Q1155" t="s">
        <v>1154</v>
      </c>
      <c r="R1155" t="s">
        <v>806</v>
      </c>
      <c r="S1155" t="s">
        <v>803</v>
      </c>
      <c r="T1155" t="s">
        <v>48</v>
      </c>
      <c r="U1155" t="s">
        <v>831</v>
      </c>
      <c r="V1155">
        <v>344.89</v>
      </c>
      <c r="W1155" t="s">
        <v>134</v>
      </c>
      <c r="X1155">
        <v>-344.89</v>
      </c>
      <c r="Y1155" t="s">
        <v>204</v>
      </c>
    </row>
    <row r="1156" spans="14:25" x14ac:dyDescent="0.2">
      <c r="N1156" s="63">
        <v>45748</v>
      </c>
      <c r="O1156" s="63">
        <v>45754</v>
      </c>
      <c r="P1156" s="63">
        <v>45754</v>
      </c>
      <c r="Q1156" t="s">
        <v>725</v>
      </c>
      <c r="R1156" t="s">
        <v>128</v>
      </c>
      <c r="S1156" t="s">
        <v>52</v>
      </c>
      <c r="T1156" t="s">
        <v>53</v>
      </c>
      <c r="U1156" t="s">
        <v>1701</v>
      </c>
      <c r="V1156">
        <v>456</v>
      </c>
      <c r="W1156" t="s">
        <v>134</v>
      </c>
      <c r="X1156">
        <v>-456</v>
      </c>
      <c r="Y1156" t="s">
        <v>204</v>
      </c>
    </row>
    <row r="1157" spans="14:25" x14ac:dyDescent="0.2">
      <c r="N1157" s="63">
        <v>45748</v>
      </c>
      <c r="O1157" s="63">
        <v>45715</v>
      </c>
      <c r="P1157" s="63">
        <v>45754</v>
      </c>
      <c r="Q1157" t="s">
        <v>1154</v>
      </c>
      <c r="R1157" t="s">
        <v>806</v>
      </c>
      <c r="S1157" t="s">
        <v>49</v>
      </c>
      <c r="T1157" t="s">
        <v>809</v>
      </c>
      <c r="U1157" t="s">
        <v>1728</v>
      </c>
      <c r="V1157">
        <v>661.95</v>
      </c>
      <c r="W1157" t="s">
        <v>134</v>
      </c>
      <c r="X1157">
        <v>-661.95</v>
      </c>
      <c r="Y1157" t="s">
        <v>204</v>
      </c>
    </row>
    <row r="1158" spans="14:25" x14ac:dyDescent="0.2">
      <c r="N1158" s="63">
        <v>45748</v>
      </c>
      <c r="O1158" s="63">
        <v>45754</v>
      </c>
      <c r="P1158" s="63">
        <v>45754</v>
      </c>
      <c r="Q1158" t="s">
        <v>725</v>
      </c>
      <c r="R1158" t="s">
        <v>128</v>
      </c>
      <c r="S1158" t="s">
        <v>52</v>
      </c>
      <c r="T1158" t="s">
        <v>811</v>
      </c>
      <c r="U1158" t="s">
        <v>1699</v>
      </c>
      <c r="V1158">
        <v>733</v>
      </c>
      <c r="W1158" t="s">
        <v>134</v>
      </c>
      <c r="X1158">
        <v>-733</v>
      </c>
      <c r="Y1158" t="s">
        <v>204</v>
      </c>
    </row>
    <row r="1159" spans="14:25" x14ac:dyDescent="0.2">
      <c r="N1159" s="63">
        <v>45748</v>
      </c>
      <c r="O1159" s="63">
        <v>45739</v>
      </c>
      <c r="P1159" s="63">
        <v>45754</v>
      </c>
      <c r="Q1159" t="s">
        <v>1154</v>
      </c>
      <c r="R1159" t="s">
        <v>806</v>
      </c>
      <c r="S1159" t="s">
        <v>49</v>
      </c>
      <c r="T1159" t="s">
        <v>905</v>
      </c>
      <c r="U1159" t="s">
        <v>1738</v>
      </c>
      <c r="V1159">
        <v>796</v>
      </c>
      <c r="W1159" t="s">
        <v>134</v>
      </c>
      <c r="X1159">
        <v>-796</v>
      </c>
      <c r="Y1159" t="s">
        <v>204</v>
      </c>
    </row>
    <row r="1160" spans="14:25" x14ac:dyDescent="0.2">
      <c r="N1160" s="63">
        <v>45748</v>
      </c>
      <c r="O1160" s="63">
        <v>45754</v>
      </c>
      <c r="P1160" s="63">
        <v>45754</v>
      </c>
      <c r="Q1160" t="s">
        <v>725</v>
      </c>
      <c r="R1160" t="s">
        <v>128</v>
      </c>
      <c r="S1160" t="s">
        <v>808</v>
      </c>
      <c r="T1160" t="s">
        <v>257</v>
      </c>
      <c r="U1160" t="s">
        <v>790</v>
      </c>
      <c r="V1160">
        <v>898.59</v>
      </c>
      <c r="W1160" t="s">
        <v>134</v>
      </c>
      <c r="X1160">
        <v>-898.59</v>
      </c>
      <c r="Y1160" t="s">
        <v>204</v>
      </c>
    </row>
    <row r="1161" spans="14:25" x14ac:dyDescent="0.2">
      <c r="N1161" s="63">
        <v>45748</v>
      </c>
      <c r="O1161" s="63">
        <v>45754</v>
      </c>
      <c r="P1161" s="63">
        <v>45754</v>
      </c>
      <c r="Q1161" t="s">
        <v>725</v>
      </c>
      <c r="R1161" t="s">
        <v>128</v>
      </c>
      <c r="S1161" t="s">
        <v>58</v>
      </c>
      <c r="T1161" t="s">
        <v>802</v>
      </c>
      <c r="U1161" t="s">
        <v>958</v>
      </c>
      <c r="V1161">
        <v>935</v>
      </c>
      <c r="W1161" t="s">
        <v>134</v>
      </c>
      <c r="X1161">
        <v>-935</v>
      </c>
      <c r="Y1161" t="s">
        <v>204</v>
      </c>
    </row>
    <row r="1162" spans="14:25" x14ac:dyDescent="0.2">
      <c r="N1162" s="63">
        <v>45748</v>
      </c>
      <c r="O1162" s="63">
        <v>45754</v>
      </c>
      <c r="P1162" s="63">
        <v>45754</v>
      </c>
      <c r="Q1162" t="s">
        <v>725</v>
      </c>
      <c r="R1162" t="s">
        <v>128</v>
      </c>
      <c r="S1162" t="s">
        <v>49</v>
      </c>
      <c r="T1162" t="s">
        <v>808</v>
      </c>
      <c r="U1162" t="s">
        <v>1434</v>
      </c>
      <c r="V1162">
        <v>1007.46</v>
      </c>
      <c r="W1162" t="s">
        <v>134</v>
      </c>
      <c r="X1162">
        <v>-1007.46</v>
      </c>
      <c r="Y1162" t="s">
        <v>204</v>
      </c>
    </row>
    <row r="1163" spans="14:25" x14ac:dyDescent="0.2">
      <c r="N1163" s="63">
        <v>45748</v>
      </c>
      <c r="O1163" s="63">
        <v>45754</v>
      </c>
      <c r="P1163" s="63">
        <v>45754</v>
      </c>
      <c r="Q1163" t="s">
        <v>725</v>
      </c>
      <c r="R1163" t="s">
        <v>128</v>
      </c>
      <c r="S1163" t="s">
        <v>58</v>
      </c>
      <c r="T1163" t="s">
        <v>802</v>
      </c>
      <c r="U1163" t="s">
        <v>1482</v>
      </c>
      <c r="V1163">
        <v>1370.4</v>
      </c>
      <c r="W1163" t="s">
        <v>134</v>
      </c>
      <c r="X1163">
        <v>-1370.4</v>
      </c>
      <c r="Y1163" t="s">
        <v>204</v>
      </c>
    </row>
    <row r="1164" spans="14:25" x14ac:dyDescent="0.2">
      <c r="N1164" s="63">
        <v>45748</v>
      </c>
      <c r="O1164" s="63">
        <v>45754</v>
      </c>
      <c r="P1164" s="63">
        <v>45754</v>
      </c>
      <c r="Q1164" t="s">
        <v>725</v>
      </c>
      <c r="R1164" t="s">
        <v>128</v>
      </c>
      <c r="S1164" t="s">
        <v>40</v>
      </c>
      <c r="T1164" t="s">
        <v>948</v>
      </c>
      <c r="U1164" t="s">
        <v>1698</v>
      </c>
      <c r="V1164">
        <v>14238.46</v>
      </c>
      <c r="W1164" t="s">
        <v>134</v>
      </c>
      <c r="X1164">
        <v>14238.46</v>
      </c>
      <c r="Y1164" t="s">
        <v>203</v>
      </c>
    </row>
    <row r="1165" spans="14:25" x14ac:dyDescent="0.2">
      <c r="N1165" s="63">
        <v>45748</v>
      </c>
      <c r="O1165" s="63">
        <v>45755</v>
      </c>
      <c r="P1165" s="63">
        <v>45755</v>
      </c>
      <c r="Q1165" t="s">
        <v>725</v>
      </c>
      <c r="R1165" t="s">
        <v>128</v>
      </c>
      <c r="S1165" t="s">
        <v>52</v>
      </c>
      <c r="T1165" t="s">
        <v>54</v>
      </c>
      <c r="U1165" t="s">
        <v>1767</v>
      </c>
      <c r="V1165">
        <v>2042.23</v>
      </c>
      <c r="W1165" t="s">
        <v>134</v>
      </c>
      <c r="X1165">
        <v>-2042.23</v>
      </c>
      <c r="Y1165" t="s">
        <v>204</v>
      </c>
    </row>
    <row r="1166" spans="14:25" x14ac:dyDescent="0.2">
      <c r="N1166" s="63">
        <v>45748</v>
      </c>
      <c r="O1166" s="63">
        <v>45756</v>
      </c>
      <c r="P1166" s="63">
        <v>45756</v>
      </c>
      <c r="Q1166" t="s">
        <v>725</v>
      </c>
      <c r="R1166" t="s">
        <v>128</v>
      </c>
      <c r="S1166" t="s">
        <v>814</v>
      </c>
      <c r="T1166" t="s">
        <v>257</v>
      </c>
      <c r="U1166" t="s">
        <v>1768</v>
      </c>
      <c r="V1166">
        <v>10</v>
      </c>
      <c r="W1166" t="s">
        <v>134</v>
      </c>
      <c r="X1166">
        <v>-10</v>
      </c>
      <c r="Y1166" t="s">
        <v>204</v>
      </c>
    </row>
    <row r="1167" spans="14:25" x14ac:dyDescent="0.2">
      <c r="N1167" s="63">
        <v>45748</v>
      </c>
      <c r="O1167" s="63">
        <v>45757</v>
      </c>
      <c r="P1167" s="63">
        <v>45757</v>
      </c>
      <c r="Q1167" t="s">
        <v>725</v>
      </c>
      <c r="R1167" t="s">
        <v>128</v>
      </c>
      <c r="S1167" t="s">
        <v>808</v>
      </c>
      <c r="T1167" t="s">
        <v>257</v>
      </c>
      <c r="U1167" t="s">
        <v>763</v>
      </c>
      <c r="V1167">
        <v>3.11</v>
      </c>
      <c r="W1167" t="s">
        <v>134</v>
      </c>
      <c r="X1167">
        <v>-3.11</v>
      </c>
      <c r="Y1167" t="s">
        <v>204</v>
      </c>
    </row>
    <row r="1168" spans="14:25" x14ac:dyDescent="0.2">
      <c r="N1168" s="63">
        <v>45748</v>
      </c>
      <c r="O1168" s="63">
        <v>45757</v>
      </c>
      <c r="P1168" s="63">
        <v>45757</v>
      </c>
      <c r="Q1168" t="s">
        <v>725</v>
      </c>
      <c r="R1168" t="s">
        <v>128</v>
      </c>
      <c r="S1168" t="s">
        <v>49</v>
      </c>
      <c r="T1168" t="s">
        <v>901</v>
      </c>
      <c r="U1168" t="s">
        <v>762</v>
      </c>
      <c r="V1168">
        <v>20.9</v>
      </c>
      <c r="W1168" t="s">
        <v>134</v>
      </c>
      <c r="X1168">
        <v>-20.9</v>
      </c>
      <c r="Y1168" t="s">
        <v>204</v>
      </c>
    </row>
    <row r="1169" spans="14:25" x14ac:dyDescent="0.2">
      <c r="N1169" s="63">
        <v>45748</v>
      </c>
      <c r="O1169" s="63">
        <v>45757</v>
      </c>
      <c r="P1169" s="63">
        <v>45757</v>
      </c>
      <c r="Q1169" t="s">
        <v>725</v>
      </c>
      <c r="R1169" t="s">
        <v>128</v>
      </c>
      <c r="S1169" t="s">
        <v>814</v>
      </c>
      <c r="T1169" t="s">
        <v>257</v>
      </c>
      <c r="U1169" t="s">
        <v>761</v>
      </c>
      <c r="V1169">
        <v>120</v>
      </c>
      <c r="W1169" t="s">
        <v>134</v>
      </c>
      <c r="X1169">
        <v>-120</v>
      </c>
      <c r="Y1169" t="s">
        <v>204</v>
      </c>
    </row>
    <row r="1170" spans="14:25" x14ac:dyDescent="0.2">
      <c r="N1170" s="63">
        <v>45748</v>
      </c>
      <c r="O1170" s="63">
        <v>45757</v>
      </c>
      <c r="P1170" s="63">
        <v>45757</v>
      </c>
      <c r="Q1170" t="s">
        <v>725</v>
      </c>
      <c r="R1170" t="s">
        <v>128</v>
      </c>
      <c r="S1170" t="s">
        <v>43</v>
      </c>
      <c r="T1170" t="s">
        <v>817</v>
      </c>
      <c r="U1170" t="s">
        <v>1771</v>
      </c>
      <c r="V1170">
        <v>200</v>
      </c>
      <c r="W1170" t="s">
        <v>134</v>
      </c>
      <c r="X1170">
        <v>-200</v>
      </c>
      <c r="Y1170" t="s">
        <v>204</v>
      </c>
    </row>
    <row r="1171" spans="14:25" x14ac:dyDescent="0.2">
      <c r="N1171" s="63">
        <v>45748</v>
      </c>
      <c r="O1171" s="63">
        <v>45757</v>
      </c>
      <c r="P1171" s="63">
        <v>45757</v>
      </c>
      <c r="Q1171" t="s">
        <v>725</v>
      </c>
      <c r="R1171" t="s">
        <v>128</v>
      </c>
      <c r="S1171" t="s">
        <v>58</v>
      </c>
      <c r="T1171" t="s">
        <v>801</v>
      </c>
      <c r="U1171" t="s">
        <v>1769</v>
      </c>
      <c r="V1171">
        <v>240</v>
      </c>
      <c r="W1171" t="s">
        <v>134</v>
      </c>
      <c r="X1171">
        <v>-240</v>
      </c>
      <c r="Y1171" t="s">
        <v>204</v>
      </c>
    </row>
    <row r="1172" spans="14:25" x14ac:dyDescent="0.2">
      <c r="N1172" s="63">
        <v>45748</v>
      </c>
      <c r="O1172" s="63">
        <v>45757</v>
      </c>
      <c r="P1172" s="63">
        <v>45757</v>
      </c>
      <c r="Q1172" t="s">
        <v>725</v>
      </c>
      <c r="R1172" t="s">
        <v>128</v>
      </c>
      <c r="S1172" t="s">
        <v>58</v>
      </c>
      <c r="T1172" t="s">
        <v>802</v>
      </c>
      <c r="U1172" t="s">
        <v>1482</v>
      </c>
      <c r="V1172">
        <v>255</v>
      </c>
      <c r="W1172" t="s">
        <v>134</v>
      </c>
      <c r="X1172">
        <v>-255</v>
      </c>
      <c r="Y1172" t="s">
        <v>204</v>
      </c>
    </row>
    <row r="1173" spans="14:25" x14ac:dyDescent="0.2">
      <c r="N1173" s="63">
        <v>45748</v>
      </c>
      <c r="O1173" s="63">
        <v>45757</v>
      </c>
      <c r="P1173" s="63">
        <v>45757</v>
      </c>
      <c r="Q1173" t="s">
        <v>725</v>
      </c>
      <c r="R1173" t="s">
        <v>128</v>
      </c>
      <c r="S1173" t="s">
        <v>679</v>
      </c>
      <c r="T1173" t="s">
        <v>1137</v>
      </c>
      <c r="U1173" t="s">
        <v>1130</v>
      </c>
      <c r="V1173">
        <v>496.39</v>
      </c>
      <c r="W1173" t="s">
        <v>134</v>
      </c>
      <c r="X1173">
        <v>-496.39</v>
      </c>
      <c r="Y1173" t="s">
        <v>204</v>
      </c>
    </row>
    <row r="1174" spans="14:25" x14ac:dyDescent="0.2">
      <c r="N1174" s="63">
        <v>45748</v>
      </c>
      <c r="O1174" s="63">
        <v>45757</v>
      </c>
      <c r="P1174" s="63">
        <v>45757</v>
      </c>
      <c r="Q1174" t="s">
        <v>725</v>
      </c>
      <c r="R1174" t="s">
        <v>128</v>
      </c>
      <c r="S1174" t="s">
        <v>58</v>
      </c>
      <c r="T1174" t="s">
        <v>1794</v>
      </c>
      <c r="U1174" t="s">
        <v>1770</v>
      </c>
      <c r="V1174">
        <v>500</v>
      </c>
      <c r="W1174" t="s">
        <v>134</v>
      </c>
      <c r="X1174">
        <v>-500</v>
      </c>
      <c r="Y1174" t="s">
        <v>204</v>
      </c>
    </row>
    <row r="1175" spans="14:25" x14ac:dyDescent="0.2">
      <c r="N1175" s="63">
        <v>45748</v>
      </c>
      <c r="O1175" s="63">
        <v>45757</v>
      </c>
      <c r="P1175" s="63">
        <v>45757</v>
      </c>
      <c r="Q1175" t="s">
        <v>725</v>
      </c>
      <c r="R1175" t="s">
        <v>128</v>
      </c>
      <c r="S1175" t="s">
        <v>43</v>
      </c>
      <c r="T1175" t="s">
        <v>44</v>
      </c>
      <c r="U1175" t="s">
        <v>760</v>
      </c>
      <c r="V1175">
        <v>708.09</v>
      </c>
      <c r="W1175" t="s">
        <v>134</v>
      </c>
      <c r="X1175">
        <v>-708.09</v>
      </c>
      <c r="Y1175" t="s">
        <v>204</v>
      </c>
    </row>
    <row r="1176" spans="14:25" x14ac:dyDescent="0.2">
      <c r="N1176" s="63">
        <v>45748</v>
      </c>
      <c r="O1176" s="63">
        <v>45758</v>
      </c>
      <c r="P1176" s="63">
        <v>45758</v>
      </c>
      <c r="Q1176" t="s">
        <v>725</v>
      </c>
      <c r="R1176" t="s">
        <v>128</v>
      </c>
      <c r="S1176" t="s">
        <v>41</v>
      </c>
      <c r="T1176" t="s">
        <v>798</v>
      </c>
      <c r="U1176" t="s">
        <v>1773</v>
      </c>
      <c r="V1176">
        <v>156.19999999999999</v>
      </c>
      <c r="W1176" t="s">
        <v>134</v>
      </c>
      <c r="X1176">
        <v>156.19999999999999</v>
      </c>
      <c r="Y1176" t="s">
        <v>203</v>
      </c>
    </row>
    <row r="1177" spans="14:25" x14ac:dyDescent="0.2">
      <c r="N1177" s="63">
        <v>45748</v>
      </c>
      <c r="O1177" s="63">
        <v>45758</v>
      </c>
      <c r="P1177" s="63">
        <v>45758</v>
      </c>
      <c r="Q1177" t="s">
        <v>725</v>
      </c>
      <c r="R1177" t="s">
        <v>128</v>
      </c>
      <c r="S1177" t="s">
        <v>41</v>
      </c>
      <c r="T1177" t="s">
        <v>798</v>
      </c>
      <c r="U1177" t="s">
        <v>1772</v>
      </c>
      <c r="V1177">
        <v>161.13</v>
      </c>
      <c r="W1177" t="s">
        <v>134</v>
      </c>
      <c r="X1177">
        <v>161.13</v>
      </c>
      <c r="Y1177" t="s">
        <v>203</v>
      </c>
    </row>
    <row r="1178" spans="14:25" x14ac:dyDescent="0.2">
      <c r="N1178" s="63">
        <v>45748</v>
      </c>
      <c r="O1178" s="63">
        <v>45758</v>
      </c>
      <c r="P1178" s="63">
        <v>45758</v>
      </c>
      <c r="Q1178" t="s">
        <v>725</v>
      </c>
      <c r="R1178" t="s">
        <v>128</v>
      </c>
      <c r="S1178" t="s">
        <v>43</v>
      </c>
      <c r="T1178" t="s">
        <v>46</v>
      </c>
      <c r="U1178" t="s">
        <v>766</v>
      </c>
      <c r="V1178">
        <v>272</v>
      </c>
      <c r="W1178" t="s">
        <v>134</v>
      </c>
      <c r="X1178">
        <v>-272</v>
      </c>
      <c r="Y1178" t="s">
        <v>204</v>
      </c>
    </row>
    <row r="1179" spans="14:25" x14ac:dyDescent="0.2">
      <c r="N1179" s="63">
        <v>45748</v>
      </c>
      <c r="O1179" s="63">
        <v>45758</v>
      </c>
      <c r="P1179" s="63">
        <v>45758</v>
      </c>
      <c r="Q1179" t="s">
        <v>725</v>
      </c>
      <c r="R1179" t="s">
        <v>128</v>
      </c>
      <c r="S1179" t="s">
        <v>40</v>
      </c>
      <c r="T1179" t="s">
        <v>949</v>
      </c>
      <c r="U1179" t="s">
        <v>1774</v>
      </c>
      <c r="V1179">
        <v>2000</v>
      </c>
      <c r="W1179" t="s">
        <v>134</v>
      </c>
      <c r="X1179">
        <v>2000</v>
      </c>
      <c r="Y1179" t="s">
        <v>203</v>
      </c>
    </row>
    <row r="1180" spans="14:25" x14ac:dyDescent="0.2">
      <c r="N1180" s="63">
        <v>45748</v>
      </c>
      <c r="O1180" s="63">
        <v>45760</v>
      </c>
      <c r="P1180" s="63">
        <v>45760</v>
      </c>
      <c r="Q1180" t="s">
        <v>725</v>
      </c>
      <c r="R1180" t="s">
        <v>128</v>
      </c>
      <c r="S1180" t="s">
        <v>58</v>
      </c>
      <c r="T1180" t="s">
        <v>906</v>
      </c>
      <c r="U1180" t="s">
        <v>1511</v>
      </c>
      <c r="V1180">
        <v>146.09</v>
      </c>
      <c r="W1180" t="s">
        <v>134</v>
      </c>
      <c r="X1180">
        <v>-146.09</v>
      </c>
      <c r="Y1180" t="s">
        <v>204</v>
      </c>
    </row>
    <row r="1181" spans="14:25" x14ac:dyDescent="0.2">
      <c r="N1181" s="63">
        <v>45748</v>
      </c>
      <c r="O1181" s="63">
        <v>45761</v>
      </c>
      <c r="P1181" s="63">
        <v>45761</v>
      </c>
      <c r="Q1181" t="s">
        <v>725</v>
      </c>
      <c r="R1181" t="s">
        <v>128</v>
      </c>
      <c r="S1181" t="s">
        <v>41</v>
      </c>
      <c r="T1181" t="s">
        <v>798</v>
      </c>
      <c r="U1181" t="s">
        <v>1778</v>
      </c>
      <c r="V1181">
        <v>2</v>
      </c>
      <c r="W1181" t="s">
        <v>134</v>
      </c>
      <c r="X1181">
        <v>2</v>
      </c>
      <c r="Y1181" t="s">
        <v>203</v>
      </c>
    </row>
    <row r="1182" spans="14:25" x14ac:dyDescent="0.2">
      <c r="N1182" s="63">
        <v>45748</v>
      </c>
      <c r="O1182" s="63">
        <v>45761</v>
      </c>
      <c r="P1182" s="63">
        <v>45761</v>
      </c>
      <c r="Q1182" t="s">
        <v>725</v>
      </c>
      <c r="R1182" t="s">
        <v>128</v>
      </c>
      <c r="S1182" t="s">
        <v>41</v>
      </c>
      <c r="T1182" t="s">
        <v>798</v>
      </c>
      <c r="U1182" t="s">
        <v>1775</v>
      </c>
      <c r="V1182">
        <v>2.2999999999999998</v>
      </c>
      <c r="W1182" t="s">
        <v>134</v>
      </c>
      <c r="X1182">
        <v>2.2999999999999998</v>
      </c>
      <c r="Y1182" t="s">
        <v>203</v>
      </c>
    </row>
    <row r="1183" spans="14:25" x14ac:dyDescent="0.2">
      <c r="N1183" s="63">
        <v>45748</v>
      </c>
      <c r="O1183" s="63">
        <v>45761</v>
      </c>
      <c r="P1183" s="63">
        <v>45761</v>
      </c>
      <c r="Q1183" t="s">
        <v>725</v>
      </c>
      <c r="R1183" t="s">
        <v>128</v>
      </c>
      <c r="S1183" t="s">
        <v>41</v>
      </c>
      <c r="T1183" t="s">
        <v>798</v>
      </c>
      <c r="U1183" t="s">
        <v>1780</v>
      </c>
      <c r="V1183">
        <v>2.46</v>
      </c>
      <c r="W1183" t="s">
        <v>134</v>
      </c>
      <c r="X1183">
        <v>2.46</v>
      </c>
      <c r="Y1183" t="s">
        <v>203</v>
      </c>
    </row>
    <row r="1184" spans="14:25" x14ac:dyDescent="0.2">
      <c r="N1184" s="63">
        <v>45748</v>
      </c>
      <c r="O1184" s="63">
        <v>45761</v>
      </c>
      <c r="P1184" s="63">
        <v>45761</v>
      </c>
      <c r="Q1184" t="s">
        <v>725</v>
      </c>
      <c r="R1184" t="s">
        <v>128</v>
      </c>
      <c r="S1184" t="s">
        <v>41</v>
      </c>
      <c r="T1184" t="s">
        <v>798</v>
      </c>
      <c r="U1184" t="s">
        <v>1776</v>
      </c>
      <c r="V1184">
        <v>6.8</v>
      </c>
      <c r="W1184" t="s">
        <v>134</v>
      </c>
      <c r="X1184">
        <v>6.8</v>
      </c>
      <c r="Y1184" t="s">
        <v>203</v>
      </c>
    </row>
    <row r="1185" spans="14:25" x14ac:dyDescent="0.2">
      <c r="N1185" s="63">
        <v>45748</v>
      </c>
      <c r="O1185" s="63">
        <v>45761</v>
      </c>
      <c r="P1185" s="63">
        <v>45761</v>
      </c>
      <c r="Q1185" t="s">
        <v>725</v>
      </c>
      <c r="R1185" t="s">
        <v>128</v>
      </c>
      <c r="S1185" t="s">
        <v>41</v>
      </c>
      <c r="T1185" t="s">
        <v>798</v>
      </c>
      <c r="U1185" t="s">
        <v>1777</v>
      </c>
      <c r="V1185">
        <v>22.5</v>
      </c>
      <c r="W1185" t="s">
        <v>134</v>
      </c>
      <c r="X1185">
        <v>22.5</v>
      </c>
      <c r="Y1185" t="s">
        <v>203</v>
      </c>
    </row>
    <row r="1186" spans="14:25" x14ac:dyDescent="0.2">
      <c r="N1186" s="63">
        <v>45748</v>
      </c>
      <c r="O1186" s="63">
        <v>45761</v>
      </c>
      <c r="P1186" s="63">
        <v>45761</v>
      </c>
      <c r="Q1186" t="s">
        <v>725</v>
      </c>
      <c r="R1186" t="s">
        <v>128</v>
      </c>
      <c r="S1186" t="s">
        <v>41</v>
      </c>
      <c r="T1186" t="s">
        <v>798</v>
      </c>
      <c r="U1186" t="s">
        <v>1779</v>
      </c>
      <c r="V1186">
        <v>23.2</v>
      </c>
      <c r="W1186" t="s">
        <v>134</v>
      </c>
      <c r="X1186">
        <v>23.2</v>
      </c>
      <c r="Y1186" t="s">
        <v>203</v>
      </c>
    </row>
    <row r="1187" spans="14:25" x14ac:dyDescent="0.2">
      <c r="N1187" s="63">
        <v>45748</v>
      </c>
      <c r="O1187" s="63">
        <v>45762</v>
      </c>
      <c r="P1187" s="63">
        <v>45762</v>
      </c>
      <c r="Q1187" t="s">
        <v>725</v>
      </c>
      <c r="R1187" t="s">
        <v>128</v>
      </c>
      <c r="S1187" t="s">
        <v>41</v>
      </c>
      <c r="T1187" t="s">
        <v>798</v>
      </c>
      <c r="U1187" t="s">
        <v>1781</v>
      </c>
      <c r="V1187">
        <v>8.5</v>
      </c>
      <c r="W1187" t="s">
        <v>134</v>
      </c>
      <c r="X1187">
        <v>8.5</v>
      </c>
      <c r="Y1187" t="s">
        <v>203</v>
      </c>
    </row>
    <row r="1188" spans="14:25" x14ac:dyDescent="0.2">
      <c r="N1188" s="63">
        <v>45748</v>
      </c>
      <c r="O1188" s="63">
        <v>45762</v>
      </c>
      <c r="P1188" s="63">
        <v>45762</v>
      </c>
      <c r="Q1188" t="s">
        <v>725</v>
      </c>
      <c r="R1188" t="s">
        <v>128</v>
      </c>
      <c r="S1188" t="s">
        <v>43</v>
      </c>
      <c r="T1188" t="s">
        <v>1396</v>
      </c>
      <c r="U1188" t="s">
        <v>780</v>
      </c>
      <c r="V1188">
        <v>174.72</v>
      </c>
      <c r="W1188" t="s">
        <v>134</v>
      </c>
      <c r="X1188">
        <v>-174.72</v>
      </c>
      <c r="Y1188" t="s">
        <v>204</v>
      </c>
    </row>
    <row r="1189" spans="14:25" x14ac:dyDescent="0.2">
      <c r="N1189" s="63">
        <v>45748</v>
      </c>
      <c r="O1189" s="63">
        <v>45762</v>
      </c>
      <c r="P1189" s="63">
        <v>45762</v>
      </c>
      <c r="Q1189" t="s">
        <v>725</v>
      </c>
      <c r="R1189" t="s">
        <v>128</v>
      </c>
      <c r="S1189" t="s">
        <v>58</v>
      </c>
      <c r="T1189" t="s">
        <v>802</v>
      </c>
      <c r="U1189" t="s">
        <v>747</v>
      </c>
      <c r="V1189">
        <v>328.73</v>
      </c>
      <c r="W1189" t="s">
        <v>134</v>
      </c>
      <c r="X1189">
        <v>-328.73</v>
      </c>
      <c r="Y1189" t="s">
        <v>204</v>
      </c>
    </row>
    <row r="1190" spans="14:25" x14ac:dyDescent="0.2">
      <c r="N1190" s="63">
        <v>45748</v>
      </c>
      <c r="O1190" s="63">
        <v>45762</v>
      </c>
      <c r="P1190" s="63">
        <v>45762</v>
      </c>
      <c r="Q1190" t="s">
        <v>725</v>
      </c>
      <c r="R1190" t="s">
        <v>128</v>
      </c>
      <c r="S1190" t="s">
        <v>58</v>
      </c>
      <c r="T1190" t="s">
        <v>802</v>
      </c>
      <c r="U1190" t="s">
        <v>747</v>
      </c>
      <c r="V1190">
        <v>356.45</v>
      </c>
      <c r="W1190" t="s">
        <v>134</v>
      </c>
      <c r="X1190">
        <v>-356.45</v>
      </c>
      <c r="Y1190" t="s">
        <v>204</v>
      </c>
    </row>
    <row r="1191" spans="14:25" x14ac:dyDescent="0.2">
      <c r="N1191" s="63">
        <v>45748</v>
      </c>
      <c r="O1191" s="63">
        <v>45764</v>
      </c>
      <c r="P1191" s="63">
        <v>45764</v>
      </c>
      <c r="Q1191" t="s">
        <v>725</v>
      </c>
      <c r="R1191" t="s">
        <v>128</v>
      </c>
      <c r="S1191" t="s">
        <v>41</v>
      </c>
      <c r="T1191" t="s">
        <v>798</v>
      </c>
      <c r="U1191" t="s">
        <v>1782</v>
      </c>
      <c r="V1191">
        <v>25.2</v>
      </c>
      <c r="W1191" t="s">
        <v>134</v>
      </c>
      <c r="X1191">
        <v>25.2</v>
      </c>
      <c r="Y1191" t="s">
        <v>203</v>
      </c>
    </row>
    <row r="1192" spans="14:25" x14ac:dyDescent="0.2">
      <c r="N1192" s="63">
        <v>45748</v>
      </c>
      <c r="O1192" s="63">
        <v>45764</v>
      </c>
      <c r="P1192" s="63">
        <v>45764</v>
      </c>
      <c r="Q1192" t="s">
        <v>725</v>
      </c>
      <c r="R1192" t="s">
        <v>128</v>
      </c>
      <c r="S1192" t="s">
        <v>809</v>
      </c>
      <c r="T1192" t="s">
        <v>823</v>
      </c>
      <c r="U1192" t="s">
        <v>786</v>
      </c>
      <c r="V1192">
        <v>103.04</v>
      </c>
      <c r="W1192" t="s">
        <v>134</v>
      </c>
      <c r="X1192">
        <v>-103.04</v>
      </c>
      <c r="Y1192" t="s">
        <v>204</v>
      </c>
    </row>
    <row r="1193" spans="14:25" x14ac:dyDescent="0.2">
      <c r="N1193" s="63">
        <v>45748</v>
      </c>
      <c r="O1193" s="63">
        <v>45764</v>
      </c>
      <c r="P1193" s="63">
        <v>45764</v>
      </c>
      <c r="Q1193" t="s">
        <v>725</v>
      </c>
      <c r="R1193" t="s">
        <v>128</v>
      </c>
      <c r="S1193" t="s">
        <v>809</v>
      </c>
      <c r="T1193" t="s">
        <v>823</v>
      </c>
      <c r="U1193" t="s">
        <v>786</v>
      </c>
      <c r="V1193">
        <v>159.55000000000001</v>
      </c>
      <c r="W1193" t="s">
        <v>134</v>
      </c>
      <c r="X1193">
        <v>-159.55000000000001</v>
      </c>
      <c r="Y1193" t="s">
        <v>204</v>
      </c>
    </row>
    <row r="1194" spans="14:25" x14ac:dyDescent="0.2">
      <c r="N1194" s="63">
        <v>45748</v>
      </c>
      <c r="O1194" s="63">
        <v>45764</v>
      </c>
      <c r="P1194" s="63">
        <v>45764</v>
      </c>
      <c r="Q1194" t="s">
        <v>725</v>
      </c>
      <c r="R1194" t="s">
        <v>128</v>
      </c>
      <c r="S1194" t="s">
        <v>809</v>
      </c>
      <c r="T1194" t="s">
        <v>823</v>
      </c>
      <c r="U1194" t="s">
        <v>786</v>
      </c>
      <c r="V1194">
        <v>234.84</v>
      </c>
      <c r="W1194" t="s">
        <v>134</v>
      </c>
      <c r="X1194">
        <v>-234.84</v>
      </c>
      <c r="Y1194" t="s">
        <v>204</v>
      </c>
    </row>
    <row r="1195" spans="14:25" x14ac:dyDescent="0.2">
      <c r="N1195" s="63">
        <v>45748</v>
      </c>
      <c r="O1195" s="63">
        <v>45764</v>
      </c>
      <c r="P1195" s="63">
        <v>45764</v>
      </c>
      <c r="Q1195" t="s">
        <v>725</v>
      </c>
      <c r="R1195" t="s">
        <v>128</v>
      </c>
      <c r="S1195" t="s">
        <v>809</v>
      </c>
      <c r="T1195" t="s">
        <v>823</v>
      </c>
      <c r="U1195" t="s">
        <v>786</v>
      </c>
      <c r="V1195">
        <v>237.15</v>
      </c>
      <c r="W1195" t="s">
        <v>134</v>
      </c>
      <c r="X1195">
        <v>-237.15</v>
      </c>
      <c r="Y1195" t="s">
        <v>204</v>
      </c>
    </row>
    <row r="1196" spans="14:25" x14ac:dyDescent="0.2">
      <c r="N1196" s="63">
        <v>45748</v>
      </c>
      <c r="O1196" s="63">
        <v>45764</v>
      </c>
      <c r="P1196" s="63">
        <v>45764</v>
      </c>
      <c r="Q1196" t="s">
        <v>725</v>
      </c>
      <c r="R1196" t="s">
        <v>128</v>
      </c>
      <c r="S1196" t="s">
        <v>809</v>
      </c>
      <c r="T1196" t="s">
        <v>823</v>
      </c>
      <c r="U1196" t="s">
        <v>786</v>
      </c>
      <c r="V1196">
        <v>320.72000000000003</v>
      </c>
      <c r="W1196" t="s">
        <v>134</v>
      </c>
      <c r="X1196">
        <v>-320.72000000000003</v>
      </c>
      <c r="Y1196" t="s">
        <v>204</v>
      </c>
    </row>
    <row r="1197" spans="14:25" x14ac:dyDescent="0.2">
      <c r="N1197" s="63">
        <v>45748</v>
      </c>
      <c r="O1197" s="63">
        <v>45764</v>
      </c>
      <c r="P1197" s="63">
        <v>45764</v>
      </c>
      <c r="Q1197" t="s">
        <v>725</v>
      </c>
      <c r="R1197" t="s">
        <v>128</v>
      </c>
      <c r="S1197" t="s">
        <v>40</v>
      </c>
      <c r="T1197" t="s">
        <v>949</v>
      </c>
      <c r="U1197" t="s">
        <v>1783</v>
      </c>
      <c r="V1197">
        <v>1500</v>
      </c>
      <c r="W1197" t="s">
        <v>134</v>
      </c>
      <c r="X1197">
        <v>1500</v>
      </c>
      <c r="Y1197" t="s">
        <v>203</v>
      </c>
    </row>
    <row r="1198" spans="14:25" x14ac:dyDescent="0.2">
      <c r="N1198" s="63">
        <v>45748</v>
      </c>
      <c r="O1198" s="63">
        <v>45769</v>
      </c>
      <c r="P1198" s="63">
        <v>45769</v>
      </c>
      <c r="Q1198" t="s">
        <v>725</v>
      </c>
      <c r="R1198" t="s">
        <v>128</v>
      </c>
      <c r="S1198" t="s">
        <v>58</v>
      </c>
      <c r="T1198" t="s">
        <v>906</v>
      </c>
      <c r="U1198" t="s">
        <v>1492</v>
      </c>
      <c r="V1198">
        <v>8.6999999999999993</v>
      </c>
      <c r="W1198" t="s">
        <v>134</v>
      </c>
      <c r="X1198">
        <v>-8.6999999999999993</v>
      </c>
      <c r="Y1198" t="s">
        <v>204</v>
      </c>
    </row>
    <row r="1199" spans="14:25" x14ac:dyDescent="0.2">
      <c r="N1199" s="63">
        <v>45748</v>
      </c>
      <c r="O1199" s="63">
        <v>45769</v>
      </c>
      <c r="P1199" s="63">
        <v>45769</v>
      </c>
      <c r="Q1199" t="s">
        <v>725</v>
      </c>
      <c r="R1199" t="s">
        <v>128</v>
      </c>
      <c r="S1199" t="s">
        <v>43</v>
      </c>
      <c r="T1199" t="s">
        <v>817</v>
      </c>
      <c r="U1199" t="s">
        <v>1785</v>
      </c>
      <c r="V1199">
        <v>220</v>
      </c>
      <c r="W1199" t="s">
        <v>134</v>
      </c>
      <c r="X1199">
        <v>-220</v>
      </c>
      <c r="Y1199" t="s">
        <v>204</v>
      </c>
    </row>
    <row r="1200" spans="14:25" x14ac:dyDescent="0.2">
      <c r="N1200" s="63">
        <v>45748</v>
      </c>
      <c r="O1200" s="63">
        <v>45769</v>
      </c>
      <c r="P1200" s="63">
        <v>45769</v>
      </c>
      <c r="Q1200" t="s">
        <v>725</v>
      </c>
      <c r="R1200" t="s">
        <v>128</v>
      </c>
      <c r="S1200" t="s">
        <v>814</v>
      </c>
      <c r="T1200" t="s">
        <v>257</v>
      </c>
      <c r="U1200" t="s">
        <v>787</v>
      </c>
      <c r="V1200">
        <v>362.52</v>
      </c>
      <c r="W1200" t="s">
        <v>134</v>
      </c>
      <c r="X1200">
        <v>-362.52</v>
      </c>
      <c r="Y1200" t="s">
        <v>204</v>
      </c>
    </row>
    <row r="1201" spans="14:25" x14ac:dyDescent="0.2">
      <c r="N1201" s="63">
        <v>45748</v>
      </c>
      <c r="O1201" s="63">
        <v>45769</v>
      </c>
      <c r="P1201" s="63">
        <v>45769</v>
      </c>
      <c r="Q1201" t="s">
        <v>725</v>
      </c>
      <c r="R1201" t="s">
        <v>128</v>
      </c>
      <c r="S1201" t="s">
        <v>40</v>
      </c>
      <c r="T1201" t="s">
        <v>949</v>
      </c>
      <c r="U1201" t="s">
        <v>1784</v>
      </c>
      <c r="V1201">
        <v>700</v>
      </c>
      <c r="W1201" t="s">
        <v>134</v>
      </c>
      <c r="X1201">
        <v>700</v>
      </c>
      <c r="Y1201" t="s">
        <v>203</v>
      </c>
    </row>
    <row r="1202" spans="14:25" x14ac:dyDescent="0.2">
      <c r="N1202" s="63">
        <v>45748</v>
      </c>
      <c r="O1202" s="63">
        <v>45770</v>
      </c>
      <c r="P1202" s="63">
        <v>45770</v>
      </c>
      <c r="Q1202" t="s">
        <v>725</v>
      </c>
      <c r="R1202" t="s">
        <v>128</v>
      </c>
      <c r="S1202" t="s">
        <v>58</v>
      </c>
      <c r="T1202" t="s">
        <v>1794</v>
      </c>
      <c r="U1202" t="s">
        <v>1786</v>
      </c>
      <c r="V1202">
        <v>70</v>
      </c>
      <c r="W1202" t="s">
        <v>134</v>
      </c>
      <c r="X1202">
        <v>-70</v>
      </c>
      <c r="Y1202" t="s">
        <v>204</v>
      </c>
    </row>
    <row r="1203" spans="14:25" x14ac:dyDescent="0.2">
      <c r="N1203" s="63">
        <v>45748</v>
      </c>
      <c r="O1203" s="63">
        <v>45771</v>
      </c>
      <c r="P1203" s="63">
        <v>45771</v>
      </c>
      <c r="Q1203" t="s">
        <v>725</v>
      </c>
      <c r="R1203" t="s">
        <v>128</v>
      </c>
      <c r="S1203" t="s">
        <v>809</v>
      </c>
      <c r="T1203" t="s">
        <v>824</v>
      </c>
      <c r="U1203" t="s">
        <v>737</v>
      </c>
      <c r="V1203">
        <v>166.85</v>
      </c>
      <c r="W1203" t="s">
        <v>134</v>
      </c>
      <c r="X1203">
        <v>-166.85</v>
      </c>
      <c r="Y1203" t="s">
        <v>204</v>
      </c>
    </row>
    <row r="1204" spans="14:25" x14ac:dyDescent="0.2">
      <c r="N1204" s="63">
        <v>45748</v>
      </c>
      <c r="O1204" s="63">
        <v>45772</v>
      </c>
      <c r="P1204" s="63">
        <v>45772</v>
      </c>
      <c r="Q1204" t="s">
        <v>725</v>
      </c>
      <c r="R1204" t="s">
        <v>128</v>
      </c>
      <c r="S1204" t="s">
        <v>43</v>
      </c>
      <c r="T1204" t="s">
        <v>815</v>
      </c>
      <c r="U1204" t="s">
        <v>795</v>
      </c>
      <c r="V1204">
        <v>39.99</v>
      </c>
      <c r="W1204" t="s">
        <v>134</v>
      </c>
      <c r="X1204">
        <v>-39.99</v>
      </c>
      <c r="Y1204" t="s">
        <v>204</v>
      </c>
    </row>
    <row r="1205" spans="14:25" x14ac:dyDescent="0.2">
      <c r="N1205" s="63">
        <v>45748</v>
      </c>
      <c r="O1205" s="63">
        <v>45772</v>
      </c>
      <c r="P1205" s="63">
        <v>45772</v>
      </c>
      <c r="Q1205" t="s">
        <v>725</v>
      </c>
      <c r="R1205" t="s">
        <v>128</v>
      </c>
      <c r="S1205" t="s">
        <v>40</v>
      </c>
      <c r="T1205" t="s">
        <v>949</v>
      </c>
      <c r="U1205" t="s">
        <v>1788</v>
      </c>
      <c r="V1205">
        <v>50</v>
      </c>
      <c r="W1205" t="s">
        <v>134</v>
      </c>
      <c r="X1205">
        <v>50</v>
      </c>
      <c r="Y1205" t="s">
        <v>203</v>
      </c>
    </row>
    <row r="1206" spans="14:25" x14ac:dyDescent="0.2">
      <c r="N1206" s="63">
        <v>45748</v>
      </c>
      <c r="O1206" s="63">
        <v>45772</v>
      </c>
      <c r="P1206" s="63">
        <v>45772</v>
      </c>
      <c r="Q1206" t="s">
        <v>725</v>
      </c>
      <c r="R1206" t="s">
        <v>128</v>
      </c>
      <c r="S1206" t="s">
        <v>41</v>
      </c>
      <c r="T1206" t="s">
        <v>798</v>
      </c>
      <c r="U1206" t="s">
        <v>1787</v>
      </c>
      <c r="V1206">
        <v>53.82</v>
      </c>
      <c r="W1206" t="s">
        <v>134</v>
      </c>
      <c r="X1206">
        <v>53.82</v>
      </c>
      <c r="Y1206" t="s">
        <v>203</v>
      </c>
    </row>
    <row r="1207" spans="14:25" x14ac:dyDescent="0.2">
      <c r="N1207" s="63">
        <v>45748</v>
      </c>
      <c r="O1207" s="63">
        <v>45772</v>
      </c>
      <c r="P1207" s="63">
        <v>45772</v>
      </c>
      <c r="Q1207" t="s">
        <v>725</v>
      </c>
      <c r="R1207" t="s">
        <v>128</v>
      </c>
      <c r="S1207" t="s">
        <v>43</v>
      </c>
      <c r="T1207" t="s">
        <v>815</v>
      </c>
      <c r="U1207" t="s">
        <v>795</v>
      </c>
      <c r="V1207">
        <v>159.25</v>
      </c>
      <c r="W1207" t="s">
        <v>134</v>
      </c>
      <c r="X1207">
        <v>-159.25</v>
      </c>
      <c r="Y1207" t="s">
        <v>204</v>
      </c>
    </row>
    <row r="1208" spans="14:25" x14ac:dyDescent="0.2">
      <c r="N1208" s="63">
        <v>45748</v>
      </c>
      <c r="O1208" s="63">
        <v>45774</v>
      </c>
      <c r="P1208" s="63">
        <v>45774</v>
      </c>
      <c r="Q1208" t="s">
        <v>725</v>
      </c>
      <c r="R1208" t="s">
        <v>128</v>
      </c>
      <c r="S1208" t="s">
        <v>49</v>
      </c>
      <c r="T1208" t="s">
        <v>905</v>
      </c>
      <c r="U1208" t="s">
        <v>1493</v>
      </c>
      <c r="V1208">
        <v>64.75</v>
      </c>
      <c r="W1208" t="s">
        <v>134</v>
      </c>
      <c r="X1208">
        <v>-64.75</v>
      </c>
      <c r="Y1208" t="s">
        <v>204</v>
      </c>
    </row>
    <row r="1209" spans="14:25" x14ac:dyDescent="0.2">
      <c r="N1209" s="63">
        <v>45748</v>
      </c>
      <c r="O1209" s="63">
        <v>45775</v>
      </c>
      <c r="P1209" s="63">
        <v>45775</v>
      </c>
      <c r="Q1209" t="s">
        <v>725</v>
      </c>
      <c r="R1209" t="s">
        <v>128</v>
      </c>
      <c r="S1209" t="s">
        <v>40</v>
      </c>
      <c r="T1209" t="s">
        <v>949</v>
      </c>
      <c r="U1209" t="s">
        <v>1789</v>
      </c>
      <c r="V1209">
        <v>210</v>
      </c>
      <c r="W1209" t="s">
        <v>134</v>
      </c>
      <c r="X1209">
        <v>210</v>
      </c>
      <c r="Y1209" t="s">
        <v>203</v>
      </c>
    </row>
    <row r="1210" spans="14:25" x14ac:dyDescent="0.2">
      <c r="N1210" s="63">
        <v>45748</v>
      </c>
      <c r="O1210" s="63">
        <v>45775</v>
      </c>
      <c r="P1210" s="63">
        <v>45775</v>
      </c>
      <c r="Q1210" t="s">
        <v>725</v>
      </c>
      <c r="R1210" t="s">
        <v>128</v>
      </c>
      <c r="S1210" t="s">
        <v>43</v>
      </c>
      <c r="T1210" t="s">
        <v>817</v>
      </c>
      <c r="U1210" t="s">
        <v>1790</v>
      </c>
      <c r="V1210">
        <v>210</v>
      </c>
      <c r="W1210" t="s">
        <v>134</v>
      </c>
      <c r="X1210">
        <v>-210</v>
      </c>
      <c r="Y1210" t="s">
        <v>204</v>
      </c>
    </row>
    <row r="1211" spans="14:25" x14ac:dyDescent="0.2">
      <c r="N1211" s="63">
        <v>45748</v>
      </c>
      <c r="O1211" s="63">
        <v>45777</v>
      </c>
      <c r="P1211" s="63">
        <v>45777</v>
      </c>
      <c r="Q1211" t="s">
        <v>725</v>
      </c>
      <c r="R1211" t="s">
        <v>128</v>
      </c>
      <c r="S1211" t="s">
        <v>41</v>
      </c>
      <c r="T1211" t="s">
        <v>798</v>
      </c>
      <c r="U1211" t="s">
        <v>1791</v>
      </c>
      <c r="V1211">
        <v>4.03</v>
      </c>
      <c r="W1211" t="s">
        <v>134</v>
      </c>
      <c r="X1211">
        <v>4.03</v>
      </c>
      <c r="Y1211" t="s">
        <v>203</v>
      </c>
    </row>
    <row r="1212" spans="14:25" x14ac:dyDescent="0.2">
      <c r="N1212" s="63">
        <v>45748</v>
      </c>
      <c r="O1212" s="63">
        <v>45777</v>
      </c>
      <c r="P1212" s="63">
        <v>45777</v>
      </c>
      <c r="Q1212" t="s">
        <v>725</v>
      </c>
      <c r="R1212" t="s">
        <v>128</v>
      </c>
      <c r="S1212" t="s">
        <v>58</v>
      </c>
      <c r="T1212" t="s">
        <v>906</v>
      </c>
      <c r="U1212" t="s">
        <v>1494</v>
      </c>
      <c r="V1212">
        <v>13.02</v>
      </c>
      <c r="W1212" t="s">
        <v>134</v>
      </c>
      <c r="X1212">
        <v>-13.02</v>
      </c>
      <c r="Y1212" t="s">
        <v>204</v>
      </c>
    </row>
    <row r="1213" spans="14:25" x14ac:dyDescent="0.2">
      <c r="N1213" s="63">
        <v>45748</v>
      </c>
      <c r="O1213" s="63">
        <v>45777</v>
      </c>
      <c r="P1213" s="63">
        <v>45777</v>
      </c>
      <c r="Q1213" t="s">
        <v>725</v>
      </c>
      <c r="R1213" t="s">
        <v>128</v>
      </c>
      <c r="S1213" t="s">
        <v>55</v>
      </c>
      <c r="T1213" t="s">
        <v>56</v>
      </c>
      <c r="U1213" t="s">
        <v>1793</v>
      </c>
      <c r="V1213">
        <v>56</v>
      </c>
      <c r="W1213" t="s">
        <v>134</v>
      </c>
      <c r="X1213">
        <v>-56</v>
      </c>
      <c r="Y1213" t="s">
        <v>204</v>
      </c>
    </row>
    <row r="1214" spans="14:25" x14ac:dyDescent="0.2">
      <c r="N1214" s="63">
        <v>45748</v>
      </c>
      <c r="O1214" s="63">
        <v>45777</v>
      </c>
      <c r="P1214" s="63">
        <v>45777</v>
      </c>
      <c r="Q1214" t="s">
        <v>725</v>
      </c>
      <c r="R1214" t="s">
        <v>128</v>
      </c>
      <c r="S1214" t="s">
        <v>899</v>
      </c>
      <c r="T1214" t="s">
        <v>902</v>
      </c>
      <c r="U1214" t="s">
        <v>1497</v>
      </c>
      <c r="V1214">
        <v>73.989999999999995</v>
      </c>
      <c r="W1214" t="s">
        <v>134</v>
      </c>
      <c r="X1214">
        <v>-73.989999999999995</v>
      </c>
      <c r="Y1214" t="s">
        <v>204</v>
      </c>
    </row>
    <row r="1215" spans="14:25" x14ac:dyDescent="0.2">
      <c r="N1215" s="63">
        <v>45748</v>
      </c>
      <c r="O1215" s="63">
        <v>45777</v>
      </c>
      <c r="P1215" s="63">
        <v>45777</v>
      </c>
      <c r="Q1215" t="s">
        <v>725</v>
      </c>
      <c r="R1215" t="s">
        <v>128</v>
      </c>
      <c r="S1215" t="s">
        <v>58</v>
      </c>
      <c r="T1215" t="s">
        <v>802</v>
      </c>
      <c r="U1215" t="s">
        <v>1507</v>
      </c>
      <c r="V1215">
        <v>106.71</v>
      </c>
      <c r="W1215" t="s">
        <v>134</v>
      </c>
      <c r="X1215">
        <v>-106.71</v>
      </c>
      <c r="Y1215" t="s">
        <v>204</v>
      </c>
    </row>
    <row r="1216" spans="14:25" x14ac:dyDescent="0.2">
      <c r="N1216" s="63">
        <v>45748</v>
      </c>
      <c r="O1216" s="63">
        <v>45777</v>
      </c>
      <c r="P1216" s="63">
        <v>45777</v>
      </c>
      <c r="Q1216" t="s">
        <v>725</v>
      </c>
      <c r="R1216" t="s">
        <v>128</v>
      </c>
      <c r="S1216" t="s">
        <v>40</v>
      </c>
      <c r="T1216" t="s">
        <v>949</v>
      </c>
      <c r="U1216" t="s">
        <v>1792</v>
      </c>
      <c r="V1216">
        <v>200</v>
      </c>
      <c r="W1216" t="s">
        <v>134</v>
      </c>
      <c r="X1216">
        <v>200</v>
      </c>
      <c r="Y1216" t="s">
        <v>203</v>
      </c>
    </row>
    <row r="1217" spans="14:25" x14ac:dyDescent="0.2">
      <c r="N1217" s="63">
        <v>45778</v>
      </c>
      <c r="O1217" s="63">
        <v>45779</v>
      </c>
      <c r="P1217" s="63">
        <v>45779</v>
      </c>
      <c r="Q1217" t="s">
        <v>1154</v>
      </c>
      <c r="R1217" t="s">
        <v>128</v>
      </c>
      <c r="S1217" t="s">
        <v>41</v>
      </c>
      <c r="T1217" t="s">
        <v>798</v>
      </c>
      <c r="U1217" t="s">
        <v>1796</v>
      </c>
      <c r="V1217">
        <v>0.39</v>
      </c>
      <c r="W1217" t="s">
        <v>134</v>
      </c>
      <c r="X1217">
        <v>0.39</v>
      </c>
      <c r="Y1217" t="s">
        <v>203</v>
      </c>
    </row>
    <row r="1218" spans="14:25" x14ac:dyDescent="0.2">
      <c r="N1218" s="63">
        <v>45778</v>
      </c>
      <c r="O1218" s="63">
        <v>45779</v>
      </c>
      <c r="P1218" s="63">
        <v>45779</v>
      </c>
      <c r="Q1218" t="s">
        <v>1154</v>
      </c>
      <c r="R1218" t="s">
        <v>128</v>
      </c>
      <c r="S1218" t="s">
        <v>808</v>
      </c>
      <c r="T1218" t="s">
        <v>257</v>
      </c>
      <c r="U1218" t="s">
        <v>738</v>
      </c>
      <c r="V1218">
        <v>7.32</v>
      </c>
      <c r="W1218" t="s">
        <v>134</v>
      </c>
      <c r="X1218">
        <v>-7.32</v>
      </c>
      <c r="Y1218" t="s">
        <v>204</v>
      </c>
    </row>
    <row r="1219" spans="14:25" x14ac:dyDescent="0.2">
      <c r="N1219" s="63">
        <v>45778</v>
      </c>
      <c r="O1219" s="63">
        <v>45779</v>
      </c>
      <c r="P1219" s="63">
        <v>45779</v>
      </c>
      <c r="Q1219" t="s">
        <v>1154</v>
      </c>
      <c r="R1219" t="s">
        <v>128</v>
      </c>
      <c r="S1219" t="s">
        <v>43</v>
      </c>
      <c r="T1219" t="s">
        <v>47</v>
      </c>
      <c r="U1219" t="s">
        <v>1274</v>
      </c>
      <c r="V1219">
        <v>238.41</v>
      </c>
      <c r="W1219" t="s">
        <v>134</v>
      </c>
      <c r="X1219">
        <v>-238.41</v>
      </c>
      <c r="Y1219" t="s">
        <v>204</v>
      </c>
    </row>
    <row r="1220" spans="14:25" x14ac:dyDescent="0.2">
      <c r="N1220" s="63">
        <v>45778</v>
      </c>
      <c r="O1220" s="63">
        <v>45779</v>
      </c>
      <c r="P1220" s="63">
        <v>45779</v>
      </c>
      <c r="Q1220" t="s">
        <v>1154</v>
      </c>
      <c r="R1220" t="s">
        <v>128</v>
      </c>
      <c r="S1220" t="s">
        <v>41</v>
      </c>
      <c r="T1220" t="s">
        <v>1702</v>
      </c>
      <c r="U1220" t="s">
        <v>1795</v>
      </c>
      <c r="V1220">
        <v>3100</v>
      </c>
      <c r="W1220" t="s">
        <v>134</v>
      </c>
      <c r="X1220">
        <v>3100</v>
      </c>
      <c r="Y1220" t="s">
        <v>203</v>
      </c>
    </row>
    <row r="1221" spans="14:25" x14ac:dyDescent="0.2">
      <c r="N1221" s="63">
        <v>45778</v>
      </c>
      <c r="O1221" s="63">
        <v>45783</v>
      </c>
      <c r="P1221" s="63">
        <v>45783</v>
      </c>
      <c r="Q1221" t="s">
        <v>1154</v>
      </c>
      <c r="R1221" t="s">
        <v>128</v>
      </c>
      <c r="S1221" t="s">
        <v>41</v>
      </c>
      <c r="T1221" t="s">
        <v>798</v>
      </c>
      <c r="U1221" t="s">
        <v>1797</v>
      </c>
      <c r="V1221">
        <v>3.96</v>
      </c>
      <c r="W1221" t="s">
        <v>134</v>
      </c>
      <c r="X1221">
        <v>3.96</v>
      </c>
      <c r="Y1221" t="s">
        <v>203</v>
      </c>
    </row>
    <row r="1222" spans="14:25" x14ac:dyDescent="0.2">
      <c r="N1222" s="63">
        <v>45778</v>
      </c>
      <c r="O1222" s="63">
        <v>45783</v>
      </c>
      <c r="P1222" s="63">
        <v>45783</v>
      </c>
      <c r="Q1222" t="s">
        <v>1154</v>
      </c>
      <c r="R1222" t="s">
        <v>128</v>
      </c>
      <c r="S1222" t="s">
        <v>40</v>
      </c>
      <c r="T1222" t="s">
        <v>948</v>
      </c>
      <c r="U1222" t="s">
        <v>1798</v>
      </c>
      <c r="V1222">
        <v>9595.2199999999993</v>
      </c>
      <c r="W1222" t="s">
        <v>134</v>
      </c>
      <c r="X1222">
        <v>9595.2199999999993</v>
      </c>
      <c r="Y1222" t="s">
        <v>203</v>
      </c>
    </row>
    <row r="1223" spans="14:25" x14ac:dyDescent="0.2">
      <c r="N1223" s="63">
        <v>45778</v>
      </c>
      <c r="O1223" s="63">
        <v>45743</v>
      </c>
      <c r="P1223" s="63">
        <v>45784</v>
      </c>
      <c r="Q1223" t="s">
        <v>725</v>
      </c>
      <c r="R1223" t="s">
        <v>806</v>
      </c>
      <c r="S1223" t="s">
        <v>55</v>
      </c>
      <c r="T1223" t="s">
        <v>56</v>
      </c>
      <c r="U1223" t="s">
        <v>1219</v>
      </c>
      <c r="V1223">
        <v>3.99</v>
      </c>
      <c r="W1223" t="s">
        <v>134</v>
      </c>
      <c r="X1223">
        <v>-3.99</v>
      </c>
      <c r="Y1223" t="s">
        <v>204</v>
      </c>
    </row>
    <row r="1224" spans="14:25" x14ac:dyDescent="0.2">
      <c r="N1224" s="63">
        <v>45778</v>
      </c>
      <c r="O1224" s="63">
        <v>45760</v>
      </c>
      <c r="P1224" s="63">
        <v>45784</v>
      </c>
      <c r="Q1224" t="s">
        <v>725</v>
      </c>
      <c r="R1224" t="s">
        <v>806</v>
      </c>
      <c r="S1224" t="s">
        <v>1029</v>
      </c>
      <c r="T1224" t="s">
        <v>1030</v>
      </c>
      <c r="U1224" t="s">
        <v>836</v>
      </c>
      <c r="V1224">
        <v>4.9000000000000004</v>
      </c>
      <c r="W1224" t="s">
        <v>134</v>
      </c>
      <c r="X1224">
        <v>-4.9000000000000004</v>
      </c>
      <c r="Y1224" t="s">
        <v>204</v>
      </c>
    </row>
    <row r="1225" spans="14:25" x14ac:dyDescent="0.2">
      <c r="N1225" s="63">
        <v>45778</v>
      </c>
      <c r="O1225" s="63">
        <v>45748</v>
      </c>
      <c r="P1225" s="63">
        <v>45784</v>
      </c>
      <c r="Q1225" t="s">
        <v>725</v>
      </c>
      <c r="R1225" t="s">
        <v>806</v>
      </c>
      <c r="S1225" t="s">
        <v>55</v>
      </c>
      <c r="T1225" t="s">
        <v>56</v>
      </c>
      <c r="U1225" t="s">
        <v>1219</v>
      </c>
      <c r="V1225">
        <v>4.99</v>
      </c>
      <c r="W1225" t="s">
        <v>134</v>
      </c>
      <c r="X1225">
        <v>-4.99</v>
      </c>
      <c r="Y1225" t="s">
        <v>204</v>
      </c>
    </row>
    <row r="1226" spans="14:25" x14ac:dyDescent="0.2">
      <c r="N1226" s="63">
        <v>45778</v>
      </c>
      <c r="O1226" s="63">
        <v>45754</v>
      </c>
      <c r="P1226" s="63">
        <v>45784</v>
      </c>
      <c r="Q1226" t="s">
        <v>725</v>
      </c>
      <c r="R1226" t="s">
        <v>806</v>
      </c>
      <c r="S1226" t="s">
        <v>55</v>
      </c>
      <c r="T1226" t="s">
        <v>810</v>
      </c>
      <c r="U1226" t="s">
        <v>1857</v>
      </c>
      <c r="V1226">
        <v>5</v>
      </c>
      <c r="W1226" t="s">
        <v>134</v>
      </c>
      <c r="X1226">
        <v>-5</v>
      </c>
      <c r="Y1226" t="s">
        <v>204</v>
      </c>
    </row>
    <row r="1227" spans="14:25" x14ac:dyDescent="0.2">
      <c r="N1227" s="63">
        <v>45778</v>
      </c>
      <c r="O1227" s="63">
        <v>45766</v>
      </c>
      <c r="P1227" s="63">
        <v>45784</v>
      </c>
      <c r="Q1227" t="s">
        <v>725</v>
      </c>
      <c r="R1227" t="s">
        <v>806</v>
      </c>
      <c r="S1227" t="s">
        <v>55</v>
      </c>
      <c r="T1227" t="s">
        <v>810</v>
      </c>
      <c r="U1227" t="s">
        <v>1732</v>
      </c>
      <c r="V1227">
        <v>6</v>
      </c>
      <c r="W1227" t="s">
        <v>134</v>
      </c>
      <c r="X1227">
        <v>-6</v>
      </c>
      <c r="Y1227" t="s">
        <v>204</v>
      </c>
    </row>
    <row r="1228" spans="14:25" x14ac:dyDescent="0.2">
      <c r="N1228" s="63">
        <v>45778</v>
      </c>
      <c r="O1228" s="63">
        <v>45759</v>
      </c>
      <c r="P1228" s="63">
        <v>45784</v>
      </c>
      <c r="Q1228" t="s">
        <v>725</v>
      </c>
      <c r="R1228" t="s">
        <v>806</v>
      </c>
      <c r="S1228" t="s">
        <v>55</v>
      </c>
      <c r="T1228" t="s">
        <v>810</v>
      </c>
      <c r="U1228" t="s">
        <v>1858</v>
      </c>
      <c r="V1228">
        <v>7</v>
      </c>
      <c r="W1228" t="s">
        <v>134</v>
      </c>
      <c r="X1228">
        <v>-7</v>
      </c>
      <c r="Y1228" t="s">
        <v>204</v>
      </c>
    </row>
    <row r="1229" spans="14:25" x14ac:dyDescent="0.2">
      <c r="N1229" s="63">
        <v>45778</v>
      </c>
      <c r="O1229" s="63">
        <v>45404</v>
      </c>
      <c r="P1229" s="63">
        <v>45784</v>
      </c>
      <c r="Q1229" t="s">
        <v>725</v>
      </c>
      <c r="R1229" t="s">
        <v>806</v>
      </c>
      <c r="S1229" t="s">
        <v>58</v>
      </c>
      <c r="T1229" t="s">
        <v>906</v>
      </c>
      <c r="U1229" t="s">
        <v>1890</v>
      </c>
      <c r="V1229">
        <v>8.6999999999999993</v>
      </c>
      <c r="W1229" t="s">
        <v>134</v>
      </c>
      <c r="X1229">
        <v>-8.6999999999999993</v>
      </c>
      <c r="Y1229" t="s">
        <v>204</v>
      </c>
    </row>
    <row r="1230" spans="14:25" x14ac:dyDescent="0.2">
      <c r="N1230" s="63">
        <v>45778</v>
      </c>
      <c r="O1230" s="63">
        <v>45768</v>
      </c>
      <c r="P1230" s="63">
        <v>45784</v>
      </c>
      <c r="Q1230" t="s">
        <v>725</v>
      </c>
      <c r="R1230" t="s">
        <v>806</v>
      </c>
      <c r="S1230" t="s">
        <v>52</v>
      </c>
      <c r="T1230" t="s">
        <v>800</v>
      </c>
      <c r="U1230" t="s">
        <v>828</v>
      </c>
      <c r="V1230">
        <v>9.99</v>
      </c>
      <c r="W1230" t="s">
        <v>134</v>
      </c>
      <c r="X1230">
        <v>-9.99</v>
      </c>
      <c r="Y1230" t="s">
        <v>204</v>
      </c>
    </row>
    <row r="1231" spans="14:25" x14ac:dyDescent="0.2">
      <c r="N1231" s="63">
        <v>45778</v>
      </c>
      <c r="O1231" s="63">
        <v>45743</v>
      </c>
      <c r="P1231" s="63">
        <v>45784</v>
      </c>
      <c r="Q1231" t="s">
        <v>1154</v>
      </c>
      <c r="R1231" t="s">
        <v>806</v>
      </c>
      <c r="S1231" t="s">
        <v>49</v>
      </c>
      <c r="T1231" t="s">
        <v>50</v>
      </c>
      <c r="U1231" t="s">
        <v>1759</v>
      </c>
      <c r="V1231">
        <v>10</v>
      </c>
      <c r="W1231" t="s">
        <v>134</v>
      </c>
      <c r="X1231">
        <v>-10</v>
      </c>
      <c r="Y1231" t="s">
        <v>204</v>
      </c>
    </row>
    <row r="1232" spans="14:25" x14ac:dyDescent="0.2">
      <c r="N1232" s="63">
        <v>45778</v>
      </c>
      <c r="O1232" s="63">
        <v>45759</v>
      </c>
      <c r="P1232" s="63">
        <v>45784</v>
      </c>
      <c r="Q1232" t="s">
        <v>725</v>
      </c>
      <c r="R1232" t="s">
        <v>806</v>
      </c>
      <c r="S1232" t="s">
        <v>55</v>
      </c>
      <c r="T1232" t="s">
        <v>810</v>
      </c>
      <c r="U1232" t="s">
        <v>1858</v>
      </c>
      <c r="V1232">
        <v>10</v>
      </c>
      <c r="W1232" t="s">
        <v>134</v>
      </c>
      <c r="X1232">
        <v>-10</v>
      </c>
      <c r="Y1232" t="s">
        <v>204</v>
      </c>
    </row>
    <row r="1233" spans="14:25" x14ac:dyDescent="0.2">
      <c r="N1233" s="63">
        <v>45778</v>
      </c>
      <c r="O1233" s="63">
        <v>45760</v>
      </c>
      <c r="P1233" s="63">
        <v>45784</v>
      </c>
      <c r="Q1233" t="s">
        <v>725</v>
      </c>
      <c r="R1233" t="s">
        <v>806</v>
      </c>
      <c r="S1233" t="s">
        <v>55</v>
      </c>
      <c r="T1233" t="s">
        <v>810</v>
      </c>
      <c r="U1233" t="s">
        <v>833</v>
      </c>
      <c r="V1233">
        <v>10</v>
      </c>
      <c r="W1233" t="s">
        <v>134</v>
      </c>
      <c r="X1233">
        <v>-10</v>
      </c>
      <c r="Y1233" t="s">
        <v>204</v>
      </c>
    </row>
    <row r="1234" spans="14:25" x14ac:dyDescent="0.2">
      <c r="N1234" s="63">
        <v>45778</v>
      </c>
      <c r="O1234" s="63">
        <v>45743</v>
      </c>
      <c r="P1234" s="63">
        <v>45784</v>
      </c>
      <c r="Q1234" t="s">
        <v>725</v>
      </c>
      <c r="R1234" t="s">
        <v>806</v>
      </c>
      <c r="S1234" t="s">
        <v>49</v>
      </c>
      <c r="T1234" t="s">
        <v>50</v>
      </c>
      <c r="U1234" t="s">
        <v>1003</v>
      </c>
      <c r="V1234">
        <v>10</v>
      </c>
      <c r="W1234" t="s">
        <v>134</v>
      </c>
      <c r="X1234">
        <v>-10</v>
      </c>
      <c r="Y1234" t="s">
        <v>204</v>
      </c>
    </row>
    <row r="1235" spans="14:25" x14ac:dyDescent="0.2">
      <c r="N1235" s="63">
        <v>45778</v>
      </c>
      <c r="O1235" s="63">
        <v>45759</v>
      </c>
      <c r="P1235" s="63">
        <v>45784</v>
      </c>
      <c r="Q1235" t="s">
        <v>725</v>
      </c>
      <c r="R1235" t="s">
        <v>806</v>
      </c>
      <c r="S1235" t="s">
        <v>52</v>
      </c>
      <c r="T1235" t="s">
        <v>800</v>
      </c>
      <c r="U1235" t="s">
        <v>828</v>
      </c>
      <c r="V1235">
        <v>11.99</v>
      </c>
      <c r="W1235" t="s">
        <v>134</v>
      </c>
      <c r="X1235">
        <v>-11.99</v>
      </c>
      <c r="Y1235" t="s">
        <v>204</v>
      </c>
    </row>
    <row r="1236" spans="14:25" x14ac:dyDescent="0.2">
      <c r="N1236" s="63">
        <v>45778</v>
      </c>
      <c r="O1236" s="63">
        <v>45750</v>
      </c>
      <c r="P1236" s="63">
        <v>45784</v>
      </c>
      <c r="Q1236" t="s">
        <v>725</v>
      </c>
      <c r="R1236" t="s">
        <v>806</v>
      </c>
      <c r="S1236" t="s">
        <v>803</v>
      </c>
      <c r="T1236" t="s">
        <v>48</v>
      </c>
      <c r="U1236" t="s">
        <v>978</v>
      </c>
      <c r="V1236">
        <v>12.34</v>
      </c>
      <c r="W1236" t="s">
        <v>134</v>
      </c>
      <c r="X1236">
        <v>-12.34</v>
      </c>
      <c r="Y1236" t="s">
        <v>204</v>
      </c>
    </row>
    <row r="1237" spans="14:25" x14ac:dyDescent="0.2">
      <c r="N1237" s="63">
        <v>45778</v>
      </c>
      <c r="O1237" s="63">
        <v>45626</v>
      </c>
      <c r="P1237" s="63">
        <v>45784</v>
      </c>
      <c r="Q1237" t="s">
        <v>725</v>
      </c>
      <c r="R1237" t="s">
        <v>806</v>
      </c>
      <c r="S1237" t="s">
        <v>58</v>
      </c>
      <c r="T1237" t="s">
        <v>906</v>
      </c>
      <c r="U1237" t="s">
        <v>1892</v>
      </c>
      <c r="V1237">
        <v>13.02</v>
      </c>
      <c r="W1237" t="s">
        <v>134</v>
      </c>
      <c r="X1237">
        <v>-13.02</v>
      </c>
      <c r="Y1237" t="s">
        <v>204</v>
      </c>
    </row>
    <row r="1238" spans="14:25" x14ac:dyDescent="0.2">
      <c r="N1238" s="63">
        <v>45778</v>
      </c>
      <c r="O1238" s="63">
        <v>45425</v>
      </c>
      <c r="P1238" s="63">
        <v>45784</v>
      </c>
      <c r="Q1238" t="s">
        <v>725</v>
      </c>
      <c r="R1238" t="s">
        <v>806</v>
      </c>
      <c r="S1238" t="s">
        <v>58</v>
      </c>
      <c r="T1238" t="s">
        <v>906</v>
      </c>
      <c r="U1238" t="s">
        <v>1896</v>
      </c>
      <c r="V1238">
        <v>13.64</v>
      </c>
      <c r="W1238" t="s">
        <v>134</v>
      </c>
      <c r="X1238">
        <v>-13.64</v>
      </c>
      <c r="Y1238" t="s">
        <v>204</v>
      </c>
    </row>
    <row r="1239" spans="14:25" x14ac:dyDescent="0.2">
      <c r="N1239" s="63">
        <v>45778</v>
      </c>
      <c r="O1239" s="63">
        <v>45746</v>
      </c>
      <c r="P1239" s="63">
        <v>45784</v>
      </c>
      <c r="Q1239" t="s">
        <v>725</v>
      </c>
      <c r="R1239" t="s">
        <v>806</v>
      </c>
      <c r="S1239" t="s">
        <v>55</v>
      </c>
      <c r="T1239" t="s">
        <v>810</v>
      </c>
      <c r="U1239" t="s">
        <v>833</v>
      </c>
      <c r="V1239">
        <v>16</v>
      </c>
      <c r="W1239" t="s">
        <v>134</v>
      </c>
      <c r="X1239">
        <v>-16</v>
      </c>
      <c r="Y1239" t="s">
        <v>204</v>
      </c>
    </row>
    <row r="1240" spans="14:25" x14ac:dyDescent="0.2">
      <c r="N1240" s="63">
        <v>45778</v>
      </c>
      <c r="O1240" s="63">
        <v>45756</v>
      </c>
      <c r="P1240" s="63">
        <v>45784</v>
      </c>
      <c r="Q1240" t="s">
        <v>725</v>
      </c>
      <c r="R1240" t="s">
        <v>806</v>
      </c>
      <c r="S1240" t="s">
        <v>55</v>
      </c>
      <c r="T1240" t="s">
        <v>56</v>
      </c>
      <c r="U1240" t="s">
        <v>1866</v>
      </c>
      <c r="V1240">
        <v>16.48</v>
      </c>
      <c r="W1240" t="s">
        <v>134</v>
      </c>
      <c r="X1240">
        <v>-16.48</v>
      </c>
      <c r="Y1240" t="s">
        <v>204</v>
      </c>
    </row>
    <row r="1241" spans="14:25" x14ac:dyDescent="0.2">
      <c r="N1241" s="63">
        <v>45778</v>
      </c>
      <c r="O1241" s="63">
        <v>45742</v>
      </c>
      <c r="P1241" s="63">
        <v>45784</v>
      </c>
      <c r="Q1241" t="s">
        <v>725</v>
      </c>
      <c r="R1241" t="s">
        <v>806</v>
      </c>
      <c r="S1241" t="s">
        <v>49</v>
      </c>
      <c r="T1241" t="s">
        <v>50</v>
      </c>
      <c r="U1241" t="s">
        <v>1004</v>
      </c>
      <c r="V1241">
        <v>17.100000000000001</v>
      </c>
      <c r="W1241" t="s">
        <v>134</v>
      </c>
      <c r="X1241">
        <v>-17.100000000000001</v>
      </c>
      <c r="Y1241" t="s">
        <v>204</v>
      </c>
    </row>
    <row r="1242" spans="14:25" x14ac:dyDescent="0.2">
      <c r="N1242" s="63">
        <v>45778</v>
      </c>
      <c r="O1242" s="63">
        <v>45784</v>
      </c>
      <c r="P1242" s="63">
        <v>45784</v>
      </c>
      <c r="Q1242" t="s">
        <v>1154</v>
      </c>
      <c r="R1242" t="s">
        <v>128</v>
      </c>
      <c r="S1242" t="s">
        <v>803</v>
      </c>
      <c r="T1242" t="s">
        <v>799</v>
      </c>
      <c r="U1242" t="s">
        <v>1801</v>
      </c>
      <c r="V1242">
        <v>17.2</v>
      </c>
      <c r="W1242" t="s">
        <v>134</v>
      </c>
      <c r="X1242">
        <v>-17.2</v>
      </c>
      <c r="Y1242" t="s">
        <v>204</v>
      </c>
    </row>
    <row r="1243" spans="14:25" x14ac:dyDescent="0.2">
      <c r="N1243" s="63">
        <v>45778</v>
      </c>
      <c r="O1243" s="63">
        <v>45760</v>
      </c>
      <c r="P1243" s="63">
        <v>45784</v>
      </c>
      <c r="Q1243" t="s">
        <v>725</v>
      </c>
      <c r="R1243" t="s">
        <v>806</v>
      </c>
      <c r="S1243" t="s">
        <v>52</v>
      </c>
      <c r="T1243" t="s">
        <v>800</v>
      </c>
      <c r="U1243" t="s">
        <v>829</v>
      </c>
      <c r="V1243">
        <v>17.600000000000001</v>
      </c>
      <c r="W1243" t="s">
        <v>134</v>
      </c>
      <c r="X1243">
        <v>-17.600000000000001</v>
      </c>
      <c r="Y1243" t="s">
        <v>204</v>
      </c>
    </row>
    <row r="1244" spans="14:25" x14ac:dyDescent="0.2">
      <c r="N1244" s="63">
        <v>45778</v>
      </c>
      <c r="O1244" s="63">
        <v>45769</v>
      </c>
      <c r="P1244" s="63">
        <v>45784</v>
      </c>
      <c r="Q1244" t="s">
        <v>725</v>
      </c>
      <c r="R1244" t="s">
        <v>806</v>
      </c>
      <c r="S1244" t="s">
        <v>803</v>
      </c>
      <c r="T1244" t="s">
        <v>48</v>
      </c>
      <c r="U1244" t="s">
        <v>1869</v>
      </c>
      <c r="V1244">
        <v>17.98</v>
      </c>
      <c r="W1244" t="s">
        <v>134</v>
      </c>
      <c r="X1244">
        <v>-17.98</v>
      </c>
      <c r="Y1244" t="s">
        <v>204</v>
      </c>
    </row>
    <row r="1245" spans="14:25" x14ac:dyDescent="0.2">
      <c r="N1245" s="63">
        <v>45778</v>
      </c>
      <c r="O1245" s="63">
        <v>45755</v>
      </c>
      <c r="P1245" s="63">
        <v>45784</v>
      </c>
      <c r="Q1245" t="s">
        <v>725</v>
      </c>
      <c r="R1245" t="s">
        <v>806</v>
      </c>
      <c r="S1245" t="s">
        <v>55</v>
      </c>
      <c r="T1245" t="s">
        <v>56</v>
      </c>
      <c r="U1245" t="s">
        <v>1886</v>
      </c>
      <c r="V1245">
        <v>18</v>
      </c>
      <c r="W1245" t="s">
        <v>134</v>
      </c>
      <c r="X1245">
        <v>-18</v>
      </c>
      <c r="Y1245" t="s">
        <v>204</v>
      </c>
    </row>
    <row r="1246" spans="14:25" x14ac:dyDescent="0.2">
      <c r="N1246" s="63">
        <v>45778</v>
      </c>
      <c r="O1246" s="63">
        <v>45742</v>
      </c>
      <c r="P1246" s="63">
        <v>45784</v>
      </c>
      <c r="Q1246" t="s">
        <v>725</v>
      </c>
      <c r="R1246" t="s">
        <v>806</v>
      </c>
      <c r="S1246" t="s">
        <v>49</v>
      </c>
      <c r="T1246" t="s">
        <v>50</v>
      </c>
      <c r="U1246" t="s">
        <v>1004</v>
      </c>
      <c r="V1246">
        <v>19.03</v>
      </c>
      <c r="W1246" t="s">
        <v>134</v>
      </c>
      <c r="X1246">
        <v>-19.03</v>
      </c>
      <c r="Y1246" t="s">
        <v>204</v>
      </c>
    </row>
    <row r="1247" spans="14:25" x14ac:dyDescent="0.2">
      <c r="N1247" s="63">
        <v>45778</v>
      </c>
      <c r="O1247" s="63">
        <v>45754</v>
      </c>
      <c r="P1247" s="63">
        <v>45784</v>
      </c>
      <c r="Q1247" t="s">
        <v>725</v>
      </c>
      <c r="R1247" t="s">
        <v>806</v>
      </c>
      <c r="S1247" t="s">
        <v>803</v>
      </c>
      <c r="T1247" t="s">
        <v>799</v>
      </c>
      <c r="U1247" t="s">
        <v>1247</v>
      </c>
      <c r="V1247">
        <v>19.489999999999998</v>
      </c>
      <c r="W1247" t="s">
        <v>134</v>
      </c>
      <c r="X1247">
        <v>-19.489999999999998</v>
      </c>
      <c r="Y1247" t="s">
        <v>204</v>
      </c>
    </row>
    <row r="1248" spans="14:25" x14ac:dyDescent="0.2">
      <c r="N1248" s="63">
        <v>45778</v>
      </c>
      <c r="O1248" s="63">
        <v>45752</v>
      </c>
      <c r="P1248" s="63">
        <v>45784</v>
      </c>
      <c r="Q1248" t="s">
        <v>725</v>
      </c>
      <c r="R1248" t="s">
        <v>806</v>
      </c>
      <c r="S1248" t="s">
        <v>52</v>
      </c>
      <c r="T1248" t="s">
        <v>800</v>
      </c>
      <c r="U1248" t="s">
        <v>828</v>
      </c>
      <c r="V1248">
        <v>19.98</v>
      </c>
      <c r="W1248" t="s">
        <v>134</v>
      </c>
      <c r="X1248">
        <v>-19.98</v>
      </c>
      <c r="Y1248" t="s">
        <v>204</v>
      </c>
    </row>
    <row r="1249" spans="14:25" x14ac:dyDescent="0.2">
      <c r="N1249" s="63">
        <v>45778</v>
      </c>
      <c r="O1249" s="63">
        <v>45756</v>
      </c>
      <c r="P1249" s="63">
        <v>45784</v>
      </c>
      <c r="Q1249" t="s">
        <v>725</v>
      </c>
      <c r="R1249" t="s">
        <v>806</v>
      </c>
      <c r="S1249" t="s">
        <v>55</v>
      </c>
      <c r="T1249" t="s">
        <v>56</v>
      </c>
      <c r="U1249" t="s">
        <v>1862</v>
      </c>
      <c r="V1249">
        <v>20</v>
      </c>
      <c r="W1249" t="s">
        <v>134</v>
      </c>
      <c r="X1249">
        <v>-20</v>
      </c>
      <c r="Y1249" t="s">
        <v>204</v>
      </c>
    </row>
    <row r="1250" spans="14:25" x14ac:dyDescent="0.2">
      <c r="N1250" s="63">
        <v>45778</v>
      </c>
      <c r="O1250" s="63">
        <v>45690</v>
      </c>
      <c r="P1250" s="63">
        <v>45784</v>
      </c>
      <c r="Q1250" t="s">
        <v>725</v>
      </c>
      <c r="R1250" t="s">
        <v>806</v>
      </c>
      <c r="S1250" t="s">
        <v>58</v>
      </c>
      <c r="T1250" t="s">
        <v>1469</v>
      </c>
      <c r="U1250" t="s">
        <v>1894</v>
      </c>
      <c r="V1250">
        <v>20</v>
      </c>
      <c r="W1250" t="s">
        <v>134</v>
      </c>
      <c r="X1250">
        <v>-20</v>
      </c>
      <c r="Y1250" t="s">
        <v>204</v>
      </c>
    </row>
    <row r="1251" spans="14:25" x14ac:dyDescent="0.2">
      <c r="N1251" s="63">
        <v>45778</v>
      </c>
      <c r="O1251" s="63">
        <v>45757</v>
      </c>
      <c r="P1251" s="63">
        <v>45784</v>
      </c>
      <c r="Q1251" t="s">
        <v>725</v>
      </c>
      <c r="R1251" t="s">
        <v>806</v>
      </c>
      <c r="S1251" t="s">
        <v>49</v>
      </c>
      <c r="T1251" t="s">
        <v>50</v>
      </c>
      <c r="U1251" t="s">
        <v>1005</v>
      </c>
      <c r="V1251">
        <v>20.51</v>
      </c>
      <c r="W1251" t="s">
        <v>134</v>
      </c>
      <c r="X1251">
        <v>-20.51</v>
      </c>
      <c r="Y1251" t="s">
        <v>204</v>
      </c>
    </row>
    <row r="1252" spans="14:25" x14ac:dyDescent="0.2">
      <c r="N1252" s="63">
        <v>45778</v>
      </c>
      <c r="O1252" s="63">
        <v>45574</v>
      </c>
      <c r="P1252" s="63">
        <v>45784</v>
      </c>
      <c r="Q1252" t="s">
        <v>725</v>
      </c>
      <c r="R1252" t="s">
        <v>806</v>
      </c>
      <c r="S1252" t="s">
        <v>899</v>
      </c>
      <c r="T1252" t="s">
        <v>902</v>
      </c>
      <c r="U1252" t="s">
        <v>1888</v>
      </c>
      <c r="V1252">
        <v>22.2</v>
      </c>
      <c r="W1252" t="s">
        <v>134</v>
      </c>
      <c r="X1252">
        <v>-22.2</v>
      </c>
      <c r="Y1252" t="s">
        <v>204</v>
      </c>
    </row>
    <row r="1253" spans="14:25" x14ac:dyDescent="0.2">
      <c r="N1253" s="63">
        <v>45778</v>
      </c>
      <c r="O1253" s="63">
        <v>45717</v>
      </c>
      <c r="P1253" s="63">
        <v>45784</v>
      </c>
      <c r="Q1253" t="s">
        <v>725</v>
      </c>
      <c r="R1253" t="s">
        <v>806</v>
      </c>
      <c r="S1253" t="s">
        <v>1029</v>
      </c>
      <c r="T1253" t="s">
        <v>1030</v>
      </c>
      <c r="U1253" t="s">
        <v>1893</v>
      </c>
      <c r="V1253">
        <v>24.16</v>
      </c>
      <c r="W1253" t="s">
        <v>134</v>
      </c>
      <c r="X1253">
        <v>-24.16</v>
      </c>
      <c r="Y1253" t="s">
        <v>204</v>
      </c>
    </row>
    <row r="1254" spans="14:25" x14ac:dyDescent="0.2">
      <c r="N1254" s="63">
        <v>45778</v>
      </c>
      <c r="O1254" s="63">
        <v>45750</v>
      </c>
      <c r="P1254" s="63">
        <v>45784</v>
      </c>
      <c r="Q1254" t="s">
        <v>725</v>
      </c>
      <c r="R1254" t="s">
        <v>806</v>
      </c>
      <c r="S1254" t="s">
        <v>55</v>
      </c>
      <c r="T1254" t="s">
        <v>56</v>
      </c>
      <c r="U1254" t="s">
        <v>1884</v>
      </c>
      <c r="V1254">
        <v>25.8</v>
      </c>
      <c r="W1254" t="s">
        <v>134</v>
      </c>
      <c r="X1254">
        <v>-25.8</v>
      </c>
      <c r="Y1254" t="s">
        <v>204</v>
      </c>
    </row>
    <row r="1255" spans="14:25" x14ac:dyDescent="0.2">
      <c r="N1255" s="63">
        <v>45778</v>
      </c>
      <c r="O1255" s="63">
        <v>45752</v>
      </c>
      <c r="P1255" s="63">
        <v>45784</v>
      </c>
      <c r="Q1255" t="s">
        <v>725</v>
      </c>
      <c r="R1255" t="s">
        <v>806</v>
      </c>
      <c r="S1255" t="s">
        <v>899</v>
      </c>
      <c r="T1255" t="s">
        <v>902</v>
      </c>
      <c r="U1255" t="s">
        <v>1861</v>
      </c>
      <c r="V1255">
        <v>26</v>
      </c>
      <c r="W1255" t="s">
        <v>134</v>
      </c>
      <c r="X1255">
        <v>-26</v>
      </c>
      <c r="Y1255" t="s">
        <v>204</v>
      </c>
    </row>
    <row r="1256" spans="14:25" x14ac:dyDescent="0.2">
      <c r="N1256" s="63">
        <v>45778</v>
      </c>
      <c r="O1256" s="63">
        <v>45743</v>
      </c>
      <c r="P1256" s="63">
        <v>45784</v>
      </c>
      <c r="Q1256" t="s">
        <v>1154</v>
      </c>
      <c r="R1256" t="s">
        <v>806</v>
      </c>
      <c r="S1256" t="s">
        <v>49</v>
      </c>
      <c r="T1256" t="s">
        <v>50</v>
      </c>
      <c r="U1256" t="s">
        <v>1758</v>
      </c>
      <c r="V1256">
        <v>26.37</v>
      </c>
      <c r="W1256" t="s">
        <v>134</v>
      </c>
      <c r="X1256">
        <v>-26.37</v>
      </c>
      <c r="Y1256" t="s">
        <v>204</v>
      </c>
    </row>
    <row r="1257" spans="14:25" x14ac:dyDescent="0.2">
      <c r="N1257" s="63">
        <v>45778</v>
      </c>
      <c r="O1257" s="63">
        <v>45743</v>
      </c>
      <c r="P1257" s="63">
        <v>45784</v>
      </c>
      <c r="Q1257" t="s">
        <v>725</v>
      </c>
      <c r="R1257" t="s">
        <v>806</v>
      </c>
      <c r="S1257" t="s">
        <v>49</v>
      </c>
      <c r="T1257" t="s">
        <v>50</v>
      </c>
      <c r="U1257" t="s">
        <v>1004</v>
      </c>
      <c r="V1257">
        <v>26.37</v>
      </c>
      <c r="W1257" t="s">
        <v>134</v>
      </c>
      <c r="X1257">
        <v>-26.37</v>
      </c>
      <c r="Y1257" t="s">
        <v>204</v>
      </c>
    </row>
    <row r="1258" spans="14:25" x14ac:dyDescent="0.2">
      <c r="N1258" s="63">
        <v>45778</v>
      </c>
      <c r="O1258" s="63">
        <v>45756</v>
      </c>
      <c r="P1258" s="63">
        <v>45784</v>
      </c>
      <c r="Q1258" t="s">
        <v>725</v>
      </c>
      <c r="R1258" t="s">
        <v>806</v>
      </c>
      <c r="S1258" t="s">
        <v>803</v>
      </c>
      <c r="T1258" t="s">
        <v>799</v>
      </c>
      <c r="U1258" t="s">
        <v>1864</v>
      </c>
      <c r="V1258">
        <v>27.51</v>
      </c>
      <c r="W1258" t="s">
        <v>134</v>
      </c>
      <c r="X1258">
        <v>-27.51</v>
      </c>
      <c r="Y1258" t="s">
        <v>204</v>
      </c>
    </row>
    <row r="1259" spans="14:25" x14ac:dyDescent="0.2">
      <c r="N1259" s="63">
        <v>45778</v>
      </c>
      <c r="O1259" s="63">
        <v>45762</v>
      </c>
      <c r="P1259" s="63">
        <v>45784</v>
      </c>
      <c r="Q1259" t="s">
        <v>725</v>
      </c>
      <c r="R1259" t="s">
        <v>806</v>
      </c>
      <c r="S1259" t="s">
        <v>803</v>
      </c>
      <c r="T1259" t="s">
        <v>799</v>
      </c>
      <c r="U1259" t="s">
        <v>969</v>
      </c>
      <c r="V1259">
        <v>27.76</v>
      </c>
      <c r="W1259" t="s">
        <v>134</v>
      </c>
      <c r="X1259">
        <v>-27.76</v>
      </c>
      <c r="Y1259" t="s">
        <v>204</v>
      </c>
    </row>
    <row r="1260" spans="14:25" x14ac:dyDescent="0.2">
      <c r="N1260" s="63">
        <v>45778</v>
      </c>
      <c r="O1260" s="63">
        <v>45756</v>
      </c>
      <c r="P1260" s="63">
        <v>45784</v>
      </c>
      <c r="Q1260" t="s">
        <v>725</v>
      </c>
      <c r="R1260" t="s">
        <v>806</v>
      </c>
      <c r="S1260" t="s">
        <v>55</v>
      </c>
      <c r="T1260" t="s">
        <v>810</v>
      </c>
      <c r="U1260" t="s">
        <v>1881</v>
      </c>
      <c r="V1260">
        <v>28</v>
      </c>
      <c r="W1260" t="s">
        <v>134</v>
      </c>
      <c r="X1260">
        <v>-28</v>
      </c>
      <c r="Y1260" t="s">
        <v>204</v>
      </c>
    </row>
    <row r="1261" spans="14:25" x14ac:dyDescent="0.2">
      <c r="N1261" s="63">
        <v>45778</v>
      </c>
      <c r="O1261" s="63">
        <v>45748</v>
      </c>
      <c r="P1261" s="63">
        <v>45784</v>
      </c>
      <c r="Q1261" t="s">
        <v>1154</v>
      </c>
      <c r="R1261" t="s">
        <v>806</v>
      </c>
      <c r="S1261" t="s">
        <v>803</v>
      </c>
      <c r="T1261" t="s">
        <v>799</v>
      </c>
      <c r="U1261" t="s">
        <v>1099</v>
      </c>
      <c r="V1261">
        <v>29.16</v>
      </c>
      <c r="W1261" t="s">
        <v>134</v>
      </c>
      <c r="X1261">
        <v>-29.16</v>
      </c>
      <c r="Y1261" t="s">
        <v>204</v>
      </c>
    </row>
    <row r="1262" spans="14:25" x14ac:dyDescent="0.2">
      <c r="N1262" s="63">
        <v>45778</v>
      </c>
      <c r="O1262" s="63">
        <v>45748</v>
      </c>
      <c r="P1262" s="63">
        <v>45784</v>
      </c>
      <c r="Q1262" t="s">
        <v>725</v>
      </c>
      <c r="R1262" t="s">
        <v>806</v>
      </c>
      <c r="S1262" t="s">
        <v>803</v>
      </c>
      <c r="T1262" t="s">
        <v>799</v>
      </c>
      <c r="U1262" t="s">
        <v>871</v>
      </c>
      <c r="V1262">
        <v>29.16</v>
      </c>
      <c r="W1262" t="s">
        <v>134</v>
      </c>
      <c r="X1262">
        <v>-29.16</v>
      </c>
      <c r="Y1262" t="s">
        <v>204</v>
      </c>
    </row>
    <row r="1263" spans="14:25" x14ac:dyDescent="0.2">
      <c r="N1263" s="63">
        <v>45778</v>
      </c>
      <c r="O1263" s="63">
        <v>45525</v>
      </c>
      <c r="P1263" s="63">
        <v>45784</v>
      </c>
      <c r="Q1263" t="s">
        <v>725</v>
      </c>
      <c r="R1263" t="s">
        <v>806</v>
      </c>
      <c r="S1263" t="s">
        <v>55</v>
      </c>
      <c r="T1263" t="s">
        <v>913</v>
      </c>
      <c r="U1263" t="s">
        <v>1900</v>
      </c>
      <c r="V1263">
        <v>29.49</v>
      </c>
      <c r="W1263" t="s">
        <v>134</v>
      </c>
      <c r="X1263">
        <v>-29.49</v>
      </c>
      <c r="Y1263" t="s">
        <v>204</v>
      </c>
    </row>
    <row r="1264" spans="14:25" x14ac:dyDescent="0.2">
      <c r="N1264" s="63">
        <v>45778</v>
      </c>
      <c r="O1264" s="63">
        <v>45759</v>
      </c>
      <c r="P1264" s="63">
        <v>45784</v>
      </c>
      <c r="Q1264" t="s">
        <v>725</v>
      </c>
      <c r="R1264" t="s">
        <v>806</v>
      </c>
      <c r="S1264" t="s">
        <v>55</v>
      </c>
      <c r="T1264" t="s">
        <v>56</v>
      </c>
      <c r="U1264" t="s">
        <v>1867</v>
      </c>
      <c r="V1264">
        <v>30</v>
      </c>
      <c r="W1264" t="s">
        <v>134</v>
      </c>
      <c r="X1264">
        <v>-30</v>
      </c>
      <c r="Y1264" t="s">
        <v>204</v>
      </c>
    </row>
    <row r="1265" spans="14:25" x14ac:dyDescent="0.2">
      <c r="N1265" s="63">
        <v>45778</v>
      </c>
      <c r="O1265" s="63">
        <v>45670</v>
      </c>
      <c r="P1265" s="63">
        <v>45784</v>
      </c>
      <c r="Q1265" t="s">
        <v>725</v>
      </c>
      <c r="R1265" t="s">
        <v>806</v>
      </c>
      <c r="S1265" t="s">
        <v>55</v>
      </c>
      <c r="T1265" t="s">
        <v>56</v>
      </c>
      <c r="U1265" t="s">
        <v>1889</v>
      </c>
      <c r="V1265">
        <v>30.72</v>
      </c>
      <c r="W1265" t="s">
        <v>134</v>
      </c>
      <c r="X1265">
        <v>-30.72</v>
      </c>
      <c r="Y1265" t="s">
        <v>204</v>
      </c>
    </row>
    <row r="1266" spans="14:25" x14ac:dyDescent="0.2">
      <c r="N1266" s="63">
        <v>45778</v>
      </c>
      <c r="O1266" s="63">
        <v>45755</v>
      </c>
      <c r="P1266" s="63">
        <v>45784</v>
      </c>
      <c r="Q1266" t="s">
        <v>725</v>
      </c>
      <c r="R1266" t="s">
        <v>806</v>
      </c>
      <c r="S1266" t="s">
        <v>55</v>
      </c>
      <c r="T1266" t="s">
        <v>810</v>
      </c>
      <c r="U1266" t="s">
        <v>1239</v>
      </c>
      <c r="V1266">
        <v>30.8</v>
      </c>
      <c r="W1266" t="s">
        <v>134</v>
      </c>
      <c r="X1266">
        <v>-30.8</v>
      </c>
      <c r="Y1266" t="s">
        <v>204</v>
      </c>
    </row>
    <row r="1267" spans="14:25" x14ac:dyDescent="0.2">
      <c r="N1267" s="63">
        <v>45778</v>
      </c>
      <c r="O1267" s="63">
        <v>45700</v>
      </c>
      <c r="P1267" s="63">
        <v>45784</v>
      </c>
      <c r="Q1267" t="s">
        <v>725</v>
      </c>
      <c r="R1267" t="s">
        <v>806</v>
      </c>
      <c r="S1267" t="s">
        <v>55</v>
      </c>
      <c r="T1267" t="s">
        <v>56</v>
      </c>
      <c r="U1267" t="s">
        <v>1876</v>
      </c>
      <c r="V1267">
        <v>31.66</v>
      </c>
      <c r="W1267" t="s">
        <v>134</v>
      </c>
      <c r="X1267">
        <v>-31.66</v>
      </c>
      <c r="Y1267" t="s">
        <v>204</v>
      </c>
    </row>
    <row r="1268" spans="14:25" x14ac:dyDescent="0.2">
      <c r="N1268" s="63">
        <v>45778</v>
      </c>
      <c r="O1268" s="63">
        <v>45668</v>
      </c>
      <c r="P1268" s="63">
        <v>45784</v>
      </c>
      <c r="Q1268" t="s">
        <v>725</v>
      </c>
      <c r="R1268" t="s">
        <v>806</v>
      </c>
      <c r="S1268" t="s">
        <v>55</v>
      </c>
      <c r="T1268" t="s">
        <v>56</v>
      </c>
      <c r="U1268" t="s">
        <v>1875</v>
      </c>
      <c r="V1268">
        <v>31.88</v>
      </c>
      <c r="W1268" t="s">
        <v>134</v>
      </c>
      <c r="X1268">
        <v>-31.88</v>
      </c>
      <c r="Y1268" t="s">
        <v>204</v>
      </c>
    </row>
    <row r="1269" spans="14:25" x14ac:dyDescent="0.2">
      <c r="N1269" s="63">
        <v>45778</v>
      </c>
      <c r="O1269" s="63">
        <v>45755</v>
      </c>
      <c r="P1269" s="63">
        <v>45784</v>
      </c>
      <c r="Q1269" t="s">
        <v>725</v>
      </c>
      <c r="R1269" t="s">
        <v>806</v>
      </c>
      <c r="S1269" t="s">
        <v>49</v>
      </c>
      <c r="T1269" t="s">
        <v>50</v>
      </c>
      <c r="U1269" t="s">
        <v>1005</v>
      </c>
      <c r="V1269">
        <v>32.549999999999997</v>
      </c>
      <c r="W1269" t="s">
        <v>134</v>
      </c>
      <c r="X1269">
        <v>-32.549999999999997</v>
      </c>
      <c r="Y1269" t="s">
        <v>204</v>
      </c>
    </row>
    <row r="1270" spans="14:25" x14ac:dyDescent="0.2">
      <c r="N1270" s="63">
        <v>45778</v>
      </c>
      <c r="O1270" s="63">
        <v>45752</v>
      </c>
      <c r="P1270" s="63">
        <v>45784</v>
      </c>
      <c r="Q1270" t="s">
        <v>725</v>
      </c>
      <c r="R1270" t="s">
        <v>806</v>
      </c>
      <c r="S1270" t="s">
        <v>803</v>
      </c>
      <c r="T1270" t="s">
        <v>48</v>
      </c>
      <c r="U1270" t="s">
        <v>831</v>
      </c>
      <c r="V1270">
        <v>33.29</v>
      </c>
      <c r="W1270" t="s">
        <v>134</v>
      </c>
      <c r="X1270">
        <v>-33.29</v>
      </c>
      <c r="Y1270" t="s">
        <v>204</v>
      </c>
    </row>
    <row r="1271" spans="14:25" x14ac:dyDescent="0.2">
      <c r="N1271" s="63">
        <v>45778</v>
      </c>
      <c r="O1271" s="63">
        <v>45759</v>
      </c>
      <c r="P1271" s="63">
        <v>45784</v>
      </c>
      <c r="Q1271" t="s">
        <v>725</v>
      </c>
      <c r="R1271" t="s">
        <v>806</v>
      </c>
      <c r="S1271" t="s">
        <v>58</v>
      </c>
      <c r="T1271" t="s">
        <v>801</v>
      </c>
      <c r="U1271" t="s">
        <v>1895</v>
      </c>
      <c r="V1271">
        <v>33.340000000000003</v>
      </c>
      <c r="W1271" t="s">
        <v>134</v>
      </c>
      <c r="X1271">
        <v>-33.340000000000003</v>
      </c>
      <c r="Y1271" t="s">
        <v>204</v>
      </c>
    </row>
    <row r="1272" spans="14:25" x14ac:dyDescent="0.2">
      <c r="N1272" s="63">
        <v>45778</v>
      </c>
      <c r="O1272" s="63">
        <v>45743</v>
      </c>
      <c r="P1272" s="63">
        <v>45784</v>
      </c>
      <c r="Q1272" t="s">
        <v>1154</v>
      </c>
      <c r="R1272" t="s">
        <v>806</v>
      </c>
      <c r="S1272" t="s">
        <v>55</v>
      </c>
      <c r="T1272" t="s">
        <v>57</v>
      </c>
      <c r="U1272" t="s">
        <v>1760</v>
      </c>
      <c r="V1272">
        <v>37.5</v>
      </c>
      <c r="W1272" t="s">
        <v>134</v>
      </c>
      <c r="X1272">
        <v>-37.5</v>
      </c>
      <c r="Y1272" t="s">
        <v>204</v>
      </c>
    </row>
    <row r="1273" spans="14:25" x14ac:dyDescent="0.2">
      <c r="N1273" s="63">
        <v>45778</v>
      </c>
      <c r="O1273" s="63">
        <v>45743</v>
      </c>
      <c r="P1273" s="63">
        <v>45784</v>
      </c>
      <c r="Q1273" t="s">
        <v>725</v>
      </c>
      <c r="R1273" t="s">
        <v>806</v>
      </c>
      <c r="S1273" t="s">
        <v>55</v>
      </c>
      <c r="T1273" t="s">
        <v>810</v>
      </c>
      <c r="U1273" t="s">
        <v>1878</v>
      </c>
      <c r="V1273">
        <v>37.5</v>
      </c>
      <c r="W1273" t="s">
        <v>134</v>
      </c>
      <c r="X1273">
        <v>-37.5</v>
      </c>
      <c r="Y1273" t="s">
        <v>204</v>
      </c>
    </row>
    <row r="1274" spans="14:25" x14ac:dyDescent="0.2">
      <c r="N1274" s="63">
        <v>45778</v>
      </c>
      <c r="O1274" s="63">
        <v>45757</v>
      </c>
      <c r="P1274" s="63">
        <v>45784</v>
      </c>
      <c r="Q1274" t="s">
        <v>725</v>
      </c>
      <c r="R1274" t="s">
        <v>806</v>
      </c>
      <c r="S1274" t="s">
        <v>55</v>
      </c>
      <c r="T1274" t="s">
        <v>810</v>
      </c>
      <c r="U1274" t="s">
        <v>1239</v>
      </c>
      <c r="V1274">
        <v>39.5</v>
      </c>
      <c r="W1274" t="s">
        <v>134</v>
      </c>
      <c r="X1274">
        <v>-39.5</v>
      </c>
      <c r="Y1274" t="s">
        <v>204</v>
      </c>
    </row>
    <row r="1275" spans="14:25" x14ac:dyDescent="0.2">
      <c r="N1275" s="63">
        <v>45778</v>
      </c>
      <c r="O1275" s="63">
        <v>45756</v>
      </c>
      <c r="P1275" s="63">
        <v>45784</v>
      </c>
      <c r="Q1275" t="s">
        <v>725</v>
      </c>
      <c r="R1275" t="s">
        <v>806</v>
      </c>
      <c r="S1275" t="s">
        <v>49</v>
      </c>
      <c r="T1275" t="s">
        <v>50</v>
      </c>
      <c r="U1275" t="s">
        <v>1004</v>
      </c>
      <c r="V1275">
        <v>41.49</v>
      </c>
      <c r="W1275" t="s">
        <v>134</v>
      </c>
      <c r="X1275">
        <v>-41.49</v>
      </c>
      <c r="Y1275" t="s">
        <v>204</v>
      </c>
    </row>
    <row r="1276" spans="14:25" x14ac:dyDescent="0.2">
      <c r="N1276" s="63">
        <v>45778</v>
      </c>
      <c r="O1276" s="63">
        <v>45756</v>
      </c>
      <c r="P1276" s="63">
        <v>45784</v>
      </c>
      <c r="Q1276" t="s">
        <v>725</v>
      </c>
      <c r="R1276" t="s">
        <v>806</v>
      </c>
      <c r="S1276" t="s">
        <v>803</v>
      </c>
      <c r="T1276" t="s">
        <v>898</v>
      </c>
      <c r="U1276" t="s">
        <v>1865</v>
      </c>
      <c r="V1276">
        <v>42.43</v>
      </c>
      <c r="W1276" t="s">
        <v>134</v>
      </c>
      <c r="X1276">
        <v>-42.43</v>
      </c>
      <c r="Y1276" t="s">
        <v>204</v>
      </c>
    </row>
    <row r="1277" spans="14:25" x14ac:dyDescent="0.2">
      <c r="N1277" s="63">
        <v>45778</v>
      </c>
      <c r="O1277" s="63">
        <v>45749</v>
      </c>
      <c r="P1277" s="63">
        <v>45784</v>
      </c>
      <c r="Q1277" t="s">
        <v>1154</v>
      </c>
      <c r="R1277" t="s">
        <v>806</v>
      </c>
      <c r="S1277" t="s">
        <v>55</v>
      </c>
      <c r="T1277" t="s">
        <v>56</v>
      </c>
      <c r="U1277" t="s">
        <v>1357</v>
      </c>
      <c r="V1277">
        <v>42.5</v>
      </c>
      <c r="W1277" t="s">
        <v>134</v>
      </c>
      <c r="X1277">
        <v>-42.5</v>
      </c>
      <c r="Y1277" t="s">
        <v>204</v>
      </c>
    </row>
    <row r="1278" spans="14:25" x14ac:dyDescent="0.2">
      <c r="N1278" s="63">
        <v>45778</v>
      </c>
      <c r="O1278" s="63">
        <v>45759</v>
      </c>
      <c r="P1278" s="63">
        <v>45784</v>
      </c>
      <c r="Q1278" t="s">
        <v>725</v>
      </c>
      <c r="R1278" t="s">
        <v>806</v>
      </c>
      <c r="S1278" t="s">
        <v>55</v>
      </c>
      <c r="T1278" t="s">
        <v>810</v>
      </c>
      <c r="U1278" t="s">
        <v>1858</v>
      </c>
      <c r="V1278">
        <v>44</v>
      </c>
      <c r="W1278" t="s">
        <v>134</v>
      </c>
      <c r="X1278">
        <v>-44</v>
      </c>
      <c r="Y1278" t="s">
        <v>204</v>
      </c>
    </row>
    <row r="1279" spans="14:25" x14ac:dyDescent="0.2">
      <c r="N1279" s="63">
        <v>45778</v>
      </c>
      <c r="O1279" s="63">
        <v>45760</v>
      </c>
      <c r="P1279" s="63">
        <v>45784</v>
      </c>
      <c r="Q1279" t="s">
        <v>725</v>
      </c>
      <c r="R1279" t="s">
        <v>806</v>
      </c>
      <c r="S1279" t="s">
        <v>55</v>
      </c>
      <c r="T1279" t="s">
        <v>810</v>
      </c>
      <c r="U1279" t="s">
        <v>1732</v>
      </c>
      <c r="V1279">
        <v>45</v>
      </c>
      <c r="W1279" t="s">
        <v>134</v>
      </c>
      <c r="X1279">
        <v>-45</v>
      </c>
      <c r="Y1279" t="s">
        <v>204</v>
      </c>
    </row>
    <row r="1280" spans="14:25" x14ac:dyDescent="0.2">
      <c r="N1280" s="63">
        <v>45778</v>
      </c>
      <c r="O1280" s="63">
        <v>45742</v>
      </c>
      <c r="P1280" s="63">
        <v>45784</v>
      </c>
      <c r="Q1280" t="s">
        <v>1154</v>
      </c>
      <c r="R1280" t="s">
        <v>806</v>
      </c>
      <c r="S1280" t="s">
        <v>55</v>
      </c>
      <c r="T1280" t="s">
        <v>57</v>
      </c>
      <c r="U1280" t="s">
        <v>1757</v>
      </c>
      <c r="V1280">
        <v>45.98</v>
      </c>
      <c r="W1280" t="s">
        <v>134</v>
      </c>
      <c r="X1280">
        <v>-45.98</v>
      </c>
      <c r="Y1280" t="s">
        <v>204</v>
      </c>
    </row>
    <row r="1281" spans="14:25" x14ac:dyDescent="0.2">
      <c r="N1281" s="63">
        <v>45778</v>
      </c>
      <c r="O1281" s="63">
        <v>45743</v>
      </c>
      <c r="P1281" s="63">
        <v>45784</v>
      </c>
      <c r="Q1281" t="s">
        <v>1154</v>
      </c>
      <c r="R1281" t="s">
        <v>806</v>
      </c>
      <c r="S1281" t="s">
        <v>55</v>
      </c>
      <c r="T1281" t="s">
        <v>57</v>
      </c>
      <c r="U1281" t="s">
        <v>1756</v>
      </c>
      <c r="V1281">
        <v>46.4</v>
      </c>
      <c r="W1281" t="s">
        <v>134</v>
      </c>
      <c r="X1281">
        <v>-46.4</v>
      </c>
      <c r="Y1281" t="s">
        <v>204</v>
      </c>
    </row>
    <row r="1282" spans="14:25" x14ac:dyDescent="0.2">
      <c r="N1282" s="63">
        <v>45778</v>
      </c>
      <c r="O1282" s="63">
        <v>45742</v>
      </c>
      <c r="P1282" s="63">
        <v>45784</v>
      </c>
      <c r="Q1282" t="s">
        <v>1154</v>
      </c>
      <c r="R1282" t="s">
        <v>806</v>
      </c>
      <c r="S1282" t="s">
        <v>55</v>
      </c>
      <c r="T1282" t="s">
        <v>57</v>
      </c>
      <c r="U1282" t="s">
        <v>1756</v>
      </c>
      <c r="V1282">
        <v>47.4</v>
      </c>
      <c r="W1282" t="s">
        <v>134</v>
      </c>
      <c r="X1282">
        <v>-47.4</v>
      </c>
      <c r="Y1282" t="s">
        <v>204</v>
      </c>
    </row>
    <row r="1283" spans="14:25" x14ac:dyDescent="0.2">
      <c r="N1283" s="63">
        <v>45778</v>
      </c>
      <c r="O1283" s="63">
        <v>45742</v>
      </c>
      <c r="P1283" s="63">
        <v>45784</v>
      </c>
      <c r="Q1283" t="s">
        <v>725</v>
      </c>
      <c r="R1283" t="s">
        <v>806</v>
      </c>
      <c r="S1283" t="s">
        <v>899</v>
      </c>
      <c r="T1283" t="s">
        <v>902</v>
      </c>
      <c r="U1283" t="s">
        <v>1859</v>
      </c>
      <c r="V1283">
        <v>48</v>
      </c>
      <c r="W1283" t="s">
        <v>134</v>
      </c>
      <c r="X1283">
        <v>-48</v>
      </c>
      <c r="Y1283" t="s">
        <v>204</v>
      </c>
    </row>
    <row r="1284" spans="14:25" x14ac:dyDescent="0.2">
      <c r="N1284" s="63">
        <v>45778</v>
      </c>
      <c r="O1284" s="63">
        <v>45754</v>
      </c>
      <c r="P1284" s="63">
        <v>45784</v>
      </c>
      <c r="Q1284" t="s">
        <v>725</v>
      </c>
      <c r="R1284" t="s">
        <v>806</v>
      </c>
      <c r="S1284" t="s">
        <v>1029</v>
      </c>
      <c r="T1284" t="s">
        <v>1030</v>
      </c>
      <c r="U1284" t="s">
        <v>1008</v>
      </c>
      <c r="V1284">
        <v>49.99</v>
      </c>
      <c r="W1284" t="s">
        <v>134</v>
      </c>
      <c r="X1284">
        <v>-49.99</v>
      </c>
      <c r="Y1284" t="s">
        <v>204</v>
      </c>
    </row>
    <row r="1285" spans="14:25" x14ac:dyDescent="0.2">
      <c r="N1285" s="63">
        <v>45778</v>
      </c>
      <c r="O1285" s="63">
        <v>45749</v>
      </c>
      <c r="P1285" s="63">
        <v>45784</v>
      </c>
      <c r="Q1285" t="s">
        <v>725</v>
      </c>
      <c r="R1285" t="s">
        <v>806</v>
      </c>
      <c r="S1285" t="s">
        <v>803</v>
      </c>
      <c r="T1285" t="s">
        <v>48</v>
      </c>
      <c r="U1285" t="s">
        <v>831</v>
      </c>
      <c r="V1285">
        <v>50.36</v>
      </c>
      <c r="W1285" t="s">
        <v>134</v>
      </c>
      <c r="X1285">
        <v>-50.36</v>
      </c>
      <c r="Y1285" t="s">
        <v>204</v>
      </c>
    </row>
    <row r="1286" spans="14:25" x14ac:dyDescent="0.2">
      <c r="N1286" s="63">
        <v>45778</v>
      </c>
      <c r="O1286" s="63">
        <v>45756</v>
      </c>
      <c r="P1286" s="63">
        <v>45784</v>
      </c>
      <c r="Q1286" t="s">
        <v>725</v>
      </c>
      <c r="R1286" t="s">
        <v>806</v>
      </c>
      <c r="S1286" t="s">
        <v>49</v>
      </c>
      <c r="T1286" t="s">
        <v>50</v>
      </c>
      <c r="U1286" t="s">
        <v>1005</v>
      </c>
      <c r="V1286">
        <v>52.64</v>
      </c>
      <c r="W1286" t="s">
        <v>134</v>
      </c>
      <c r="X1286">
        <v>-52.64</v>
      </c>
      <c r="Y1286" t="s">
        <v>204</v>
      </c>
    </row>
    <row r="1287" spans="14:25" x14ac:dyDescent="0.2">
      <c r="N1287" s="63">
        <v>45778</v>
      </c>
      <c r="O1287" s="63">
        <v>45745</v>
      </c>
      <c r="P1287" s="63">
        <v>45784</v>
      </c>
      <c r="Q1287" t="s">
        <v>725</v>
      </c>
      <c r="R1287" t="s">
        <v>806</v>
      </c>
      <c r="S1287" t="s">
        <v>899</v>
      </c>
      <c r="T1287" t="s">
        <v>910</v>
      </c>
      <c r="U1287" t="s">
        <v>1877</v>
      </c>
      <c r="V1287">
        <v>55.55</v>
      </c>
      <c r="W1287" t="s">
        <v>134</v>
      </c>
      <c r="X1287">
        <v>-55.55</v>
      </c>
      <c r="Y1287" t="s">
        <v>204</v>
      </c>
    </row>
    <row r="1288" spans="14:25" x14ac:dyDescent="0.2">
      <c r="N1288" s="63">
        <v>45778</v>
      </c>
      <c r="O1288" s="63">
        <v>45745</v>
      </c>
      <c r="P1288" s="63">
        <v>45784</v>
      </c>
      <c r="Q1288" t="s">
        <v>1154</v>
      </c>
      <c r="R1288" t="s">
        <v>806</v>
      </c>
      <c r="S1288" t="s">
        <v>55</v>
      </c>
      <c r="T1288" t="s">
        <v>913</v>
      </c>
      <c r="U1288" t="s">
        <v>1755</v>
      </c>
      <c r="V1288">
        <v>55.92</v>
      </c>
      <c r="W1288" t="s">
        <v>134</v>
      </c>
      <c r="X1288">
        <v>-55.92</v>
      </c>
      <c r="Y1288" t="s">
        <v>204</v>
      </c>
    </row>
    <row r="1289" spans="14:25" x14ac:dyDescent="0.2">
      <c r="N1289" s="63">
        <v>45778</v>
      </c>
      <c r="O1289" s="63">
        <v>45743</v>
      </c>
      <c r="P1289" s="63">
        <v>45784</v>
      </c>
      <c r="Q1289" t="s">
        <v>725</v>
      </c>
      <c r="R1289" t="s">
        <v>806</v>
      </c>
      <c r="S1289" t="s">
        <v>803</v>
      </c>
      <c r="T1289" t="s">
        <v>898</v>
      </c>
      <c r="U1289" t="s">
        <v>1220</v>
      </c>
      <c r="V1289">
        <v>57.27</v>
      </c>
      <c r="W1289" t="s">
        <v>134</v>
      </c>
      <c r="X1289">
        <v>-57.27</v>
      </c>
      <c r="Y1289" t="s">
        <v>204</v>
      </c>
    </row>
    <row r="1290" spans="14:25" x14ac:dyDescent="0.2">
      <c r="N1290" s="63">
        <v>45778</v>
      </c>
      <c r="O1290" s="63">
        <v>45765</v>
      </c>
      <c r="P1290" s="63">
        <v>45784</v>
      </c>
      <c r="Q1290" t="s">
        <v>725</v>
      </c>
      <c r="R1290" t="s">
        <v>806</v>
      </c>
      <c r="S1290" t="s">
        <v>52</v>
      </c>
      <c r="T1290" t="s">
        <v>800</v>
      </c>
      <c r="U1290" t="s">
        <v>828</v>
      </c>
      <c r="V1290">
        <v>58</v>
      </c>
      <c r="W1290" t="s">
        <v>134</v>
      </c>
      <c r="X1290">
        <v>-58</v>
      </c>
      <c r="Y1290" t="s">
        <v>204</v>
      </c>
    </row>
    <row r="1291" spans="14:25" x14ac:dyDescent="0.2">
      <c r="N1291" s="63">
        <v>45778</v>
      </c>
      <c r="O1291" s="63">
        <v>45768</v>
      </c>
      <c r="P1291" s="63">
        <v>45784</v>
      </c>
      <c r="Q1291" t="s">
        <v>725</v>
      </c>
      <c r="R1291" t="s">
        <v>806</v>
      </c>
      <c r="S1291" t="s">
        <v>803</v>
      </c>
      <c r="T1291" t="s">
        <v>48</v>
      </c>
      <c r="U1291" t="s">
        <v>830</v>
      </c>
      <c r="V1291">
        <v>62.35</v>
      </c>
      <c r="W1291" t="s">
        <v>134</v>
      </c>
      <c r="X1291">
        <v>-62.35</v>
      </c>
      <c r="Y1291" t="s">
        <v>204</v>
      </c>
    </row>
    <row r="1292" spans="14:25" x14ac:dyDescent="0.2">
      <c r="N1292" s="63">
        <v>45778</v>
      </c>
      <c r="O1292" s="63">
        <v>45750</v>
      </c>
      <c r="P1292" s="63">
        <v>45784</v>
      </c>
      <c r="Q1292" t="s">
        <v>725</v>
      </c>
      <c r="R1292" t="s">
        <v>806</v>
      </c>
      <c r="S1292" t="s">
        <v>55</v>
      </c>
      <c r="T1292" t="s">
        <v>810</v>
      </c>
      <c r="U1292" t="s">
        <v>1879</v>
      </c>
      <c r="V1292">
        <v>63</v>
      </c>
      <c r="W1292" t="s">
        <v>134</v>
      </c>
      <c r="X1292">
        <v>-63</v>
      </c>
      <c r="Y1292" t="s">
        <v>204</v>
      </c>
    </row>
    <row r="1293" spans="14:25" x14ac:dyDescent="0.2">
      <c r="N1293" s="63">
        <v>45778</v>
      </c>
      <c r="O1293" s="63">
        <v>45748</v>
      </c>
      <c r="P1293" s="63">
        <v>45784</v>
      </c>
      <c r="Q1293" t="s">
        <v>725</v>
      </c>
      <c r="R1293" t="s">
        <v>806</v>
      </c>
      <c r="S1293" t="s">
        <v>803</v>
      </c>
      <c r="T1293" t="s">
        <v>898</v>
      </c>
      <c r="U1293" t="s">
        <v>1220</v>
      </c>
      <c r="V1293">
        <v>64.17</v>
      </c>
      <c r="W1293" t="s">
        <v>134</v>
      </c>
      <c r="X1293">
        <v>-64.17</v>
      </c>
      <c r="Y1293" t="s">
        <v>204</v>
      </c>
    </row>
    <row r="1294" spans="14:25" x14ac:dyDescent="0.2">
      <c r="N1294" s="63">
        <v>45778</v>
      </c>
      <c r="O1294" s="63">
        <v>45752</v>
      </c>
      <c r="P1294" s="63">
        <v>45784</v>
      </c>
      <c r="Q1294" t="s">
        <v>725</v>
      </c>
      <c r="R1294" t="s">
        <v>806</v>
      </c>
      <c r="S1294" t="s">
        <v>43</v>
      </c>
      <c r="T1294" t="s">
        <v>817</v>
      </c>
      <c r="U1294" t="s">
        <v>875</v>
      </c>
      <c r="V1294">
        <v>65.7</v>
      </c>
      <c r="W1294" t="s">
        <v>134</v>
      </c>
      <c r="X1294">
        <v>-65.7</v>
      </c>
      <c r="Y1294" t="s">
        <v>204</v>
      </c>
    </row>
    <row r="1295" spans="14:25" x14ac:dyDescent="0.2">
      <c r="N1295" s="63">
        <v>45778</v>
      </c>
      <c r="O1295" s="63">
        <v>45714</v>
      </c>
      <c r="P1295" s="63">
        <v>45784</v>
      </c>
      <c r="Q1295" t="s">
        <v>725</v>
      </c>
      <c r="R1295" t="s">
        <v>806</v>
      </c>
      <c r="S1295" t="s">
        <v>49</v>
      </c>
      <c r="T1295" t="s">
        <v>807</v>
      </c>
      <c r="U1295" t="s">
        <v>1870</v>
      </c>
      <c r="V1295">
        <v>66.33</v>
      </c>
      <c r="W1295" t="s">
        <v>134</v>
      </c>
      <c r="X1295">
        <v>-66.33</v>
      </c>
      <c r="Y1295" t="s">
        <v>204</v>
      </c>
    </row>
    <row r="1296" spans="14:25" x14ac:dyDescent="0.2">
      <c r="N1296" s="63">
        <v>45778</v>
      </c>
      <c r="O1296" s="63">
        <v>45753</v>
      </c>
      <c r="P1296" s="63">
        <v>45784</v>
      </c>
      <c r="Q1296" t="s">
        <v>725</v>
      </c>
      <c r="R1296" t="s">
        <v>806</v>
      </c>
      <c r="S1296" t="s">
        <v>803</v>
      </c>
      <c r="T1296" t="s">
        <v>48</v>
      </c>
      <c r="U1296" t="s">
        <v>830</v>
      </c>
      <c r="V1296">
        <v>68.260000000000005</v>
      </c>
      <c r="W1296" t="s">
        <v>134</v>
      </c>
      <c r="X1296">
        <v>-68.260000000000005</v>
      </c>
      <c r="Y1296" t="s">
        <v>204</v>
      </c>
    </row>
    <row r="1297" spans="14:25" x14ac:dyDescent="0.2">
      <c r="N1297" s="63">
        <v>45778</v>
      </c>
      <c r="O1297" s="63">
        <v>45752</v>
      </c>
      <c r="P1297" s="63">
        <v>45784</v>
      </c>
      <c r="Q1297" t="s">
        <v>725</v>
      </c>
      <c r="R1297" t="s">
        <v>806</v>
      </c>
      <c r="S1297" t="s">
        <v>803</v>
      </c>
      <c r="T1297" t="s">
        <v>48</v>
      </c>
      <c r="U1297" t="s">
        <v>831</v>
      </c>
      <c r="V1297">
        <v>71.040000000000006</v>
      </c>
      <c r="W1297" t="s">
        <v>134</v>
      </c>
      <c r="X1297">
        <v>-71.040000000000006</v>
      </c>
      <c r="Y1297" t="s">
        <v>204</v>
      </c>
    </row>
    <row r="1298" spans="14:25" x14ac:dyDescent="0.2">
      <c r="N1298" s="63">
        <v>45778</v>
      </c>
      <c r="O1298" s="63">
        <v>45761</v>
      </c>
      <c r="P1298" s="63">
        <v>45784</v>
      </c>
      <c r="Q1298" t="s">
        <v>725</v>
      </c>
      <c r="R1298" t="s">
        <v>806</v>
      </c>
      <c r="S1298" t="s">
        <v>52</v>
      </c>
      <c r="T1298" t="s">
        <v>800</v>
      </c>
      <c r="U1298" t="s">
        <v>1898</v>
      </c>
      <c r="V1298">
        <v>71.97</v>
      </c>
      <c r="W1298" t="s">
        <v>134</v>
      </c>
      <c r="X1298">
        <v>-71.97</v>
      </c>
      <c r="Y1298" t="s">
        <v>204</v>
      </c>
    </row>
    <row r="1299" spans="14:25" x14ac:dyDescent="0.2">
      <c r="N1299" s="63">
        <v>45778</v>
      </c>
      <c r="O1299" s="63">
        <v>45745</v>
      </c>
      <c r="P1299" s="63">
        <v>45784</v>
      </c>
      <c r="Q1299" t="s">
        <v>725</v>
      </c>
      <c r="R1299" t="s">
        <v>806</v>
      </c>
      <c r="S1299" t="s">
        <v>55</v>
      </c>
      <c r="T1299" t="s">
        <v>56</v>
      </c>
      <c r="U1299" t="s">
        <v>1860</v>
      </c>
      <c r="V1299">
        <v>73.27</v>
      </c>
      <c r="W1299" t="s">
        <v>134</v>
      </c>
      <c r="X1299">
        <v>-73.27</v>
      </c>
      <c r="Y1299" t="s">
        <v>204</v>
      </c>
    </row>
    <row r="1300" spans="14:25" x14ac:dyDescent="0.2">
      <c r="N1300" s="63">
        <v>45778</v>
      </c>
      <c r="O1300" s="63">
        <v>45656</v>
      </c>
      <c r="P1300" s="63">
        <v>45784</v>
      </c>
      <c r="Q1300" t="s">
        <v>725</v>
      </c>
      <c r="R1300" t="s">
        <v>806</v>
      </c>
      <c r="S1300" t="s">
        <v>899</v>
      </c>
      <c r="T1300" t="s">
        <v>902</v>
      </c>
      <c r="U1300" t="s">
        <v>1871</v>
      </c>
      <c r="V1300">
        <v>73.989999999999995</v>
      </c>
      <c r="W1300" t="s">
        <v>134</v>
      </c>
      <c r="X1300">
        <v>-73.989999999999995</v>
      </c>
      <c r="Y1300" t="s">
        <v>204</v>
      </c>
    </row>
    <row r="1301" spans="14:25" x14ac:dyDescent="0.2">
      <c r="N1301" s="63">
        <v>45778</v>
      </c>
      <c r="O1301" s="63">
        <v>45761</v>
      </c>
      <c r="P1301" s="63">
        <v>45784</v>
      </c>
      <c r="Q1301" t="s">
        <v>725</v>
      </c>
      <c r="R1301" t="s">
        <v>806</v>
      </c>
      <c r="S1301" t="s">
        <v>52</v>
      </c>
      <c r="T1301" t="s">
        <v>800</v>
      </c>
      <c r="U1301" t="s">
        <v>855</v>
      </c>
      <c r="V1301">
        <v>74.78</v>
      </c>
      <c r="W1301" t="s">
        <v>134</v>
      </c>
      <c r="X1301">
        <v>-74.78</v>
      </c>
      <c r="Y1301" t="s">
        <v>204</v>
      </c>
    </row>
    <row r="1302" spans="14:25" x14ac:dyDescent="0.2">
      <c r="N1302" s="63">
        <v>45778</v>
      </c>
      <c r="O1302" s="63">
        <v>45743</v>
      </c>
      <c r="P1302" s="63">
        <v>45784</v>
      </c>
      <c r="Q1302" t="s">
        <v>725</v>
      </c>
      <c r="R1302" t="s">
        <v>806</v>
      </c>
      <c r="S1302" t="s">
        <v>49</v>
      </c>
      <c r="T1302" t="s">
        <v>50</v>
      </c>
      <c r="U1302" t="s">
        <v>1005</v>
      </c>
      <c r="V1302">
        <v>79.69</v>
      </c>
      <c r="W1302" t="s">
        <v>134</v>
      </c>
      <c r="X1302">
        <v>-79.69</v>
      </c>
      <c r="Y1302" t="s">
        <v>204</v>
      </c>
    </row>
    <row r="1303" spans="14:25" x14ac:dyDescent="0.2">
      <c r="N1303" s="63">
        <v>45778</v>
      </c>
      <c r="O1303" s="63">
        <v>45761</v>
      </c>
      <c r="P1303" s="63">
        <v>45784</v>
      </c>
      <c r="Q1303" t="s">
        <v>725</v>
      </c>
      <c r="R1303" t="s">
        <v>806</v>
      </c>
      <c r="S1303" t="s">
        <v>52</v>
      </c>
      <c r="T1303" t="s">
        <v>800</v>
      </c>
      <c r="U1303" t="s">
        <v>855</v>
      </c>
      <c r="V1303">
        <v>80.12</v>
      </c>
      <c r="W1303" t="s">
        <v>134</v>
      </c>
      <c r="X1303">
        <v>-80.12</v>
      </c>
      <c r="Y1303" t="s">
        <v>204</v>
      </c>
    </row>
    <row r="1304" spans="14:25" x14ac:dyDescent="0.2">
      <c r="N1304" s="63">
        <v>45778</v>
      </c>
      <c r="O1304" s="63">
        <v>45749</v>
      </c>
      <c r="P1304" s="63">
        <v>45784</v>
      </c>
      <c r="Q1304" t="s">
        <v>725</v>
      </c>
      <c r="R1304" t="s">
        <v>806</v>
      </c>
      <c r="S1304" t="s">
        <v>803</v>
      </c>
      <c r="T1304" t="s">
        <v>48</v>
      </c>
      <c r="U1304" t="s">
        <v>831</v>
      </c>
      <c r="V1304">
        <v>80.150000000000006</v>
      </c>
      <c r="W1304" t="s">
        <v>134</v>
      </c>
      <c r="X1304">
        <v>-80.150000000000006</v>
      </c>
      <c r="Y1304" t="s">
        <v>204</v>
      </c>
    </row>
    <row r="1305" spans="14:25" x14ac:dyDescent="0.2">
      <c r="N1305" s="63">
        <v>45778</v>
      </c>
      <c r="O1305" s="63">
        <v>45755</v>
      </c>
      <c r="P1305" s="63">
        <v>45784</v>
      </c>
      <c r="Q1305" t="s">
        <v>725</v>
      </c>
      <c r="R1305" t="s">
        <v>806</v>
      </c>
      <c r="S1305" t="s">
        <v>52</v>
      </c>
      <c r="T1305" t="s">
        <v>800</v>
      </c>
      <c r="U1305" t="s">
        <v>828</v>
      </c>
      <c r="V1305">
        <v>81.63</v>
      </c>
      <c r="W1305" t="s">
        <v>134</v>
      </c>
      <c r="X1305">
        <v>-81.63</v>
      </c>
      <c r="Y1305" t="s">
        <v>204</v>
      </c>
    </row>
    <row r="1306" spans="14:25" x14ac:dyDescent="0.2">
      <c r="N1306" s="63">
        <v>45778</v>
      </c>
      <c r="O1306" s="63">
        <v>45756</v>
      </c>
      <c r="P1306" s="63">
        <v>45784</v>
      </c>
      <c r="Q1306" t="s">
        <v>725</v>
      </c>
      <c r="R1306" t="s">
        <v>806</v>
      </c>
      <c r="S1306" t="s">
        <v>55</v>
      </c>
      <c r="T1306" t="s">
        <v>810</v>
      </c>
      <c r="U1306" t="s">
        <v>1882</v>
      </c>
      <c r="V1306">
        <v>83.5</v>
      </c>
      <c r="W1306" t="s">
        <v>134</v>
      </c>
      <c r="X1306">
        <v>-83.5</v>
      </c>
      <c r="Y1306" t="s">
        <v>204</v>
      </c>
    </row>
    <row r="1307" spans="14:25" x14ac:dyDescent="0.2">
      <c r="N1307" s="63">
        <v>45778</v>
      </c>
      <c r="O1307" s="63">
        <v>45717</v>
      </c>
      <c r="P1307" s="63">
        <v>45784</v>
      </c>
      <c r="Q1307" t="s">
        <v>725</v>
      </c>
      <c r="R1307" t="s">
        <v>806</v>
      </c>
      <c r="S1307" t="s">
        <v>52</v>
      </c>
      <c r="T1307" t="s">
        <v>800</v>
      </c>
      <c r="U1307" t="s">
        <v>983</v>
      </c>
      <c r="V1307">
        <v>86.24</v>
      </c>
      <c r="W1307" t="s">
        <v>134</v>
      </c>
      <c r="X1307">
        <v>-86.24</v>
      </c>
      <c r="Y1307" t="s">
        <v>204</v>
      </c>
    </row>
    <row r="1308" spans="14:25" x14ac:dyDescent="0.2">
      <c r="N1308" s="63">
        <v>45778</v>
      </c>
      <c r="O1308" s="63">
        <v>45752</v>
      </c>
      <c r="P1308" s="63">
        <v>45784</v>
      </c>
      <c r="Q1308" t="s">
        <v>725</v>
      </c>
      <c r="R1308" t="s">
        <v>806</v>
      </c>
      <c r="S1308" t="s">
        <v>814</v>
      </c>
      <c r="T1308" t="s">
        <v>257</v>
      </c>
      <c r="U1308" t="s">
        <v>835</v>
      </c>
      <c r="V1308">
        <v>100</v>
      </c>
      <c r="W1308" t="s">
        <v>134</v>
      </c>
      <c r="X1308">
        <v>-100</v>
      </c>
      <c r="Y1308" t="s">
        <v>204</v>
      </c>
    </row>
    <row r="1309" spans="14:25" x14ac:dyDescent="0.2">
      <c r="N1309" s="63">
        <v>45778</v>
      </c>
      <c r="O1309" s="63">
        <v>45688</v>
      </c>
      <c r="P1309" s="63">
        <v>45784</v>
      </c>
      <c r="Q1309" t="s">
        <v>725</v>
      </c>
      <c r="R1309" t="s">
        <v>806</v>
      </c>
      <c r="S1309" t="s">
        <v>58</v>
      </c>
      <c r="T1309" t="s">
        <v>802</v>
      </c>
      <c r="U1309" t="s">
        <v>1872</v>
      </c>
      <c r="V1309">
        <v>106.61</v>
      </c>
      <c r="W1309" t="s">
        <v>134</v>
      </c>
      <c r="X1309">
        <v>-106.61</v>
      </c>
      <c r="Y1309" t="s">
        <v>204</v>
      </c>
    </row>
    <row r="1310" spans="14:25" x14ac:dyDescent="0.2">
      <c r="N1310" s="63">
        <v>45778</v>
      </c>
      <c r="O1310" s="63">
        <v>45724</v>
      </c>
      <c r="P1310" s="63">
        <v>45784</v>
      </c>
      <c r="Q1310" t="s">
        <v>725</v>
      </c>
      <c r="R1310" t="s">
        <v>806</v>
      </c>
      <c r="S1310" t="s">
        <v>52</v>
      </c>
      <c r="T1310" t="s">
        <v>800</v>
      </c>
      <c r="U1310" t="s">
        <v>1873</v>
      </c>
      <c r="V1310">
        <v>107.81</v>
      </c>
      <c r="W1310" t="s">
        <v>134</v>
      </c>
      <c r="X1310">
        <v>-107.81</v>
      </c>
      <c r="Y1310" t="s">
        <v>204</v>
      </c>
    </row>
    <row r="1311" spans="14:25" x14ac:dyDescent="0.2">
      <c r="N1311" s="63">
        <v>45778</v>
      </c>
      <c r="O1311" s="63">
        <v>45756</v>
      </c>
      <c r="P1311" s="63">
        <v>45784</v>
      </c>
      <c r="Q1311" t="s">
        <v>725</v>
      </c>
      <c r="R1311" t="s">
        <v>806</v>
      </c>
      <c r="S1311" t="s">
        <v>55</v>
      </c>
      <c r="T1311" t="s">
        <v>810</v>
      </c>
      <c r="U1311" t="s">
        <v>1880</v>
      </c>
      <c r="V1311">
        <v>110.77</v>
      </c>
      <c r="W1311" t="s">
        <v>134</v>
      </c>
      <c r="X1311">
        <v>-110.77</v>
      </c>
      <c r="Y1311" t="s">
        <v>204</v>
      </c>
    </row>
    <row r="1312" spans="14:25" x14ac:dyDescent="0.2">
      <c r="N1312" s="63">
        <v>45778</v>
      </c>
      <c r="O1312" s="63">
        <v>45743</v>
      </c>
      <c r="P1312" s="63">
        <v>45784</v>
      </c>
      <c r="Q1312" t="s">
        <v>725</v>
      </c>
      <c r="R1312" t="s">
        <v>806</v>
      </c>
      <c r="S1312" t="s">
        <v>49</v>
      </c>
      <c r="T1312" t="s">
        <v>905</v>
      </c>
      <c r="U1312" t="s">
        <v>1738</v>
      </c>
      <c r="V1312">
        <v>113.2</v>
      </c>
      <c r="W1312" t="s">
        <v>134</v>
      </c>
      <c r="X1312">
        <v>-113.2</v>
      </c>
      <c r="Y1312" t="s">
        <v>204</v>
      </c>
    </row>
    <row r="1313" spans="14:25" x14ac:dyDescent="0.2">
      <c r="N1313" s="63">
        <v>45778</v>
      </c>
      <c r="O1313" s="63">
        <v>45762</v>
      </c>
      <c r="P1313" s="63">
        <v>45784</v>
      </c>
      <c r="Q1313" t="s">
        <v>725</v>
      </c>
      <c r="R1313" t="s">
        <v>806</v>
      </c>
      <c r="S1313" t="s">
        <v>803</v>
      </c>
      <c r="T1313" t="s">
        <v>48</v>
      </c>
      <c r="U1313" t="s">
        <v>1868</v>
      </c>
      <c r="V1313">
        <v>115.85</v>
      </c>
      <c r="W1313" t="s">
        <v>134</v>
      </c>
      <c r="X1313">
        <v>-115.85</v>
      </c>
      <c r="Y1313" t="s">
        <v>204</v>
      </c>
    </row>
    <row r="1314" spans="14:25" x14ac:dyDescent="0.2">
      <c r="N1314" s="63">
        <v>45778</v>
      </c>
      <c r="O1314" s="63">
        <v>45742</v>
      </c>
      <c r="P1314" s="63">
        <v>45784</v>
      </c>
      <c r="Q1314" t="s">
        <v>725</v>
      </c>
      <c r="R1314" t="s">
        <v>806</v>
      </c>
      <c r="S1314" t="s">
        <v>52</v>
      </c>
      <c r="T1314" t="s">
        <v>800</v>
      </c>
      <c r="U1314" t="s">
        <v>829</v>
      </c>
      <c r="V1314">
        <v>119</v>
      </c>
      <c r="W1314" t="s">
        <v>134</v>
      </c>
      <c r="X1314">
        <v>-119</v>
      </c>
      <c r="Y1314" t="s">
        <v>204</v>
      </c>
    </row>
    <row r="1315" spans="14:25" x14ac:dyDescent="0.2">
      <c r="N1315" s="63">
        <v>45778</v>
      </c>
      <c r="O1315" s="63">
        <v>45758</v>
      </c>
      <c r="P1315" s="63">
        <v>45784</v>
      </c>
      <c r="Q1315" t="s">
        <v>725</v>
      </c>
      <c r="R1315" t="s">
        <v>806</v>
      </c>
      <c r="S1315" t="s">
        <v>803</v>
      </c>
      <c r="T1315" t="s">
        <v>48</v>
      </c>
      <c r="U1315" t="s">
        <v>830</v>
      </c>
      <c r="V1315">
        <v>119.55</v>
      </c>
      <c r="W1315" t="s">
        <v>134</v>
      </c>
      <c r="X1315">
        <v>-119.55</v>
      </c>
      <c r="Y1315" t="s">
        <v>204</v>
      </c>
    </row>
    <row r="1316" spans="14:25" x14ac:dyDescent="0.2">
      <c r="N1316" s="63">
        <v>45778</v>
      </c>
      <c r="O1316" s="63">
        <v>45697</v>
      </c>
      <c r="P1316" s="63">
        <v>45784</v>
      </c>
      <c r="Q1316" t="s">
        <v>725</v>
      </c>
      <c r="R1316" t="s">
        <v>806</v>
      </c>
      <c r="S1316" t="s">
        <v>899</v>
      </c>
      <c r="T1316" t="s">
        <v>910</v>
      </c>
      <c r="U1316" t="s">
        <v>1874</v>
      </c>
      <c r="V1316">
        <v>120</v>
      </c>
      <c r="W1316" t="s">
        <v>134</v>
      </c>
      <c r="X1316">
        <v>-120</v>
      </c>
      <c r="Y1316" t="s">
        <v>204</v>
      </c>
    </row>
    <row r="1317" spans="14:25" x14ac:dyDescent="0.2">
      <c r="N1317" s="63">
        <v>45778</v>
      </c>
      <c r="O1317" s="63">
        <v>45763</v>
      </c>
      <c r="P1317" s="63">
        <v>45784</v>
      </c>
      <c r="Q1317" t="s">
        <v>725</v>
      </c>
      <c r="R1317" t="s">
        <v>806</v>
      </c>
      <c r="S1317" t="s">
        <v>803</v>
      </c>
      <c r="T1317" t="s">
        <v>48</v>
      </c>
      <c r="U1317" t="s">
        <v>830</v>
      </c>
      <c r="V1317">
        <v>125</v>
      </c>
      <c r="W1317" t="s">
        <v>134</v>
      </c>
      <c r="X1317">
        <v>-125</v>
      </c>
      <c r="Y1317" t="s">
        <v>204</v>
      </c>
    </row>
    <row r="1318" spans="14:25" x14ac:dyDescent="0.2">
      <c r="N1318" s="63">
        <v>45778</v>
      </c>
      <c r="O1318" s="63">
        <v>45674</v>
      </c>
      <c r="P1318" s="63">
        <v>45784</v>
      </c>
      <c r="Q1318" t="s">
        <v>725</v>
      </c>
      <c r="R1318" t="s">
        <v>806</v>
      </c>
      <c r="S1318" t="s">
        <v>58</v>
      </c>
      <c r="T1318" t="s">
        <v>802</v>
      </c>
      <c r="U1318" t="s">
        <v>1899</v>
      </c>
      <c r="V1318">
        <v>133.16</v>
      </c>
      <c r="W1318" t="s">
        <v>134</v>
      </c>
      <c r="X1318">
        <v>-133.16</v>
      </c>
      <c r="Y1318" t="s">
        <v>204</v>
      </c>
    </row>
    <row r="1319" spans="14:25" x14ac:dyDescent="0.2">
      <c r="N1319" s="63">
        <v>45778</v>
      </c>
      <c r="O1319" s="63">
        <v>45744</v>
      </c>
      <c r="P1319" s="63">
        <v>45784</v>
      </c>
      <c r="Q1319" t="s">
        <v>725</v>
      </c>
      <c r="R1319" t="s">
        <v>806</v>
      </c>
      <c r="S1319" t="s">
        <v>49</v>
      </c>
      <c r="T1319" t="s">
        <v>50</v>
      </c>
      <c r="U1319" t="s">
        <v>1005</v>
      </c>
      <c r="V1319">
        <v>138.66</v>
      </c>
      <c r="W1319" t="s">
        <v>134</v>
      </c>
      <c r="X1319">
        <v>-138.66</v>
      </c>
      <c r="Y1319" t="s">
        <v>204</v>
      </c>
    </row>
    <row r="1320" spans="14:25" x14ac:dyDescent="0.2">
      <c r="N1320" s="63">
        <v>45778</v>
      </c>
      <c r="O1320" s="63">
        <v>45753</v>
      </c>
      <c r="P1320" s="63">
        <v>45784</v>
      </c>
      <c r="Q1320" t="s">
        <v>725</v>
      </c>
      <c r="R1320" t="s">
        <v>806</v>
      </c>
      <c r="S1320" t="s">
        <v>55</v>
      </c>
      <c r="T1320" t="s">
        <v>56</v>
      </c>
      <c r="U1320" t="s">
        <v>810</v>
      </c>
      <c r="V1320">
        <v>139</v>
      </c>
      <c r="W1320" t="s">
        <v>134</v>
      </c>
      <c r="X1320">
        <v>-139</v>
      </c>
      <c r="Y1320" t="s">
        <v>204</v>
      </c>
    </row>
    <row r="1321" spans="14:25" x14ac:dyDescent="0.2">
      <c r="N1321" s="63">
        <v>45778</v>
      </c>
      <c r="O1321" s="63">
        <v>45670</v>
      </c>
      <c r="P1321" s="63">
        <v>45784</v>
      </c>
      <c r="Q1321" t="s">
        <v>725</v>
      </c>
      <c r="R1321" t="s">
        <v>806</v>
      </c>
      <c r="S1321" t="s">
        <v>58</v>
      </c>
      <c r="T1321" t="s">
        <v>906</v>
      </c>
      <c r="U1321" t="s">
        <v>1897</v>
      </c>
      <c r="V1321">
        <v>146.05000000000001</v>
      </c>
      <c r="W1321" t="s">
        <v>134</v>
      </c>
      <c r="X1321">
        <v>-146.05000000000001</v>
      </c>
      <c r="Y1321" t="s">
        <v>204</v>
      </c>
    </row>
    <row r="1322" spans="14:25" x14ac:dyDescent="0.2">
      <c r="N1322" s="63">
        <v>45778</v>
      </c>
      <c r="O1322" s="63">
        <v>45714</v>
      </c>
      <c r="P1322" s="63">
        <v>45784</v>
      </c>
      <c r="Q1322" t="s">
        <v>725</v>
      </c>
      <c r="R1322" t="s">
        <v>806</v>
      </c>
      <c r="S1322" t="s">
        <v>49</v>
      </c>
      <c r="T1322" t="s">
        <v>904</v>
      </c>
      <c r="U1322" t="s">
        <v>1891</v>
      </c>
      <c r="V1322">
        <v>157.02000000000001</v>
      </c>
      <c r="W1322" t="s">
        <v>134</v>
      </c>
      <c r="X1322">
        <v>-157.02000000000001</v>
      </c>
      <c r="Y1322" t="s">
        <v>204</v>
      </c>
    </row>
    <row r="1323" spans="14:25" x14ac:dyDescent="0.2">
      <c r="N1323" s="63">
        <v>45778</v>
      </c>
      <c r="O1323" s="63">
        <v>45784</v>
      </c>
      <c r="P1323" s="63">
        <v>45784</v>
      </c>
      <c r="Q1323" t="s">
        <v>1154</v>
      </c>
      <c r="R1323" t="s">
        <v>128</v>
      </c>
      <c r="S1323" t="s">
        <v>808</v>
      </c>
      <c r="T1323" t="s">
        <v>257</v>
      </c>
      <c r="U1323" t="s">
        <v>745</v>
      </c>
      <c r="V1323">
        <v>166.98</v>
      </c>
      <c r="W1323" t="s">
        <v>134</v>
      </c>
      <c r="X1323">
        <v>-166.98</v>
      </c>
      <c r="Y1323" t="s">
        <v>204</v>
      </c>
    </row>
    <row r="1324" spans="14:25" x14ac:dyDescent="0.2">
      <c r="N1324" s="63">
        <v>45778</v>
      </c>
      <c r="O1324" s="63">
        <v>45745</v>
      </c>
      <c r="P1324" s="63">
        <v>45784</v>
      </c>
      <c r="Q1324" t="s">
        <v>725</v>
      </c>
      <c r="R1324" t="s">
        <v>806</v>
      </c>
      <c r="S1324" t="s">
        <v>803</v>
      </c>
      <c r="T1324" t="s">
        <v>48</v>
      </c>
      <c r="U1324" t="s">
        <v>831</v>
      </c>
      <c r="V1324">
        <v>220.54</v>
      </c>
      <c r="W1324" t="s">
        <v>134</v>
      </c>
      <c r="X1324">
        <v>-220.54</v>
      </c>
      <c r="Y1324" t="s">
        <v>204</v>
      </c>
    </row>
    <row r="1325" spans="14:25" x14ac:dyDescent="0.2">
      <c r="N1325" s="63">
        <v>45778</v>
      </c>
      <c r="O1325" s="63">
        <v>45755</v>
      </c>
      <c r="P1325" s="63">
        <v>45784</v>
      </c>
      <c r="Q1325" t="s">
        <v>725</v>
      </c>
      <c r="R1325" t="s">
        <v>806</v>
      </c>
      <c r="S1325" t="s">
        <v>43</v>
      </c>
      <c r="T1325" t="s">
        <v>1032</v>
      </c>
      <c r="U1325" t="s">
        <v>1885</v>
      </c>
      <c r="V1325">
        <v>230</v>
      </c>
      <c r="W1325" t="s">
        <v>134</v>
      </c>
      <c r="X1325">
        <v>-230</v>
      </c>
      <c r="Y1325" t="s">
        <v>204</v>
      </c>
    </row>
    <row r="1326" spans="14:25" x14ac:dyDescent="0.2">
      <c r="N1326" s="63">
        <v>45778</v>
      </c>
      <c r="O1326" s="63">
        <v>45756</v>
      </c>
      <c r="P1326" s="63">
        <v>45784</v>
      </c>
      <c r="Q1326" t="s">
        <v>725</v>
      </c>
      <c r="R1326" t="s">
        <v>806</v>
      </c>
      <c r="S1326" t="s">
        <v>49</v>
      </c>
      <c r="T1326" t="s">
        <v>51</v>
      </c>
      <c r="U1326" t="s">
        <v>1863</v>
      </c>
      <c r="V1326">
        <v>239.6</v>
      </c>
      <c r="W1326" t="s">
        <v>134</v>
      </c>
      <c r="X1326">
        <v>-239.6</v>
      </c>
      <c r="Y1326" t="s">
        <v>204</v>
      </c>
    </row>
    <row r="1327" spans="14:25" x14ac:dyDescent="0.2">
      <c r="N1327" s="63">
        <v>45778</v>
      </c>
      <c r="O1327" s="63">
        <v>45745</v>
      </c>
      <c r="P1327" s="63">
        <v>45784</v>
      </c>
      <c r="Q1327" t="s">
        <v>1154</v>
      </c>
      <c r="R1327" t="s">
        <v>806</v>
      </c>
      <c r="S1327" t="s">
        <v>803</v>
      </c>
      <c r="T1327" t="s">
        <v>48</v>
      </c>
      <c r="U1327" t="s">
        <v>1055</v>
      </c>
      <c r="V1327">
        <v>240</v>
      </c>
      <c r="W1327" t="s">
        <v>134</v>
      </c>
      <c r="X1327">
        <v>-240</v>
      </c>
      <c r="Y1327" t="s">
        <v>204</v>
      </c>
    </row>
    <row r="1328" spans="14:25" x14ac:dyDescent="0.2">
      <c r="N1328" s="63">
        <v>45778</v>
      </c>
      <c r="O1328" s="63">
        <v>45745</v>
      </c>
      <c r="P1328" s="63">
        <v>45784</v>
      </c>
      <c r="Q1328" t="s">
        <v>725</v>
      </c>
      <c r="R1328" t="s">
        <v>806</v>
      </c>
      <c r="S1328" t="s">
        <v>803</v>
      </c>
      <c r="T1328" t="s">
        <v>48</v>
      </c>
      <c r="U1328" t="s">
        <v>830</v>
      </c>
      <c r="V1328">
        <v>240</v>
      </c>
      <c r="W1328" t="s">
        <v>134</v>
      </c>
      <c r="X1328">
        <v>-240</v>
      </c>
      <c r="Y1328" t="s">
        <v>204</v>
      </c>
    </row>
    <row r="1329" spans="14:25" x14ac:dyDescent="0.2">
      <c r="N1329" s="63">
        <v>45778</v>
      </c>
      <c r="O1329" s="63">
        <v>45765</v>
      </c>
      <c r="P1329" s="63">
        <v>45784</v>
      </c>
      <c r="Q1329" t="s">
        <v>725</v>
      </c>
      <c r="R1329" t="s">
        <v>806</v>
      </c>
      <c r="S1329" t="s">
        <v>803</v>
      </c>
      <c r="T1329" t="s">
        <v>48</v>
      </c>
      <c r="U1329" t="s">
        <v>830</v>
      </c>
      <c r="V1329">
        <v>256</v>
      </c>
      <c r="W1329" t="s">
        <v>134</v>
      </c>
      <c r="X1329">
        <v>-256</v>
      </c>
      <c r="Y1329" t="s">
        <v>204</v>
      </c>
    </row>
    <row r="1330" spans="14:25" x14ac:dyDescent="0.2">
      <c r="N1330" s="63">
        <v>45778</v>
      </c>
      <c r="O1330" s="63">
        <v>45762</v>
      </c>
      <c r="P1330" s="63">
        <v>45784</v>
      </c>
      <c r="Q1330" t="s">
        <v>725</v>
      </c>
      <c r="R1330" t="s">
        <v>806</v>
      </c>
      <c r="S1330" t="s">
        <v>49</v>
      </c>
      <c r="T1330" t="s">
        <v>51</v>
      </c>
      <c r="U1330" t="s">
        <v>834</v>
      </c>
      <c r="V1330">
        <v>262.16000000000003</v>
      </c>
      <c r="W1330" t="s">
        <v>134</v>
      </c>
      <c r="X1330">
        <v>-262.16000000000003</v>
      </c>
      <c r="Y1330" t="s">
        <v>204</v>
      </c>
    </row>
    <row r="1331" spans="14:25" x14ac:dyDescent="0.2">
      <c r="N1331" s="63">
        <v>45778</v>
      </c>
      <c r="O1331" s="63">
        <v>45745</v>
      </c>
      <c r="P1331" s="63">
        <v>45784</v>
      </c>
      <c r="Q1331" t="s">
        <v>725</v>
      </c>
      <c r="R1331" t="s">
        <v>806</v>
      </c>
      <c r="S1331" t="s">
        <v>49</v>
      </c>
      <c r="T1331" t="s">
        <v>51</v>
      </c>
      <c r="U1331" t="s">
        <v>1731</v>
      </c>
      <c r="V1331">
        <v>295.45</v>
      </c>
      <c r="W1331" t="s">
        <v>134</v>
      </c>
      <c r="X1331">
        <v>-295.45</v>
      </c>
      <c r="Y1331" t="s">
        <v>204</v>
      </c>
    </row>
    <row r="1332" spans="14:25" x14ac:dyDescent="0.2">
      <c r="N1332" s="63">
        <v>45778</v>
      </c>
      <c r="O1332" s="63">
        <v>45784</v>
      </c>
      <c r="P1332" s="63">
        <v>45784</v>
      </c>
      <c r="Q1332" t="s">
        <v>1154</v>
      </c>
      <c r="R1332" t="s">
        <v>128</v>
      </c>
      <c r="S1332" t="s">
        <v>58</v>
      </c>
      <c r="T1332" t="s">
        <v>802</v>
      </c>
      <c r="U1332" t="s">
        <v>747</v>
      </c>
      <c r="V1332">
        <v>295.87</v>
      </c>
      <c r="W1332" t="s">
        <v>134</v>
      </c>
      <c r="X1332">
        <v>-295.87</v>
      </c>
      <c r="Y1332" t="s">
        <v>204</v>
      </c>
    </row>
    <row r="1333" spans="14:25" x14ac:dyDescent="0.2">
      <c r="N1333" s="63">
        <v>45778</v>
      </c>
      <c r="O1333" s="63">
        <v>45784</v>
      </c>
      <c r="P1333" s="63">
        <v>45784</v>
      </c>
      <c r="Q1333" t="s">
        <v>1154</v>
      </c>
      <c r="R1333" t="s">
        <v>128</v>
      </c>
      <c r="S1333" t="s">
        <v>58</v>
      </c>
      <c r="T1333" t="s">
        <v>802</v>
      </c>
      <c r="U1333" t="s">
        <v>747</v>
      </c>
      <c r="V1333">
        <v>320.81</v>
      </c>
      <c r="W1333" t="s">
        <v>134</v>
      </c>
      <c r="X1333">
        <v>-320.81</v>
      </c>
      <c r="Y1333" t="s">
        <v>204</v>
      </c>
    </row>
    <row r="1334" spans="14:25" x14ac:dyDescent="0.2">
      <c r="N1334" s="63">
        <v>45778</v>
      </c>
      <c r="O1334" s="63">
        <v>45753</v>
      </c>
      <c r="P1334" s="63">
        <v>45784</v>
      </c>
      <c r="Q1334" t="s">
        <v>725</v>
      </c>
      <c r="R1334" t="s">
        <v>806</v>
      </c>
      <c r="S1334" t="s">
        <v>803</v>
      </c>
      <c r="T1334" t="s">
        <v>48</v>
      </c>
      <c r="U1334" t="s">
        <v>831</v>
      </c>
      <c r="V1334">
        <v>439.66</v>
      </c>
      <c r="W1334" t="s">
        <v>134</v>
      </c>
      <c r="X1334">
        <v>-439.66</v>
      </c>
      <c r="Y1334" t="s">
        <v>204</v>
      </c>
    </row>
    <row r="1335" spans="14:25" x14ac:dyDescent="0.2">
      <c r="N1335" s="63">
        <v>45778</v>
      </c>
      <c r="O1335" s="63">
        <v>45753</v>
      </c>
      <c r="P1335" s="63">
        <v>45784</v>
      </c>
      <c r="Q1335" t="s">
        <v>725</v>
      </c>
      <c r="R1335" t="s">
        <v>806</v>
      </c>
      <c r="S1335" t="s">
        <v>52</v>
      </c>
      <c r="T1335" t="s">
        <v>800</v>
      </c>
      <c r="U1335" t="s">
        <v>829</v>
      </c>
      <c r="V1335">
        <v>632.67999999999995</v>
      </c>
      <c r="W1335" t="s">
        <v>134</v>
      </c>
      <c r="X1335">
        <v>-632.67999999999995</v>
      </c>
      <c r="Y1335" t="s">
        <v>204</v>
      </c>
    </row>
    <row r="1336" spans="14:25" x14ac:dyDescent="0.2">
      <c r="N1336" s="63">
        <v>45778</v>
      </c>
      <c r="O1336" s="63">
        <v>45751</v>
      </c>
      <c r="P1336" s="63">
        <v>45784</v>
      </c>
      <c r="Q1336" t="s">
        <v>725</v>
      </c>
      <c r="R1336" t="s">
        <v>806</v>
      </c>
      <c r="S1336" t="s">
        <v>49</v>
      </c>
      <c r="T1336" t="s">
        <v>1752</v>
      </c>
      <c r="U1336" t="s">
        <v>1887</v>
      </c>
      <c r="V1336">
        <v>635.48</v>
      </c>
      <c r="W1336" t="s">
        <v>134</v>
      </c>
      <c r="X1336">
        <v>-635.48</v>
      </c>
      <c r="Y1336" t="s">
        <v>204</v>
      </c>
    </row>
    <row r="1337" spans="14:25" x14ac:dyDescent="0.2">
      <c r="N1337" s="63">
        <v>45778</v>
      </c>
      <c r="O1337" s="63">
        <v>45743</v>
      </c>
      <c r="P1337" s="63">
        <v>45784</v>
      </c>
      <c r="Q1337" t="s">
        <v>1154</v>
      </c>
      <c r="R1337" t="s">
        <v>806</v>
      </c>
      <c r="S1337" t="s">
        <v>49</v>
      </c>
      <c r="T1337" t="s">
        <v>809</v>
      </c>
      <c r="U1337" t="s">
        <v>1761</v>
      </c>
      <c r="V1337">
        <v>661.98</v>
      </c>
      <c r="W1337" t="s">
        <v>134</v>
      </c>
      <c r="X1337">
        <v>-661.98</v>
      </c>
      <c r="Y1337" t="s">
        <v>204</v>
      </c>
    </row>
    <row r="1338" spans="14:25" x14ac:dyDescent="0.2">
      <c r="N1338" s="63">
        <v>45778</v>
      </c>
      <c r="O1338" s="63">
        <v>45743</v>
      </c>
      <c r="P1338" s="63">
        <v>45784</v>
      </c>
      <c r="Q1338" t="s">
        <v>725</v>
      </c>
      <c r="R1338" t="s">
        <v>806</v>
      </c>
      <c r="S1338" t="s">
        <v>49</v>
      </c>
      <c r="T1338" t="s">
        <v>809</v>
      </c>
      <c r="U1338" t="s">
        <v>1883</v>
      </c>
      <c r="V1338">
        <v>661.98</v>
      </c>
      <c r="W1338" t="s">
        <v>134</v>
      </c>
      <c r="X1338">
        <v>-661.98</v>
      </c>
      <c r="Y1338" t="s">
        <v>204</v>
      </c>
    </row>
    <row r="1339" spans="14:25" x14ac:dyDescent="0.2">
      <c r="N1339" s="63">
        <v>45778</v>
      </c>
      <c r="O1339" s="63">
        <v>45784</v>
      </c>
      <c r="P1339" s="63">
        <v>45784</v>
      </c>
      <c r="Q1339" t="s">
        <v>1154</v>
      </c>
      <c r="R1339" t="s">
        <v>128</v>
      </c>
      <c r="S1339" t="s">
        <v>52</v>
      </c>
      <c r="T1339" t="s">
        <v>811</v>
      </c>
      <c r="U1339" t="s">
        <v>1802</v>
      </c>
      <c r="V1339">
        <v>733</v>
      </c>
      <c r="W1339" t="s">
        <v>134</v>
      </c>
      <c r="X1339">
        <v>-733</v>
      </c>
      <c r="Y1339" t="s">
        <v>204</v>
      </c>
    </row>
    <row r="1340" spans="14:25" x14ac:dyDescent="0.2">
      <c r="N1340" s="63">
        <v>45778</v>
      </c>
      <c r="O1340" s="63">
        <v>45784</v>
      </c>
      <c r="P1340" s="63">
        <v>45784</v>
      </c>
      <c r="Q1340" t="s">
        <v>1154</v>
      </c>
      <c r="R1340" t="s">
        <v>128</v>
      </c>
      <c r="S1340" t="s">
        <v>58</v>
      </c>
      <c r="T1340" t="s">
        <v>802</v>
      </c>
      <c r="U1340" t="s">
        <v>958</v>
      </c>
      <c r="V1340">
        <v>935</v>
      </c>
      <c r="W1340" t="s">
        <v>134</v>
      </c>
      <c r="X1340">
        <v>-935</v>
      </c>
      <c r="Y1340" t="s">
        <v>204</v>
      </c>
    </row>
    <row r="1341" spans="14:25" x14ac:dyDescent="0.2">
      <c r="N1341" s="63">
        <v>45778</v>
      </c>
      <c r="O1341" s="63">
        <v>45784</v>
      </c>
      <c r="P1341" s="63">
        <v>45784</v>
      </c>
      <c r="Q1341" t="s">
        <v>1154</v>
      </c>
      <c r="R1341" t="s">
        <v>128</v>
      </c>
      <c r="S1341" t="s">
        <v>40</v>
      </c>
      <c r="T1341" t="s">
        <v>949</v>
      </c>
      <c r="U1341" t="s">
        <v>1800</v>
      </c>
      <c r="V1341">
        <v>1000</v>
      </c>
      <c r="W1341" t="s">
        <v>134</v>
      </c>
      <c r="X1341">
        <v>1000</v>
      </c>
      <c r="Y1341" t="s">
        <v>203</v>
      </c>
    </row>
    <row r="1342" spans="14:25" x14ac:dyDescent="0.2">
      <c r="N1342" s="63">
        <v>45778</v>
      </c>
      <c r="O1342" s="63">
        <v>45784</v>
      </c>
      <c r="P1342" s="63">
        <v>45784</v>
      </c>
      <c r="Q1342" t="s">
        <v>1154</v>
      </c>
      <c r="R1342" t="s">
        <v>128</v>
      </c>
      <c r="S1342" t="s">
        <v>58</v>
      </c>
      <c r="T1342" t="s">
        <v>802</v>
      </c>
      <c r="U1342" t="s">
        <v>1482</v>
      </c>
      <c r="V1342">
        <v>1630.4</v>
      </c>
      <c r="W1342" t="s">
        <v>134</v>
      </c>
      <c r="X1342">
        <v>-1630.4</v>
      </c>
      <c r="Y1342" t="s">
        <v>204</v>
      </c>
    </row>
    <row r="1343" spans="14:25" x14ac:dyDescent="0.2">
      <c r="N1343" s="63">
        <v>45778</v>
      </c>
      <c r="O1343" s="63">
        <v>45784</v>
      </c>
      <c r="P1343" s="63">
        <v>45784</v>
      </c>
      <c r="Q1343" t="s">
        <v>1154</v>
      </c>
      <c r="R1343" t="s">
        <v>128</v>
      </c>
      <c r="S1343" t="s">
        <v>40</v>
      </c>
      <c r="T1343" t="s">
        <v>949</v>
      </c>
      <c r="U1343" t="s">
        <v>1799</v>
      </c>
      <c r="V1343">
        <v>2000</v>
      </c>
      <c r="W1343" t="s">
        <v>134</v>
      </c>
      <c r="X1343">
        <v>2000</v>
      </c>
      <c r="Y1343" t="s">
        <v>203</v>
      </c>
    </row>
    <row r="1344" spans="14:25" x14ac:dyDescent="0.2">
      <c r="N1344" s="63">
        <v>45778</v>
      </c>
      <c r="O1344" s="63">
        <v>45785</v>
      </c>
      <c r="P1344" s="63">
        <v>45785</v>
      </c>
      <c r="Q1344" t="s">
        <v>1154</v>
      </c>
      <c r="R1344" t="s">
        <v>128</v>
      </c>
      <c r="S1344" t="s">
        <v>41</v>
      </c>
      <c r="T1344" t="s">
        <v>798</v>
      </c>
      <c r="U1344" t="s">
        <v>1803</v>
      </c>
      <c r="V1344">
        <v>16.600000000000001</v>
      </c>
      <c r="W1344" t="s">
        <v>134</v>
      </c>
      <c r="X1344">
        <v>16.600000000000001</v>
      </c>
      <c r="Y1344" t="s">
        <v>203</v>
      </c>
    </row>
    <row r="1345" spans="14:25" x14ac:dyDescent="0.2">
      <c r="N1345" s="63">
        <v>45778</v>
      </c>
      <c r="O1345" s="63">
        <v>45785</v>
      </c>
      <c r="P1345" s="63">
        <v>45785</v>
      </c>
      <c r="Q1345" t="s">
        <v>1154</v>
      </c>
      <c r="R1345" t="s">
        <v>128</v>
      </c>
      <c r="S1345" t="s">
        <v>58</v>
      </c>
      <c r="T1345" t="s">
        <v>1794</v>
      </c>
      <c r="U1345" t="s">
        <v>1805</v>
      </c>
      <c r="V1345">
        <v>20</v>
      </c>
      <c r="W1345" t="s">
        <v>134</v>
      </c>
      <c r="X1345">
        <v>-20</v>
      </c>
      <c r="Y1345" t="s">
        <v>204</v>
      </c>
    </row>
    <row r="1346" spans="14:25" x14ac:dyDescent="0.2">
      <c r="N1346" s="63">
        <v>45778</v>
      </c>
      <c r="O1346" s="63">
        <v>45785</v>
      </c>
      <c r="P1346" s="63">
        <v>45785</v>
      </c>
      <c r="Q1346" t="s">
        <v>1154</v>
      </c>
      <c r="R1346" t="s">
        <v>128</v>
      </c>
      <c r="S1346" t="s">
        <v>41</v>
      </c>
      <c r="T1346" t="s">
        <v>798</v>
      </c>
      <c r="U1346" t="s">
        <v>1804</v>
      </c>
      <c r="V1346">
        <v>54.6</v>
      </c>
      <c r="W1346" t="s">
        <v>134</v>
      </c>
      <c r="X1346">
        <v>54.6</v>
      </c>
      <c r="Y1346" t="s">
        <v>203</v>
      </c>
    </row>
    <row r="1347" spans="14:25" x14ac:dyDescent="0.2">
      <c r="N1347" s="63">
        <v>45778</v>
      </c>
      <c r="O1347" s="63">
        <v>45786</v>
      </c>
      <c r="P1347" s="63">
        <v>45786</v>
      </c>
      <c r="Q1347" t="s">
        <v>1154</v>
      </c>
      <c r="R1347" t="s">
        <v>128</v>
      </c>
      <c r="S1347" t="s">
        <v>43</v>
      </c>
      <c r="T1347" t="s">
        <v>817</v>
      </c>
      <c r="U1347" t="s">
        <v>1806</v>
      </c>
      <c r="V1347">
        <v>220</v>
      </c>
      <c r="W1347" t="s">
        <v>134</v>
      </c>
      <c r="X1347">
        <v>-220</v>
      </c>
      <c r="Y1347" t="s">
        <v>204</v>
      </c>
    </row>
    <row r="1348" spans="14:25" x14ac:dyDescent="0.2">
      <c r="N1348" s="63">
        <v>45778</v>
      </c>
      <c r="O1348" s="63">
        <v>45789</v>
      </c>
      <c r="P1348" s="63">
        <v>45789</v>
      </c>
      <c r="Q1348" t="s">
        <v>1154</v>
      </c>
      <c r="R1348" t="s">
        <v>128</v>
      </c>
      <c r="S1348" t="s">
        <v>808</v>
      </c>
      <c r="T1348" t="s">
        <v>257</v>
      </c>
      <c r="U1348" t="s">
        <v>763</v>
      </c>
      <c r="V1348">
        <v>5.07</v>
      </c>
      <c r="W1348" t="s">
        <v>134</v>
      </c>
      <c r="X1348">
        <v>-5.07</v>
      </c>
      <c r="Y1348" t="s">
        <v>204</v>
      </c>
    </row>
    <row r="1349" spans="14:25" x14ac:dyDescent="0.2">
      <c r="N1349" s="63">
        <v>45778</v>
      </c>
      <c r="O1349" s="63">
        <v>45789</v>
      </c>
      <c r="P1349" s="63">
        <v>45789</v>
      </c>
      <c r="Q1349" t="s">
        <v>1154</v>
      </c>
      <c r="R1349" t="s">
        <v>128</v>
      </c>
      <c r="S1349" t="s">
        <v>49</v>
      </c>
      <c r="T1349" t="s">
        <v>901</v>
      </c>
      <c r="U1349" t="s">
        <v>762</v>
      </c>
      <c r="V1349">
        <v>20.9</v>
      </c>
      <c r="W1349" t="s">
        <v>134</v>
      </c>
      <c r="X1349">
        <v>-20.9</v>
      </c>
      <c r="Y1349" t="s">
        <v>204</v>
      </c>
    </row>
    <row r="1350" spans="14:25" x14ac:dyDescent="0.2">
      <c r="N1350" s="63">
        <v>45778</v>
      </c>
      <c r="O1350" s="63">
        <v>45789</v>
      </c>
      <c r="P1350" s="63">
        <v>45789</v>
      </c>
      <c r="Q1350" t="s">
        <v>1154</v>
      </c>
      <c r="R1350" t="s">
        <v>128</v>
      </c>
      <c r="S1350" t="s">
        <v>814</v>
      </c>
      <c r="T1350" t="s">
        <v>257</v>
      </c>
      <c r="U1350" t="s">
        <v>761</v>
      </c>
      <c r="V1350">
        <v>120</v>
      </c>
      <c r="W1350" t="s">
        <v>134</v>
      </c>
      <c r="X1350">
        <v>-120</v>
      </c>
      <c r="Y1350" t="s">
        <v>204</v>
      </c>
    </row>
    <row r="1351" spans="14:25" x14ac:dyDescent="0.2">
      <c r="N1351" s="63">
        <v>45778</v>
      </c>
      <c r="O1351" s="63">
        <v>45789</v>
      </c>
      <c r="P1351" s="63">
        <v>45789</v>
      </c>
      <c r="Q1351" t="s">
        <v>1154</v>
      </c>
      <c r="R1351" t="s">
        <v>128</v>
      </c>
      <c r="S1351" t="s">
        <v>808</v>
      </c>
      <c r="T1351" t="s">
        <v>257</v>
      </c>
      <c r="U1351" t="s">
        <v>1808</v>
      </c>
      <c r="V1351">
        <v>161.36000000000001</v>
      </c>
      <c r="W1351" t="s">
        <v>134</v>
      </c>
      <c r="X1351">
        <v>-161.36000000000001</v>
      </c>
      <c r="Y1351" t="s">
        <v>204</v>
      </c>
    </row>
    <row r="1352" spans="14:25" x14ac:dyDescent="0.2">
      <c r="N1352" s="63">
        <v>45778</v>
      </c>
      <c r="O1352" s="63">
        <v>45789</v>
      </c>
      <c r="P1352" s="63">
        <v>45789</v>
      </c>
      <c r="Q1352" t="s">
        <v>1154</v>
      </c>
      <c r="R1352" t="s">
        <v>128</v>
      </c>
      <c r="S1352" t="s">
        <v>43</v>
      </c>
      <c r="T1352" t="s">
        <v>46</v>
      </c>
      <c r="U1352" t="s">
        <v>766</v>
      </c>
      <c r="V1352">
        <v>230.65</v>
      </c>
      <c r="W1352" t="s">
        <v>134</v>
      </c>
      <c r="X1352">
        <v>-230.65</v>
      </c>
      <c r="Y1352" t="s">
        <v>204</v>
      </c>
    </row>
    <row r="1353" spans="14:25" x14ac:dyDescent="0.2">
      <c r="N1353" s="63">
        <v>45778</v>
      </c>
      <c r="O1353" s="63">
        <v>45789</v>
      </c>
      <c r="P1353" s="63">
        <v>45789</v>
      </c>
      <c r="Q1353" t="s">
        <v>1154</v>
      </c>
      <c r="R1353" t="s">
        <v>128</v>
      </c>
      <c r="S1353" t="s">
        <v>58</v>
      </c>
      <c r="T1353" t="s">
        <v>801</v>
      </c>
      <c r="U1353" t="s">
        <v>1809</v>
      </c>
      <c r="V1353">
        <v>240</v>
      </c>
      <c r="W1353" t="s">
        <v>134</v>
      </c>
      <c r="X1353">
        <v>-240</v>
      </c>
      <c r="Y1353" t="s">
        <v>204</v>
      </c>
    </row>
    <row r="1354" spans="14:25" x14ac:dyDescent="0.2">
      <c r="N1354" s="63">
        <v>45778</v>
      </c>
      <c r="O1354" s="63">
        <v>45789</v>
      </c>
      <c r="P1354" s="63">
        <v>45789</v>
      </c>
      <c r="Q1354" t="s">
        <v>1154</v>
      </c>
      <c r="R1354" t="s">
        <v>128</v>
      </c>
      <c r="S1354" t="s">
        <v>43</v>
      </c>
      <c r="T1354" t="s">
        <v>44</v>
      </c>
      <c r="U1354" t="s">
        <v>760</v>
      </c>
      <c r="V1354">
        <v>356.36</v>
      </c>
      <c r="W1354" t="s">
        <v>134</v>
      </c>
      <c r="X1354">
        <v>-356.36</v>
      </c>
      <c r="Y1354" t="s">
        <v>204</v>
      </c>
    </row>
    <row r="1355" spans="14:25" x14ac:dyDescent="0.2">
      <c r="N1355" s="63">
        <v>45778</v>
      </c>
      <c r="O1355" s="63">
        <v>45789</v>
      </c>
      <c r="P1355" s="63">
        <v>45789</v>
      </c>
      <c r="Q1355" t="s">
        <v>1154</v>
      </c>
      <c r="R1355" t="s">
        <v>128</v>
      </c>
      <c r="S1355" t="s">
        <v>899</v>
      </c>
      <c r="T1355" t="s">
        <v>1762</v>
      </c>
      <c r="U1355" t="s">
        <v>1485</v>
      </c>
      <c r="V1355">
        <v>360</v>
      </c>
      <c r="W1355" t="s">
        <v>134</v>
      </c>
      <c r="X1355">
        <v>-360</v>
      </c>
      <c r="Y1355" t="s">
        <v>204</v>
      </c>
    </row>
    <row r="1356" spans="14:25" x14ac:dyDescent="0.2">
      <c r="N1356" s="63">
        <v>45778</v>
      </c>
      <c r="O1356" s="63">
        <v>45789</v>
      </c>
      <c r="P1356" s="63">
        <v>45789</v>
      </c>
      <c r="Q1356" t="s">
        <v>1154</v>
      </c>
      <c r="R1356" t="s">
        <v>128</v>
      </c>
      <c r="S1356" t="s">
        <v>679</v>
      </c>
      <c r="T1356" t="s">
        <v>1137</v>
      </c>
      <c r="U1356" t="s">
        <v>1130</v>
      </c>
      <c r="V1356">
        <v>499.94</v>
      </c>
      <c r="W1356" t="s">
        <v>134</v>
      </c>
      <c r="X1356">
        <v>-499.94</v>
      </c>
      <c r="Y1356" t="s">
        <v>204</v>
      </c>
    </row>
    <row r="1357" spans="14:25" x14ac:dyDescent="0.2">
      <c r="N1357" s="63">
        <v>45778</v>
      </c>
      <c r="O1357" s="63">
        <v>45789</v>
      </c>
      <c r="P1357" s="63">
        <v>45789</v>
      </c>
      <c r="Q1357" t="s">
        <v>1154</v>
      </c>
      <c r="R1357" t="s">
        <v>128</v>
      </c>
      <c r="S1357" t="s">
        <v>40</v>
      </c>
      <c r="T1357" t="s">
        <v>949</v>
      </c>
      <c r="U1357" t="s">
        <v>1807</v>
      </c>
      <c r="V1357">
        <v>800</v>
      </c>
      <c r="W1357" t="s">
        <v>134</v>
      </c>
      <c r="X1357">
        <v>800</v>
      </c>
      <c r="Y1357" t="s">
        <v>203</v>
      </c>
    </row>
    <row r="1358" spans="14:25" x14ac:dyDescent="0.2">
      <c r="N1358" s="63">
        <v>45778</v>
      </c>
      <c r="O1358" s="63">
        <v>45789</v>
      </c>
      <c r="P1358" s="63">
        <v>45789</v>
      </c>
      <c r="Q1358" t="s">
        <v>1154</v>
      </c>
      <c r="R1358" t="s">
        <v>128</v>
      </c>
      <c r="S1358" t="s">
        <v>808</v>
      </c>
      <c r="T1358" t="s">
        <v>257</v>
      </c>
      <c r="U1358" t="s">
        <v>790</v>
      </c>
      <c r="V1358">
        <v>1000.78</v>
      </c>
      <c r="W1358" t="s">
        <v>134</v>
      </c>
      <c r="X1358">
        <v>-1000.78</v>
      </c>
      <c r="Y1358" t="s">
        <v>204</v>
      </c>
    </row>
    <row r="1359" spans="14:25" x14ac:dyDescent="0.2">
      <c r="N1359" s="63">
        <v>45778</v>
      </c>
      <c r="O1359" s="63">
        <v>45790</v>
      </c>
      <c r="P1359" s="63">
        <v>45790</v>
      </c>
      <c r="Q1359" t="s">
        <v>725</v>
      </c>
      <c r="R1359" t="s">
        <v>128</v>
      </c>
      <c r="S1359" t="s">
        <v>58</v>
      </c>
      <c r="T1359" t="s">
        <v>906</v>
      </c>
      <c r="U1359" t="s">
        <v>1512</v>
      </c>
      <c r="V1359">
        <v>146.09</v>
      </c>
      <c r="W1359" t="s">
        <v>134</v>
      </c>
      <c r="X1359">
        <v>-146.09</v>
      </c>
      <c r="Y1359" t="s">
        <v>204</v>
      </c>
    </row>
    <row r="1360" spans="14:25" x14ac:dyDescent="0.2">
      <c r="N1360" s="63">
        <v>45778</v>
      </c>
      <c r="O1360" s="63">
        <v>45790</v>
      </c>
      <c r="P1360" s="63">
        <v>45790</v>
      </c>
      <c r="Q1360" t="s">
        <v>1154</v>
      </c>
      <c r="R1360" t="s">
        <v>128</v>
      </c>
      <c r="S1360" t="s">
        <v>52</v>
      </c>
      <c r="T1360" t="s">
        <v>53</v>
      </c>
      <c r="U1360" t="s">
        <v>1810</v>
      </c>
      <c r="V1360">
        <v>456</v>
      </c>
      <c r="W1360" t="s">
        <v>134</v>
      </c>
      <c r="X1360">
        <v>-456</v>
      </c>
      <c r="Y1360" t="s">
        <v>204</v>
      </c>
    </row>
    <row r="1361" spans="14:25" x14ac:dyDescent="0.2">
      <c r="N1361" s="63">
        <v>45778</v>
      </c>
      <c r="O1361" s="63">
        <v>45791</v>
      </c>
      <c r="P1361" s="63">
        <v>45791</v>
      </c>
      <c r="Q1361" t="s">
        <v>1154</v>
      </c>
      <c r="R1361" t="s">
        <v>128</v>
      </c>
      <c r="S1361" t="s">
        <v>41</v>
      </c>
      <c r="T1361" t="s">
        <v>798</v>
      </c>
      <c r="U1361" t="s">
        <v>1812</v>
      </c>
      <c r="V1361">
        <v>177.5</v>
      </c>
      <c r="W1361" t="s">
        <v>134</v>
      </c>
      <c r="X1361">
        <v>177.5</v>
      </c>
      <c r="Y1361" t="s">
        <v>203</v>
      </c>
    </row>
    <row r="1362" spans="14:25" x14ac:dyDescent="0.2">
      <c r="N1362" s="63">
        <v>45778</v>
      </c>
      <c r="O1362" s="63">
        <v>45791</v>
      </c>
      <c r="P1362" s="63">
        <v>45791</v>
      </c>
      <c r="Q1362" t="s">
        <v>1154</v>
      </c>
      <c r="R1362" t="s">
        <v>128</v>
      </c>
      <c r="S1362" t="s">
        <v>41</v>
      </c>
      <c r="T1362" t="s">
        <v>798</v>
      </c>
      <c r="U1362" t="s">
        <v>1811</v>
      </c>
      <c r="V1362">
        <v>183.4</v>
      </c>
      <c r="W1362" t="s">
        <v>134</v>
      </c>
      <c r="X1362">
        <v>183.4</v>
      </c>
      <c r="Y1362" t="s">
        <v>203</v>
      </c>
    </row>
    <row r="1363" spans="14:25" x14ac:dyDescent="0.2">
      <c r="N1363" s="63">
        <v>45778</v>
      </c>
      <c r="O1363" s="63">
        <v>45792</v>
      </c>
      <c r="P1363" s="63">
        <v>45792</v>
      </c>
      <c r="Q1363" t="s">
        <v>1154</v>
      </c>
      <c r="R1363" t="s">
        <v>128</v>
      </c>
      <c r="S1363" t="s">
        <v>808</v>
      </c>
      <c r="T1363" t="s">
        <v>257</v>
      </c>
      <c r="U1363" t="s">
        <v>789</v>
      </c>
      <c r="V1363">
        <v>0.22</v>
      </c>
      <c r="W1363" t="s">
        <v>134</v>
      </c>
      <c r="X1363">
        <v>-0.22</v>
      </c>
      <c r="Y1363" t="s">
        <v>204</v>
      </c>
    </row>
    <row r="1364" spans="14:25" x14ac:dyDescent="0.2">
      <c r="N1364" s="63">
        <v>45778</v>
      </c>
      <c r="O1364" s="63">
        <v>45792</v>
      </c>
      <c r="P1364" s="63">
        <v>45792</v>
      </c>
      <c r="Q1364" t="s">
        <v>1154</v>
      </c>
      <c r="R1364" t="s">
        <v>128</v>
      </c>
      <c r="S1364" t="s">
        <v>808</v>
      </c>
      <c r="T1364" t="s">
        <v>257</v>
      </c>
      <c r="U1364" t="s">
        <v>789</v>
      </c>
      <c r="V1364">
        <v>0.89</v>
      </c>
      <c r="W1364" t="s">
        <v>134</v>
      </c>
      <c r="X1364">
        <v>-0.89</v>
      </c>
      <c r="Y1364" t="s">
        <v>204</v>
      </c>
    </row>
    <row r="1365" spans="14:25" x14ac:dyDescent="0.2">
      <c r="N1365" s="63">
        <v>45778</v>
      </c>
      <c r="O1365" s="63">
        <v>45792</v>
      </c>
      <c r="P1365" s="63">
        <v>45792</v>
      </c>
      <c r="Q1365" t="s">
        <v>1154</v>
      </c>
      <c r="R1365" t="s">
        <v>128</v>
      </c>
      <c r="S1365" t="s">
        <v>41</v>
      </c>
      <c r="T1365" t="s">
        <v>798</v>
      </c>
      <c r="U1365" t="s">
        <v>1817</v>
      </c>
      <c r="V1365">
        <v>2</v>
      </c>
      <c r="W1365" t="s">
        <v>134</v>
      </c>
      <c r="X1365">
        <v>2</v>
      </c>
      <c r="Y1365" t="s">
        <v>203</v>
      </c>
    </row>
    <row r="1366" spans="14:25" x14ac:dyDescent="0.2">
      <c r="N1366" s="63">
        <v>45778</v>
      </c>
      <c r="O1366" s="63">
        <v>45792</v>
      </c>
      <c r="P1366" s="63">
        <v>45792</v>
      </c>
      <c r="Q1366" t="s">
        <v>1154</v>
      </c>
      <c r="R1366" t="s">
        <v>128</v>
      </c>
      <c r="S1366" t="s">
        <v>41</v>
      </c>
      <c r="T1366" t="s">
        <v>798</v>
      </c>
      <c r="U1366" t="s">
        <v>1814</v>
      </c>
      <c r="V1366">
        <v>2.2000000000000002</v>
      </c>
      <c r="W1366" t="s">
        <v>134</v>
      </c>
      <c r="X1366">
        <v>2.2000000000000002</v>
      </c>
      <c r="Y1366" t="s">
        <v>203</v>
      </c>
    </row>
    <row r="1367" spans="14:25" x14ac:dyDescent="0.2">
      <c r="N1367" s="63">
        <v>45778</v>
      </c>
      <c r="O1367" s="63">
        <v>45792</v>
      </c>
      <c r="P1367" s="63">
        <v>45792</v>
      </c>
      <c r="Q1367" t="s">
        <v>1154</v>
      </c>
      <c r="R1367" t="s">
        <v>128</v>
      </c>
      <c r="S1367" t="s">
        <v>41</v>
      </c>
      <c r="T1367" t="s">
        <v>798</v>
      </c>
      <c r="U1367" t="s">
        <v>1813</v>
      </c>
      <c r="V1367">
        <v>2.2999999999999998</v>
      </c>
      <c r="W1367" t="s">
        <v>134</v>
      </c>
      <c r="X1367">
        <v>2.2999999999999998</v>
      </c>
      <c r="Y1367" t="s">
        <v>203</v>
      </c>
    </row>
    <row r="1368" spans="14:25" x14ac:dyDescent="0.2">
      <c r="N1368" s="63">
        <v>45778</v>
      </c>
      <c r="O1368" s="63">
        <v>45792</v>
      </c>
      <c r="P1368" s="63">
        <v>45792</v>
      </c>
      <c r="Q1368" t="s">
        <v>1154</v>
      </c>
      <c r="R1368" t="s">
        <v>128</v>
      </c>
      <c r="S1368" t="s">
        <v>41</v>
      </c>
      <c r="T1368" t="s">
        <v>798</v>
      </c>
      <c r="U1368" t="s">
        <v>1820</v>
      </c>
      <c r="V1368">
        <v>2.46</v>
      </c>
      <c r="W1368" t="s">
        <v>134</v>
      </c>
      <c r="X1368">
        <v>2.46</v>
      </c>
      <c r="Y1368" t="s">
        <v>203</v>
      </c>
    </row>
    <row r="1369" spans="14:25" x14ac:dyDescent="0.2">
      <c r="N1369" s="63">
        <v>45778</v>
      </c>
      <c r="O1369" s="63">
        <v>45792</v>
      </c>
      <c r="P1369" s="63">
        <v>45792</v>
      </c>
      <c r="Q1369" t="s">
        <v>1154</v>
      </c>
      <c r="R1369" t="s">
        <v>128</v>
      </c>
      <c r="S1369" t="s">
        <v>41</v>
      </c>
      <c r="T1369" t="s">
        <v>798</v>
      </c>
      <c r="U1369" t="s">
        <v>1815</v>
      </c>
      <c r="V1369">
        <v>6.8</v>
      </c>
      <c r="W1369" t="s">
        <v>134</v>
      </c>
      <c r="X1369">
        <v>6.8</v>
      </c>
      <c r="Y1369" t="s">
        <v>203</v>
      </c>
    </row>
    <row r="1370" spans="14:25" x14ac:dyDescent="0.2">
      <c r="N1370" s="63">
        <v>45778</v>
      </c>
      <c r="O1370" s="63">
        <v>45792</v>
      </c>
      <c r="P1370" s="63">
        <v>45792</v>
      </c>
      <c r="Q1370" t="s">
        <v>1154</v>
      </c>
      <c r="R1370" t="s">
        <v>128</v>
      </c>
      <c r="S1370" t="s">
        <v>41</v>
      </c>
      <c r="T1370" t="s">
        <v>798</v>
      </c>
      <c r="U1370" t="s">
        <v>1819</v>
      </c>
      <c r="V1370">
        <v>8.5</v>
      </c>
      <c r="W1370" t="s">
        <v>134</v>
      </c>
      <c r="X1370">
        <v>8.5</v>
      </c>
      <c r="Y1370" t="s">
        <v>203</v>
      </c>
    </row>
    <row r="1371" spans="14:25" x14ac:dyDescent="0.2">
      <c r="N1371" s="63">
        <v>45778</v>
      </c>
      <c r="O1371" s="63">
        <v>45792</v>
      </c>
      <c r="P1371" s="63">
        <v>45792</v>
      </c>
      <c r="Q1371" t="s">
        <v>1154</v>
      </c>
      <c r="R1371" t="s">
        <v>128</v>
      </c>
      <c r="S1371" t="s">
        <v>41</v>
      </c>
      <c r="T1371" t="s">
        <v>798</v>
      </c>
      <c r="U1371" t="s">
        <v>1816</v>
      </c>
      <c r="V1371">
        <v>22.5</v>
      </c>
      <c r="W1371" t="s">
        <v>134</v>
      </c>
      <c r="X1371">
        <v>22.5</v>
      </c>
      <c r="Y1371" t="s">
        <v>203</v>
      </c>
    </row>
    <row r="1372" spans="14:25" x14ac:dyDescent="0.2">
      <c r="N1372" s="63">
        <v>45778</v>
      </c>
      <c r="O1372" s="63">
        <v>45792</v>
      </c>
      <c r="P1372" s="63">
        <v>45792</v>
      </c>
      <c r="Q1372" t="s">
        <v>1154</v>
      </c>
      <c r="R1372" t="s">
        <v>128</v>
      </c>
      <c r="S1372" t="s">
        <v>41</v>
      </c>
      <c r="T1372" t="s">
        <v>798</v>
      </c>
      <c r="U1372" t="s">
        <v>1818</v>
      </c>
      <c r="V1372">
        <v>23.2</v>
      </c>
      <c r="W1372" t="s">
        <v>134</v>
      </c>
      <c r="X1372">
        <v>23.2</v>
      </c>
      <c r="Y1372" t="s">
        <v>203</v>
      </c>
    </row>
    <row r="1373" spans="14:25" x14ac:dyDescent="0.2">
      <c r="N1373" s="63">
        <v>45778</v>
      </c>
      <c r="O1373" s="63">
        <v>45792</v>
      </c>
      <c r="P1373" s="63">
        <v>45792</v>
      </c>
      <c r="Q1373" t="s">
        <v>1154</v>
      </c>
      <c r="R1373" t="s">
        <v>128</v>
      </c>
      <c r="S1373" t="s">
        <v>43</v>
      </c>
      <c r="T1373" t="s">
        <v>1396</v>
      </c>
      <c r="U1373" t="s">
        <v>780</v>
      </c>
      <c r="V1373">
        <v>174.72</v>
      </c>
      <c r="W1373" t="s">
        <v>134</v>
      </c>
      <c r="X1373">
        <v>-174.72</v>
      </c>
      <c r="Y1373" t="s">
        <v>204</v>
      </c>
    </row>
    <row r="1374" spans="14:25" x14ac:dyDescent="0.2">
      <c r="N1374" s="63">
        <v>45778</v>
      </c>
      <c r="O1374" s="63">
        <v>45792</v>
      </c>
      <c r="P1374" s="63">
        <v>45792</v>
      </c>
      <c r="Q1374" t="s">
        <v>1154</v>
      </c>
      <c r="R1374" t="s">
        <v>128</v>
      </c>
      <c r="S1374" t="s">
        <v>52</v>
      </c>
      <c r="T1374" t="s">
        <v>53</v>
      </c>
      <c r="U1374" t="s">
        <v>1822</v>
      </c>
      <c r="V1374">
        <v>210</v>
      </c>
      <c r="W1374" t="s">
        <v>134</v>
      </c>
      <c r="X1374">
        <v>-210</v>
      </c>
      <c r="Y1374" t="s">
        <v>204</v>
      </c>
    </row>
    <row r="1375" spans="14:25" x14ac:dyDescent="0.2">
      <c r="N1375" s="63">
        <v>45778</v>
      </c>
      <c r="O1375" s="63">
        <v>45792</v>
      </c>
      <c r="P1375" s="63">
        <v>45792</v>
      </c>
      <c r="Q1375" t="s">
        <v>1154</v>
      </c>
      <c r="R1375" t="s">
        <v>128</v>
      </c>
      <c r="S1375" t="s">
        <v>49</v>
      </c>
      <c r="T1375" t="s">
        <v>905</v>
      </c>
      <c r="U1375" t="s">
        <v>1823</v>
      </c>
      <c r="V1375">
        <v>1000</v>
      </c>
      <c r="W1375" t="s">
        <v>134</v>
      </c>
      <c r="X1375">
        <v>-1000</v>
      </c>
      <c r="Y1375" t="s">
        <v>204</v>
      </c>
    </row>
    <row r="1376" spans="14:25" x14ac:dyDescent="0.2">
      <c r="N1376" s="63">
        <v>45778</v>
      </c>
      <c r="O1376" s="63">
        <v>45792</v>
      </c>
      <c r="P1376" s="63">
        <v>45792</v>
      </c>
      <c r="Q1376" t="s">
        <v>1154</v>
      </c>
      <c r="R1376" t="s">
        <v>128</v>
      </c>
      <c r="S1376" t="s">
        <v>52</v>
      </c>
      <c r="T1376" t="s">
        <v>54</v>
      </c>
      <c r="U1376" t="s">
        <v>1821</v>
      </c>
      <c r="V1376">
        <v>2198.8000000000002</v>
      </c>
      <c r="W1376" t="s">
        <v>134</v>
      </c>
      <c r="X1376">
        <v>-2198.8000000000002</v>
      </c>
      <c r="Y1376" t="s">
        <v>204</v>
      </c>
    </row>
    <row r="1377" spans="14:25" x14ac:dyDescent="0.2">
      <c r="N1377" s="63">
        <v>45778</v>
      </c>
      <c r="O1377" s="63">
        <v>45792</v>
      </c>
      <c r="P1377" s="63">
        <v>45792</v>
      </c>
      <c r="Q1377" t="s">
        <v>1154</v>
      </c>
      <c r="R1377" t="s">
        <v>128</v>
      </c>
      <c r="S1377" t="s">
        <v>825</v>
      </c>
      <c r="T1377" t="s">
        <v>257</v>
      </c>
      <c r="U1377" t="s">
        <v>788</v>
      </c>
      <c r="V1377">
        <v>3571.78</v>
      </c>
      <c r="W1377" t="s">
        <v>134</v>
      </c>
      <c r="X1377">
        <v>3571.78</v>
      </c>
      <c r="Y1377" t="s">
        <v>203</v>
      </c>
    </row>
    <row r="1378" spans="14:25" x14ac:dyDescent="0.2">
      <c r="N1378" s="63">
        <v>45778</v>
      </c>
      <c r="O1378" s="63">
        <v>45796</v>
      </c>
      <c r="P1378" s="63">
        <v>45796</v>
      </c>
      <c r="Q1378" t="s">
        <v>1154</v>
      </c>
      <c r="R1378" t="s">
        <v>128</v>
      </c>
      <c r="S1378" t="s">
        <v>809</v>
      </c>
      <c r="T1378" t="s">
        <v>823</v>
      </c>
      <c r="U1378" t="s">
        <v>786</v>
      </c>
      <c r="V1378">
        <v>103.04</v>
      </c>
      <c r="W1378" t="s">
        <v>134</v>
      </c>
      <c r="X1378">
        <v>-103.04</v>
      </c>
      <c r="Y1378" t="s">
        <v>204</v>
      </c>
    </row>
    <row r="1379" spans="14:25" x14ac:dyDescent="0.2">
      <c r="N1379" s="63">
        <v>45778</v>
      </c>
      <c r="O1379" s="63">
        <v>45796</v>
      </c>
      <c r="P1379" s="63">
        <v>45796</v>
      </c>
      <c r="Q1379" t="s">
        <v>1154</v>
      </c>
      <c r="R1379" t="s">
        <v>128</v>
      </c>
      <c r="S1379" t="s">
        <v>809</v>
      </c>
      <c r="T1379" t="s">
        <v>823</v>
      </c>
      <c r="U1379" t="s">
        <v>786</v>
      </c>
      <c r="V1379">
        <v>159.55000000000001</v>
      </c>
      <c r="W1379" t="s">
        <v>134</v>
      </c>
      <c r="X1379">
        <v>-159.55000000000001</v>
      </c>
      <c r="Y1379" t="s">
        <v>204</v>
      </c>
    </row>
    <row r="1380" spans="14:25" x14ac:dyDescent="0.2">
      <c r="N1380" s="63">
        <v>45778</v>
      </c>
      <c r="O1380" s="63">
        <v>45796</v>
      </c>
      <c r="P1380" s="63">
        <v>45796</v>
      </c>
      <c r="Q1380" t="s">
        <v>1154</v>
      </c>
      <c r="R1380" t="s">
        <v>128</v>
      </c>
      <c r="S1380" t="s">
        <v>809</v>
      </c>
      <c r="T1380" t="s">
        <v>823</v>
      </c>
      <c r="U1380" t="s">
        <v>786</v>
      </c>
      <c r="V1380">
        <v>234.84</v>
      </c>
      <c r="W1380" t="s">
        <v>134</v>
      </c>
      <c r="X1380">
        <v>-234.84</v>
      </c>
      <c r="Y1380" t="s">
        <v>204</v>
      </c>
    </row>
    <row r="1381" spans="14:25" x14ac:dyDescent="0.2">
      <c r="N1381" s="63">
        <v>45778</v>
      </c>
      <c r="O1381" s="63">
        <v>45796</v>
      </c>
      <c r="P1381" s="63">
        <v>45796</v>
      </c>
      <c r="Q1381" t="s">
        <v>1154</v>
      </c>
      <c r="R1381" t="s">
        <v>128</v>
      </c>
      <c r="S1381" t="s">
        <v>809</v>
      </c>
      <c r="T1381" t="s">
        <v>823</v>
      </c>
      <c r="U1381" t="s">
        <v>786</v>
      </c>
      <c r="V1381">
        <v>237.15</v>
      </c>
      <c r="W1381" t="s">
        <v>134</v>
      </c>
      <c r="X1381">
        <v>-237.15</v>
      </c>
      <c r="Y1381" t="s">
        <v>204</v>
      </c>
    </row>
    <row r="1382" spans="14:25" x14ac:dyDescent="0.2">
      <c r="N1382" s="63">
        <v>45778</v>
      </c>
      <c r="O1382" s="63">
        <v>45796</v>
      </c>
      <c r="P1382" s="63">
        <v>45796</v>
      </c>
      <c r="Q1382" t="s">
        <v>1154</v>
      </c>
      <c r="R1382" t="s">
        <v>128</v>
      </c>
      <c r="S1382" t="s">
        <v>49</v>
      </c>
      <c r="T1382" t="s">
        <v>905</v>
      </c>
      <c r="U1382" t="s">
        <v>1825</v>
      </c>
      <c r="V1382">
        <v>320</v>
      </c>
      <c r="W1382" t="s">
        <v>134</v>
      </c>
      <c r="X1382">
        <v>-320</v>
      </c>
      <c r="Y1382" t="s">
        <v>204</v>
      </c>
    </row>
    <row r="1383" spans="14:25" x14ac:dyDescent="0.2">
      <c r="N1383" s="63">
        <v>45778</v>
      </c>
      <c r="O1383" s="63">
        <v>45796</v>
      </c>
      <c r="P1383" s="63">
        <v>45796</v>
      </c>
      <c r="Q1383" t="s">
        <v>1154</v>
      </c>
      <c r="R1383" t="s">
        <v>128</v>
      </c>
      <c r="S1383" t="s">
        <v>809</v>
      </c>
      <c r="T1383" t="s">
        <v>823</v>
      </c>
      <c r="U1383" t="s">
        <v>786</v>
      </c>
      <c r="V1383">
        <v>320.72000000000003</v>
      </c>
      <c r="W1383" t="s">
        <v>134</v>
      </c>
      <c r="X1383">
        <v>-320.72000000000003</v>
      </c>
      <c r="Y1383" t="s">
        <v>204</v>
      </c>
    </row>
    <row r="1384" spans="14:25" x14ac:dyDescent="0.2">
      <c r="N1384" s="63">
        <v>45778</v>
      </c>
      <c r="O1384" s="63">
        <v>45796</v>
      </c>
      <c r="P1384" s="63">
        <v>45796</v>
      </c>
      <c r="Q1384" t="s">
        <v>1154</v>
      </c>
      <c r="R1384" t="s">
        <v>128</v>
      </c>
      <c r="S1384" t="s">
        <v>40</v>
      </c>
      <c r="T1384" t="s">
        <v>949</v>
      </c>
      <c r="U1384" t="s">
        <v>1824</v>
      </c>
      <c r="V1384">
        <v>530</v>
      </c>
      <c r="W1384" t="s">
        <v>134</v>
      </c>
      <c r="X1384">
        <v>530</v>
      </c>
      <c r="Y1384" t="s">
        <v>203</v>
      </c>
    </row>
    <row r="1385" spans="14:25" x14ac:dyDescent="0.2">
      <c r="N1385" s="63">
        <v>45778</v>
      </c>
      <c r="O1385" s="63">
        <v>45797</v>
      </c>
      <c r="P1385" s="63">
        <v>45797</v>
      </c>
      <c r="Q1385" t="s">
        <v>1154</v>
      </c>
      <c r="R1385" t="s">
        <v>128</v>
      </c>
      <c r="S1385" t="s">
        <v>55</v>
      </c>
      <c r="T1385" t="s">
        <v>56</v>
      </c>
      <c r="U1385" t="s">
        <v>1827</v>
      </c>
      <c r="V1385">
        <v>5</v>
      </c>
      <c r="W1385" t="s">
        <v>134</v>
      </c>
      <c r="X1385">
        <v>-5</v>
      </c>
      <c r="Y1385" t="s">
        <v>204</v>
      </c>
    </row>
    <row r="1386" spans="14:25" x14ac:dyDescent="0.2">
      <c r="N1386" s="63">
        <v>45778</v>
      </c>
      <c r="O1386" s="63">
        <v>45797</v>
      </c>
      <c r="P1386" s="63">
        <v>45797</v>
      </c>
      <c r="Q1386" t="s">
        <v>1154</v>
      </c>
      <c r="R1386" t="s">
        <v>128</v>
      </c>
      <c r="S1386" t="s">
        <v>41</v>
      </c>
      <c r="T1386" t="s">
        <v>798</v>
      </c>
      <c r="U1386" t="s">
        <v>1826</v>
      </c>
      <c r="V1386">
        <v>39.549999999999997</v>
      </c>
      <c r="W1386" t="s">
        <v>134</v>
      </c>
      <c r="X1386">
        <v>39.549999999999997</v>
      </c>
      <c r="Y1386" t="s">
        <v>203</v>
      </c>
    </row>
    <row r="1387" spans="14:25" x14ac:dyDescent="0.2">
      <c r="N1387" s="63">
        <v>45778</v>
      </c>
      <c r="O1387" s="63">
        <v>45797</v>
      </c>
      <c r="P1387" s="63">
        <v>45797</v>
      </c>
      <c r="Q1387" t="s">
        <v>1154</v>
      </c>
      <c r="R1387" t="s">
        <v>128</v>
      </c>
      <c r="S1387" t="s">
        <v>814</v>
      </c>
      <c r="T1387" t="s">
        <v>257</v>
      </c>
      <c r="U1387" t="s">
        <v>787</v>
      </c>
      <c r="V1387">
        <v>366.98</v>
      </c>
      <c r="W1387" t="s">
        <v>134</v>
      </c>
      <c r="X1387">
        <v>-366.98</v>
      </c>
      <c r="Y1387" t="s">
        <v>204</v>
      </c>
    </row>
    <row r="1388" spans="14:25" x14ac:dyDescent="0.2">
      <c r="N1388" s="63">
        <v>45778</v>
      </c>
      <c r="O1388" s="63">
        <v>45798</v>
      </c>
      <c r="P1388" s="63">
        <v>45798</v>
      </c>
      <c r="Q1388" t="s">
        <v>1154</v>
      </c>
      <c r="R1388" t="s">
        <v>128</v>
      </c>
      <c r="S1388" t="s">
        <v>55</v>
      </c>
      <c r="T1388" t="s">
        <v>57</v>
      </c>
      <c r="U1388" t="s">
        <v>1829</v>
      </c>
      <c r="V1388">
        <v>47</v>
      </c>
      <c r="W1388" t="s">
        <v>134</v>
      </c>
      <c r="X1388">
        <v>-47</v>
      </c>
      <c r="Y1388" t="s">
        <v>204</v>
      </c>
    </row>
    <row r="1389" spans="14:25" x14ac:dyDescent="0.2">
      <c r="N1389" s="63">
        <v>45778</v>
      </c>
      <c r="O1389" s="63">
        <v>45798</v>
      </c>
      <c r="P1389" s="63">
        <v>45798</v>
      </c>
      <c r="Q1389" t="s">
        <v>1154</v>
      </c>
      <c r="R1389" t="s">
        <v>128</v>
      </c>
      <c r="S1389" t="s">
        <v>40</v>
      </c>
      <c r="T1389" t="s">
        <v>949</v>
      </c>
      <c r="U1389" t="s">
        <v>1828</v>
      </c>
      <c r="V1389">
        <v>1400</v>
      </c>
      <c r="W1389" t="s">
        <v>134</v>
      </c>
      <c r="X1389">
        <v>1400</v>
      </c>
      <c r="Y1389" t="s">
        <v>203</v>
      </c>
    </row>
    <row r="1390" spans="14:25" x14ac:dyDescent="0.2">
      <c r="N1390" s="63">
        <v>45778</v>
      </c>
      <c r="O1390" s="63">
        <v>45800</v>
      </c>
      <c r="P1390" s="63">
        <v>45800</v>
      </c>
      <c r="Q1390" t="s">
        <v>1154</v>
      </c>
      <c r="R1390" t="s">
        <v>128</v>
      </c>
      <c r="S1390" t="s">
        <v>41</v>
      </c>
      <c r="T1390" t="s">
        <v>798</v>
      </c>
      <c r="U1390" t="s">
        <v>1830</v>
      </c>
      <c r="V1390">
        <v>53.82</v>
      </c>
      <c r="W1390" t="s">
        <v>134</v>
      </c>
      <c r="X1390">
        <v>53.82</v>
      </c>
      <c r="Y1390" t="s">
        <v>203</v>
      </c>
    </row>
    <row r="1391" spans="14:25" x14ac:dyDescent="0.2">
      <c r="N1391" s="63">
        <v>45778</v>
      </c>
      <c r="O1391" s="63">
        <v>45800</v>
      </c>
      <c r="P1391" s="63">
        <v>45800</v>
      </c>
      <c r="Q1391" t="s">
        <v>1154</v>
      </c>
      <c r="R1391" t="s">
        <v>128</v>
      </c>
      <c r="S1391" t="s">
        <v>55</v>
      </c>
      <c r="T1391" t="s">
        <v>57</v>
      </c>
      <c r="U1391" t="s">
        <v>1832</v>
      </c>
      <c r="V1391">
        <v>63</v>
      </c>
      <c r="W1391" t="s">
        <v>134</v>
      </c>
      <c r="X1391">
        <v>-63</v>
      </c>
      <c r="Y1391" t="s">
        <v>204</v>
      </c>
    </row>
    <row r="1392" spans="14:25" x14ac:dyDescent="0.2">
      <c r="N1392" s="63">
        <v>45778</v>
      </c>
      <c r="O1392" s="63">
        <v>45800</v>
      </c>
      <c r="P1392" s="63">
        <v>45800</v>
      </c>
      <c r="Q1392" t="s">
        <v>1154</v>
      </c>
      <c r="R1392" t="s">
        <v>128</v>
      </c>
      <c r="S1392" t="s">
        <v>43</v>
      </c>
      <c r="T1392" t="s">
        <v>817</v>
      </c>
      <c r="U1392" t="s">
        <v>1833</v>
      </c>
      <c r="V1392">
        <v>210</v>
      </c>
      <c r="W1392" t="s">
        <v>134</v>
      </c>
      <c r="X1392">
        <v>-210</v>
      </c>
      <c r="Y1392" t="s">
        <v>204</v>
      </c>
    </row>
    <row r="1393" spans="14:25" x14ac:dyDescent="0.2">
      <c r="N1393" s="63">
        <v>45778</v>
      </c>
      <c r="O1393" s="63">
        <v>45800</v>
      </c>
      <c r="P1393" s="63">
        <v>45800</v>
      </c>
      <c r="Q1393" t="s">
        <v>1154</v>
      </c>
      <c r="R1393" t="s">
        <v>128</v>
      </c>
      <c r="S1393" t="s">
        <v>40</v>
      </c>
      <c r="T1393" t="s">
        <v>949</v>
      </c>
      <c r="U1393" t="s">
        <v>1831</v>
      </c>
      <c r="V1393">
        <v>500</v>
      </c>
      <c r="W1393" t="s">
        <v>134</v>
      </c>
      <c r="X1393">
        <v>500</v>
      </c>
      <c r="Y1393" t="s">
        <v>203</v>
      </c>
    </row>
    <row r="1394" spans="14:25" x14ac:dyDescent="0.2">
      <c r="N1394" s="63">
        <v>45778</v>
      </c>
      <c r="O1394" s="63">
        <v>45803</v>
      </c>
      <c r="P1394" s="63">
        <v>45803</v>
      </c>
      <c r="Q1394" t="s">
        <v>1154</v>
      </c>
      <c r="R1394" t="s">
        <v>128</v>
      </c>
      <c r="S1394" t="s">
        <v>803</v>
      </c>
      <c r="T1394" t="s">
        <v>1272</v>
      </c>
      <c r="U1394" t="s">
        <v>1834</v>
      </c>
      <c r="V1394">
        <v>34.979999999999997</v>
      </c>
      <c r="W1394" t="s">
        <v>134</v>
      </c>
      <c r="X1394">
        <v>-34.979999999999997</v>
      </c>
      <c r="Y1394" t="s">
        <v>204</v>
      </c>
    </row>
    <row r="1395" spans="14:25" x14ac:dyDescent="0.2">
      <c r="N1395" s="63">
        <v>45778</v>
      </c>
      <c r="O1395" s="63">
        <v>45803</v>
      </c>
      <c r="P1395" s="63">
        <v>45803</v>
      </c>
      <c r="Q1395" t="s">
        <v>1154</v>
      </c>
      <c r="R1395" t="s">
        <v>128</v>
      </c>
      <c r="S1395" t="s">
        <v>43</v>
      </c>
      <c r="T1395" t="s">
        <v>815</v>
      </c>
      <c r="U1395" t="s">
        <v>795</v>
      </c>
      <c r="V1395">
        <v>39.99</v>
      </c>
      <c r="W1395" t="s">
        <v>134</v>
      </c>
      <c r="X1395">
        <v>-39.99</v>
      </c>
      <c r="Y1395" t="s">
        <v>204</v>
      </c>
    </row>
    <row r="1396" spans="14:25" x14ac:dyDescent="0.2">
      <c r="N1396" s="63">
        <v>45778</v>
      </c>
      <c r="O1396" s="63">
        <v>45803</v>
      </c>
      <c r="P1396" s="63">
        <v>45803</v>
      </c>
      <c r="Q1396" t="s">
        <v>1154</v>
      </c>
      <c r="R1396" t="s">
        <v>128</v>
      </c>
      <c r="S1396" t="s">
        <v>52</v>
      </c>
      <c r="T1396" t="s">
        <v>800</v>
      </c>
      <c r="U1396" t="s">
        <v>1836</v>
      </c>
      <c r="V1396">
        <v>42.04</v>
      </c>
      <c r="W1396" t="s">
        <v>134</v>
      </c>
      <c r="X1396">
        <v>-42.04</v>
      </c>
      <c r="Y1396" t="s">
        <v>204</v>
      </c>
    </row>
    <row r="1397" spans="14:25" x14ac:dyDescent="0.2">
      <c r="N1397" s="63">
        <v>45778</v>
      </c>
      <c r="O1397" s="63">
        <v>45803</v>
      </c>
      <c r="P1397" s="63">
        <v>45803</v>
      </c>
      <c r="Q1397" t="s">
        <v>1154</v>
      </c>
      <c r="R1397" t="s">
        <v>128</v>
      </c>
      <c r="S1397" t="s">
        <v>803</v>
      </c>
      <c r="T1397" t="s">
        <v>48</v>
      </c>
      <c r="U1397" t="s">
        <v>1835</v>
      </c>
      <c r="V1397">
        <v>146.84</v>
      </c>
      <c r="W1397" t="s">
        <v>134</v>
      </c>
      <c r="X1397">
        <v>-146.84</v>
      </c>
      <c r="Y1397" t="s">
        <v>204</v>
      </c>
    </row>
    <row r="1398" spans="14:25" x14ac:dyDescent="0.2">
      <c r="N1398" s="63">
        <v>45778</v>
      </c>
      <c r="O1398" s="63">
        <v>45803</v>
      </c>
      <c r="P1398" s="63">
        <v>45803</v>
      </c>
      <c r="Q1398" t="s">
        <v>1154</v>
      </c>
      <c r="R1398" t="s">
        <v>128</v>
      </c>
      <c r="S1398" t="s">
        <v>43</v>
      </c>
      <c r="T1398" t="s">
        <v>815</v>
      </c>
      <c r="U1398" t="s">
        <v>795</v>
      </c>
      <c r="V1398">
        <v>159.25</v>
      </c>
      <c r="W1398" t="s">
        <v>134</v>
      </c>
      <c r="X1398">
        <v>-159.25</v>
      </c>
      <c r="Y1398" t="s">
        <v>204</v>
      </c>
    </row>
    <row r="1399" spans="14:25" x14ac:dyDescent="0.2">
      <c r="N1399" s="63">
        <v>45778</v>
      </c>
      <c r="O1399" s="63">
        <v>45803</v>
      </c>
      <c r="P1399" s="63">
        <v>45803</v>
      </c>
      <c r="Q1399" t="s">
        <v>1154</v>
      </c>
      <c r="R1399" t="s">
        <v>128</v>
      </c>
      <c r="S1399" t="s">
        <v>809</v>
      </c>
      <c r="T1399" t="s">
        <v>824</v>
      </c>
      <c r="U1399" t="s">
        <v>737</v>
      </c>
      <c r="V1399">
        <v>166.85</v>
      </c>
      <c r="W1399" t="s">
        <v>134</v>
      </c>
      <c r="X1399">
        <v>-166.85</v>
      </c>
      <c r="Y1399" t="s">
        <v>204</v>
      </c>
    </row>
    <row r="1400" spans="14:25" x14ac:dyDescent="0.2">
      <c r="N1400" s="63">
        <v>45778</v>
      </c>
      <c r="O1400" s="63">
        <v>45804</v>
      </c>
      <c r="P1400" s="63">
        <v>45804</v>
      </c>
      <c r="Q1400" t="s">
        <v>1154</v>
      </c>
      <c r="R1400" t="s">
        <v>128</v>
      </c>
      <c r="S1400" t="s">
        <v>803</v>
      </c>
      <c r="T1400" t="s">
        <v>48</v>
      </c>
      <c r="U1400" t="s">
        <v>1839</v>
      </c>
      <c r="V1400">
        <v>11</v>
      </c>
      <c r="W1400" t="s">
        <v>134</v>
      </c>
      <c r="X1400">
        <v>-11</v>
      </c>
      <c r="Y1400" t="s">
        <v>204</v>
      </c>
    </row>
    <row r="1401" spans="14:25" x14ac:dyDescent="0.2">
      <c r="N1401" s="63">
        <v>45778</v>
      </c>
      <c r="O1401" s="63">
        <v>45804</v>
      </c>
      <c r="P1401" s="63">
        <v>45804</v>
      </c>
      <c r="Q1401" t="s">
        <v>1154</v>
      </c>
      <c r="R1401" t="s">
        <v>128</v>
      </c>
      <c r="S1401" t="s">
        <v>49</v>
      </c>
      <c r="T1401" t="s">
        <v>51</v>
      </c>
      <c r="U1401" t="s">
        <v>1838</v>
      </c>
      <c r="V1401">
        <v>256.05</v>
      </c>
      <c r="W1401" t="s">
        <v>134</v>
      </c>
      <c r="X1401">
        <v>-256.05</v>
      </c>
      <c r="Y1401" t="s">
        <v>204</v>
      </c>
    </row>
    <row r="1402" spans="14:25" x14ac:dyDescent="0.2">
      <c r="N1402" s="63">
        <v>45778</v>
      </c>
      <c r="O1402" s="63">
        <v>45804</v>
      </c>
      <c r="P1402" s="63">
        <v>45804</v>
      </c>
      <c r="Q1402" t="s">
        <v>1154</v>
      </c>
      <c r="R1402" t="s">
        <v>128</v>
      </c>
      <c r="S1402" t="s">
        <v>40</v>
      </c>
      <c r="T1402" t="s">
        <v>949</v>
      </c>
      <c r="U1402" t="s">
        <v>1837</v>
      </c>
      <c r="V1402">
        <v>500</v>
      </c>
      <c r="W1402" t="s">
        <v>134</v>
      </c>
      <c r="X1402">
        <v>500</v>
      </c>
      <c r="Y1402" t="s">
        <v>203</v>
      </c>
    </row>
    <row r="1403" spans="14:25" x14ac:dyDescent="0.2">
      <c r="N1403" s="63">
        <v>45778</v>
      </c>
      <c r="O1403" s="63">
        <v>45805</v>
      </c>
      <c r="P1403" s="63">
        <v>45805</v>
      </c>
      <c r="Q1403" t="s">
        <v>1154</v>
      </c>
      <c r="R1403" t="s">
        <v>128</v>
      </c>
      <c r="S1403" t="s">
        <v>803</v>
      </c>
      <c r="T1403" t="s">
        <v>48</v>
      </c>
      <c r="U1403" t="s">
        <v>1845</v>
      </c>
      <c r="V1403">
        <v>15.14</v>
      </c>
      <c r="W1403" t="s">
        <v>134</v>
      </c>
      <c r="X1403">
        <v>-15.14</v>
      </c>
      <c r="Y1403" t="s">
        <v>204</v>
      </c>
    </row>
    <row r="1404" spans="14:25" x14ac:dyDescent="0.2">
      <c r="N1404" s="63">
        <v>45778</v>
      </c>
      <c r="O1404" s="63">
        <v>45805</v>
      </c>
      <c r="P1404" s="63">
        <v>45805</v>
      </c>
      <c r="Q1404" t="s">
        <v>1154</v>
      </c>
      <c r="R1404" t="s">
        <v>128</v>
      </c>
      <c r="S1404" t="s">
        <v>58</v>
      </c>
      <c r="T1404" t="s">
        <v>1794</v>
      </c>
      <c r="U1404" t="s">
        <v>1846</v>
      </c>
      <c r="V1404">
        <v>20</v>
      </c>
      <c r="W1404" t="s">
        <v>134</v>
      </c>
      <c r="X1404">
        <v>-20</v>
      </c>
      <c r="Y1404" t="s">
        <v>204</v>
      </c>
    </row>
    <row r="1405" spans="14:25" x14ac:dyDescent="0.2">
      <c r="N1405" s="63">
        <v>45778</v>
      </c>
      <c r="O1405" s="63">
        <v>45805</v>
      </c>
      <c r="P1405" s="63">
        <v>45805</v>
      </c>
      <c r="Q1405" t="s">
        <v>1154</v>
      </c>
      <c r="R1405" t="s">
        <v>128</v>
      </c>
      <c r="S1405" t="s">
        <v>52</v>
      </c>
      <c r="T1405" t="s">
        <v>800</v>
      </c>
      <c r="U1405" t="s">
        <v>1843</v>
      </c>
      <c r="V1405">
        <v>28.79</v>
      </c>
      <c r="W1405" t="s">
        <v>134</v>
      </c>
      <c r="X1405">
        <v>-28.79</v>
      </c>
      <c r="Y1405" t="s">
        <v>204</v>
      </c>
    </row>
    <row r="1406" spans="14:25" x14ac:dyDescent="0.2">
      <c r="N1406" s="63">
        <v>45778</v>
      </c>
      <c r="O1406" s="63">
        <v>45805</v>
      </c>
      <c r="P1406" s="63">
        <v>45805</v>
      </c>
      <c r="Q1406" t="s">
        <v>1154</v>
      </c>
      <c r="R1406" t="s">
        <v>128</v>
      </c>
      <c r="S1406" t="s">
        <v>803</v>
      </c>
      <c r="T1406" t="s">
        <v>48</v>
      </c>
      <c r="U1406" t="s">
        <v>1842</v>
      </c>
      <c r="V1406">
        <v>81.53</v>
      </c>
      <c r="W1406" t="s">
        <v>134</v>
      </c>
      <c r="X1406">
        <v>-81.53</v>
      </c>
      <c r="Y1406" t="s">
        <v>204</v>
      </c>
    </row>
    <row r="1407" spans="14:25" x14ac:dyDescent="0.2">
      <c r="N1407" s="63">
        <v>45778</v>
      </c>
      <c r="O1407" s="63">
        <v>45805</v>
      </c>
      <c r="P1407" s="63">
        <v>45805</v>
      </c>
      <c r="Q1407" t="s">
        <v>1154</v>
      </c>
      <c r="R1407" t="s">
        <v>128</v>
      </c>
      <c r="S1407" t="s">
        <v>52</v>
      </c>
      <c r="T1407" t="s">
        <v>800</v>
      </c>
      <c r="U1407" t="s">
        <v>1844</v>
      </c>
      <c r="V1407">
        <v>107.47</v>
      </c>
      <c r="W1407" t="s">
        <v>134</v>
      </c>
      <c r="X1407">
        <v>-107.47</v>
      </c>
      <c r="Y1407" t="s">
        <v>204</v>
      </c>
    </row>
    <row r="1408" spans="14:25" x14ac:dyDescent="0.2">
      <c r="N1408" s="63">
        <v>45778</v>
      </c>
      <c r="O1408" s="63">
        <v>45805</v>
      </c>
      <c r="P1408" s="63">
        <v>45805</v>
      </c>
      <c r="Q1408" t="s">
        <v>1154</v>
      </c>
      <c r="R1408" t="s">
        <v>128</v>
      </c>
      <c r="S1408" t="s">
        <v>41</v>
      </c>
      <c r="T1408" t="s">
        <v>798</v>
      </c>
      <c r="U1408" t="s">
        <v>1840</v>
      </c>
      <c r="V1408">
        <v>162.66999999999999</v>
      </c>
      <c r="W1408" t="s">
        <v>134</v>
      </c>
      <c r="X1408">
        <v>162.66999999999999</v>
      </c>
      <c r="Y1408" t="s">
        <v>203</v>
      </c>
    </row>
    <row r="1409" spans="14:25" x14ac:dyDescent="0.2">
      <c r="N1409" s="63">
        <v>45778</v>
      </c>
      <c r="O1409" s="63">
        <v>45805</v>
      </c>
      <c r="P1409" s="63">
        <v>45805</v>
      </c>
      <c r="Q1409" t="s">
        <v>1154</v>
      </c>
      <c r="R1409" t="s">
        <v>128</v>
      </c>
      <c r="S1409" t="s">
        <v>43</v>
      </c>
      <c r="T1409" t="s">
        <v>817</v>
      </c>
      <c r="U1409" t="s">
        <v>1847</v>
      </c>
      <c r="V1409">
        <v>210</v>
      </c>
      <c r="W1409" t="s">
        <v>134</v>
      </c>
      <c r="X1409">
        <v>-210</v>
      </c>
      <c r="Y1409" t="s">
        <v>204</v>
      </c>
    </row>
    <row r="1410" spans="14:25" x14ac:dyDescent="0.2">
      <c r="N1410" s="63">
        <v>45778</v>
      </c>
      <c r="O1410" s="63">
        <v>45805</v>
      </c>
      <c r="P1410" s="63">
        <v>45805</v>
      </c>
      <c r="Q1410" t="s">
        <v>1154</v>
      </c>
      <c r="R1410" t="s">
        <v>128</v>
      </c>
      <c r="S1410" t="s">
        <v>40</v>
      </c>
      <c r="T1410" t="s">
        <v>949</v>
      </c>
      <c r="U1410" t="s">
        <v>1841</v>
      </c>
      <c r="V1410">
        <v>300</v>
      </c>
      <c r="W1410" t="s">
        <v>134</v>
      </c>
      <c r="X1410">
        <v>300</v>
      </c>
      <c r="Y1410" t="s">
        <v>203</v>
      </c>
    </row>
    <row r="1411" spans="14:25" x14ac:dyDescent="0.2">
      <c r="N1411" s="63">
        <v>45778</v>
      </c>
      <c r="O1411" s="63">
        <v>45806</v>
      </c>
      <c r="P1411" s="63">
        <v>45806</v>
      </c>
      <c r="Q1411" t="s">
        <v>1154</v>
      </c>
      <c r="R1411" t="s">
        <v>128</v>
      </c>
      <c r="S1411" t="s">
        <v>55</v>
      </c>
      <c r="T1411" t="s">
        <v>56</v>
      </c>
      <c r="U1411" t="s">
        <v>1848</v>
      </c>
      <c r="V1411">
        <v>29.06</v>
      </c>
      <c r="W1411" t="s">
        <v>134</v>
      </c>
      <c r="X1411">
        <v>-29.06</v>
      </c>
      <c r="Y1411" t="s">
        <v>204</v>
      </c>
    </row>
    <row r="1412" spans="14:25" x14ac:dyDescent="0.2">
      <c r="N1412" s="63">
        <v>45778</v>
      </c>
      <c r="O1412" s="63">
        <v>45806</v>
      </c>
      <c r="P1412" s="63">
        <v>45806</v>
      </c>
      <c r="Q1412" t="s">
        <v>1154</v>
      </c>
      <c r="R1412" t="s">
        <v>128</v>
      </c>
      <c r="S1412" t="s">
        <v>803</v>
      </c>
      <c r="T1412" t="s">
        <v>48</v>
      </c>
      <c r="U1412" t="s">
        <v>1849</v>
      </c>
      <c r="V1412">
        <v>38.049999999999997</v>
      </c>
      <c r="W1412" t="s">
        <v>134</v>
      </c>
      <c r="X1412">
        <v>-38.049999999999997</v>
      </c>
      <c r="Y1412" t="s">
        <v>204</v>
      </c>
    </row>
    <row r="1413" spans="14:25" x14ac:dyDescent="0.2">
      <c r="N1413" s="63">
        <v>45778</v>
      </c>
      <c r="O1413" s="63">
        <v>45807</v>
      </c>
      <c r="P1413" s="63">
        <v>45807</v>
      </c>
      <c r="Q1413" t="s">
        <v>1154</v>
      </c>
      <c r="R1413" t="s">
        <v>128</v>
      </c>
      <c r="S1413" t="s">
        <v>52</v>
      </c>
      <c r="T1413" t="s">
        <v>800</v>
      </c>
      <c r="U1413" t="s">
        <v>1850</v>
      </c>
      <c r="V1413">
        <v>18.36</v>
      </c>
      <c r="W1413" t="s">
        <v>134</v>
      </c>
      <c r="X1413">
        <v>-18.36</v>
      </c>
      <c r="Y1413" t="s">
        <v>204</v>
      </c>
    </row>
    <row r="1414" spans="14:25" x14ac:dyDescent="0.2">
      <c r="N1414" s="63">
        <v>45778</v>
      </c>
      <c r="O1414" s="63">
        <v>45807</v>
      </c>
      <c r="P1414" s="63">
        <v>45807</v>
      </c>
      <c r="Q1414" t="s">
        <v>725</v>
      </c>
      <c r="R1414" t="s">
        <v>128</v>
      </c>
      <c r="S1414" t="s">
        <v>899</v>
      </c>
      <c r="T1414" t="s">
        <v>902</v>
      </c>
      <c r="U1414" t="s">
        <v>1496</v>
      </c>
      <c r="V1414">
        <v>73.989999999999995</v>
      </c>
      <c r="W1414" t="s">
        <v>134</v>
      </c>
      <c r="X1414">
        <v>-73.989999999999995</v>
      </c>
      <c r="Y1414" t="s">
        <v>204</v>
      </c>
    </row>
    <row r="1415" spans="14:25" x14ac:dyDescent="0.2">
      <c r="N1415" s="63">
        <v>45778</v>
      </c>
      <c r="O1415" s="63">
        <v>45807</v>
      </c>
      <c r="P1415" s="63">
        <v>45807</v>
      </c>
      <c r="Q1415" t="s">
        <v>1154</v>
      </c>
      <c r="R1415" t="s">
        <v>128</v>
      </c>
      <c r="S1415" t="s">
        <v>803</v>
      </c>
      <c r="T1415" t="s">
        <v>48</v>
      </c>
      <c r="U1415" t="s">
        <v>1851</v>
      </c>
      <c r="V1415">
        <v>80.959999999999994</v>
      </c>
      <c r="W1415" t="s">
        <v>134</v>
      </c>
      <c r="X1415">
        <v>-80.959999999999994</v>
      </c>
      <c r="Y1415" t="s">
        <v>204</v>
      </c>
    </row>
    <row r="1416" spans="14:25" x14ac:dyDescent="0.2">
      <c r="N1416" s="63">
        <v>45778</v>
      </c>
      <c r="O1416" s="63">
        <v>45807</v>
      </c>
      <c r="P1416" s="63">
        <v>45807</v>
      </c>
      <c r="Q1416" t="s">
        <v>1154</v>
      </c>
      <c r="R1416" t="s">
        <v>128</v>
      </c>
      <c r="S1416" t="s">
        <v>55</v>
      </c>
      <c r="T1416" t="s">
        <v>56</v>
      </c>
      <c r="U1416" t="s">
        <v>1853</v>
      </c>
      <c r="V1416">
        <v>150</v>
      </c>
      <c r="W1416" t="s">
        <v>134</v>
      </c>
      <c r="X1416">
        <v>-150</v>
      </c>
      <c r="Y1416" t="s">
        <v>204</v>
      </c>
    </row>
    <row r="1417" spans="14:25" x14ac:dyDescent="0.2">
      <c r="N1417" s="63">
        <v>45778</v>
      </c>
      <c r="O1417" s="63">
        <v>45807</v>
      </c>
      <c r="P1417" s="63">
        <v>45807</v>
      </c>
      <c r="Q1417" t="s">
        <v>1154</v>
      </c>
      <c r="R1417" t="s">
        <v>128</v>
      </c>
      <c r="S1417" t="s">
        <v>1029</v>
      </c>
      <c r="T1417" t="s">
        <v>1118</v>
      </c>
      <c r="U1417" t="s">
        <v>1852</v>
      </c>
      <c r="V1417">
        <v>220</v>
      </c>
      <c r="W1417" t="s">
        <v>134</v>
      </c>
      <c r="X1417">
        <v>-220</v>
      </c>
      <c r="Y1417" t="s">
        <v>204</v>
      </c>
    </row>
    <row r="1418" spans="14:25" x14ac:dyDescent="0.2">
      <c r="N1418" s="63">
        <v>45778</v>
      </c>
      <c r="O1418" s="63">
        <v>45808</v>
      </c>
      <c r="P1418" s="63">
        <v>45808</v>
      </c>
      <c r="Q1418" t="s">
        <v>725</v>
      </c>
      <c r="R1418" t="s">
        <v>128</v>
      </c>
      <c r="S1418" t="s">
        <v>58</v>
      </c>
      <c r="T1418" t="s">
        <v>802</v>
      </c>
      <c r="U1418" t="s">
        <v>1506</v>
      </c>
      <c r="V1418">
        <v>106.71</v>
      </c>
      <c r="W1418" t="s">
        <v>134</v>
      </c>
      <c r="X1418">
        <v>-106.71</v>
      </c>
      <c r="Y1418" t="s">
        <v>204</v>
      </c>
    </row>
    <row r="1419" spans="14:25" x14ac:dyDescent="0.2">
      <c r="N1419" s="63">
        <v>45809</v>
      </c>
      <c r="O1419" s="63">
        <v>45810</v>
      </c>
      <c r="P1419" s="63">
        <v>45810</v>
      </c>
      <c r="Q1419" t="s">
        <v>725</v>
      </c>
      <c r="R1419" t="s">
        <v>128</v>
      </c>
      <c r="S1419" t="s">
        <v>41</v>
      </c>
      <c r="T1419" t="s">
        <v>798</v>
      </c>
      <c r="U1419" t="s">
        <v>1935</v>
      </c>
      <c r="V1419">
        <v>0.39</v>
      </c>
      <c r="W1419" t="s">
        <v>134</v>
      </c>
      <c r="X1419">
        <v>0.39</v>
      </c>
      <c r="Y1419" t="s">
        <v>203</v>
      </c>
    </row>
    <row r="1420" spans="14:25" x14ac:dyDescent="0.2">
      <c r="N1420" s="63">
        <v>45809</v>
      </c>
      <c r="O1420" s="63">
        <v>45810</v>
      </c>
      <c r="P1420" s="63">
        <v>45810</v>
      </c>
      <c r="Q1420" t="s">
        <v>1154</v>
      </c>
      <c r="R1420" t="s">
        <v>128</v>
      </c>
      <c r="S1420" t="s">
        <v>41</v>
      </c>
      <c r="T1420" t="s">
        <v>798</v>
      </c>
      <c r="U1420" t="s">
        <v>1935</v>
      </c>
      <c r="V1420">
        <v>0.39</v>
      </c>
      <c r="W1420" t="s">
        <v>134</v>
      </c>
      <c r="X1420">
        <v>0.39</v>
      </c>
      <c r="Y1420" t="s">
        <v>203</v>
      </c>
    </row>
    <row r="1421" spans="14:25" x14ac:dyDescent="0.2">
      <c r="N1421" s="63">
        <v>45809</v>
      </c>
      <c r="O1421" s="63">
        <v>45810</v>
      </c>
      <c r="P1421" s="63">
        <v>45810</v>
      </c>
      <c r="Q1421" t="s">
        <v>725</v>
      </c>
      <c r="R1421" t="s">
        <v>128</v>
      </c>
      <c r="S1421" t="s">
        <v>808</v>
      </c>
      <c r="T1421" t="s">
        <v>257</v>
      </c>
      <c r="U1421" t="s">
        <v>738</v>
      </c>
      <c r="V1421">
        <v>6.92</v>
      </c>
      <c r="W1421" t="s">
        <v>134</v>
      </c>
      <c r="X1421">
        <v>-6.92</v>
      </c>
      <c r="Y1421" t="s">
        <v>204</v>
      </c>
    </row>
    <row r="1422" spans="14:25" x14ac:dyDescent="0.2">
      <c r="N1422" s="63">
        <v>45809</v>
      </c>
      <c r="O1422" s="63">
        <v>45810</v>
      </c>
      <c r="P1422" s="63">
        <v>45810</v>
      </c>
      <c r="Q1422" t="s">
        <v>725</v>
      </c>
      <c r="R1422" t="s">
        <v>128</v>
      </c>
      <c r="S1422" t="s">
        <v>55</v>
      </c>
      <c r="T1422" t="s">
        <v>810</v>
      </c>
      <c r="U1422" t="s">
        <v>1936</v>
      </c>
      <c r="V1422">
        <v>16</v>
      </c>
      <c r="W1422" t="s">
        <v>134</v>
      </c>
      <c r="X1422">
        <v>-16</v>
      </c>
      <c r="Y1422" t="s">
        <v>204</v>
      </c>
    </row>
    <row r="1423" spans="14:25" x14ac:dyDescent="0.2">
      <c r="N1423" s="63">
        <v>45809</v>
      </c>
      <c r="O1423" s="63">
        <v>45810</v>
      </c>
      <c r="P1423" s="63">
        <v>45810</v>
      </c>
      <c r="Q1423" t="s">
        <v>725</v>
      </c>
      <c r="R1423" t="s">
        <v>128</v>
      </c>
      <c r="S1423" t="s">
        <v>803</v>
      </c>
      <c r="T1423" t="s">
        <v>48</v>
      </c>
      <c r="U1423" t="s">
        <v>1938</v>
      </c>
      <c r="V1423">
        <v>58.91</v>
      </c>
      <c r="W1423" t="s">
        <v>134</v>
      </c>
      <c r="X1423">
        <v>-58.91</v>
      </c>
      <c r="Y1423" t="s">
        <v>204</v>
      </c>
    </row>
    <row r="1424" spans="14:25" x14ac:dyDescent="0.2">
      <c r="N1424" s="63">
        <v>45809</v>
      </c>
      <c r="O1424" s="63">
        <v>45810</v>
      </c>
      <c r="P1424" s="63">
        <v>45810</v>
      </c>
      <c r="Q1424" t="s">
        <v>725</v>
      </c>
      <c r="R1424" t="s">
        <v>128</v>
      </c>
      <c r="S1424" t="s">
        <v>803</v>
      </c>
      <c r="T1424" t="s">
        <v>48</v>
      </c>
      <c r="U1424" t="s">
        <v>1937</v>
      </c>
      <c r="V1424">
        <v>66.819999999999993</v>
      </c>
      <c r="W1424" t="s">
        <v>134</v>
      </c>
      <c r="X1424">
        <v>-66.819999999999993</v>
      </c>
      <c r="Y1424" t="s">
        <v>204</v>
      </c>
    </row>
    <row r="1425" spans="14:25" x14ac:dyDescent="0.2">
      <c r="N1425" s="63">
        <v>45809</v>
      </c>
      <c r="O1425" s="63">
        <v>45810</v>
      </c>
      <c r="P1425" s="63">
        <v>45810</v>
      </c>
      <c r="Q1425" t="s">
        <v>1154</v>
      </c>
      <c r="R1425" t="s">
        <v>128</v>
      </c>
      <c r="S1425" t="s">
        <v>803</v>
      </c>
      <c r="T1425" t="s">
        <v>48</v>
      </c>
      <c r="U1425" t="s">
        <v>1937</v>
      </c>
      <c r="V1425">
        <v>66.819999999999993</v>
      </c>
      <c r="W1425" t="s">
        <v>134</v>
      </c>
      <c r="X1425">
        <v>-66.819999999999993</v>
      </c>
      <c r="Y1425" t="s">
        <v>204</v>
      </c>
    </row>
    <row r="1426" spans="14:25" x14ac:dyDescent="0.2">
      <c r="N1426" s="63">
        <v>45809</v>
      </c>
      <c r="O1426" s="63">
        <v>45810</v>
      </c>
      <c r="P1426" s="63">
        <v>45810</v>
      </c>
      <c r="Q1426" t="s">
        <v>725</v>
      </c>
      <c r="R1426" t="s">
        <v>128</v>
      </c>
      <c r="S1426" t="s">
        <v>43</v>
      </c>
      <c r="T1426" t="s">
        <v>47</v>
      </c>
      <c r="U1426" t="s">
        <v>1939</v>
      </c>
      <c r="V1426">
        <v>238.41</v>
      </c>
      <c r="W1426" t="s">
        <v>134</v>
      </c>
      <c r="X1426">
        <v>-238.41</v>
      </c>
      <c r="Y1426" t="s">
        <v>204</v>
      </c>
    </row>
    <row r="1427" spans="14:25" x14ac:dyDescent="0.2">
      <c r="N1427" s="63">
        <v>45809</v>
      </c>
      <c r="O1427" s="63">
        <v>45811</v>
      </c>
      <c r="P1427" s="63">
        <v>45811</v>
      </c>
      <c r="Q1427" t="s">
        <v>725</v>
      </c>
      <c r="R1427" t="s">
        <v>128</v>
      </c>
      <c r="S1427" t="s">
        <v>803</v>
      </c>
      <c r="T1427" t="s">
        <v>1272</v>
      </c>
      <c r="U1427" t="s">
        <v>1941</v>
      </c>
      <c r="V1427">
        <v>42.44</v>
      </c>
      <c r="W1427" t="s">
        <v>134</v>
      </c>
      <c r="X1427">
        <v>-42.44</v>
      </c>
      <c r="Y1427" t="s">
        <v>204</v>
      </c>
    </row>
    <row r="1428" spans="14:25" x14ac:dyDescent="0.2">
      <c r="N1428" s="63">
        <v>45809</v>
      </c>
      <c r="O1428" s="63">
        <v>45811</v>
      </c>
      <c r="P1428" s="63">
        <v>45811</v>
      </c>
      <c r="Q1428" t="s">
        <v>725</v>
      </c>
      <c r="R1428" t="s">
        <v>128</v>
      </c>
      <c r="S1428" t="s">
        <v>55</v>
      </c>
      <c r="T1428" t="s">
        <v>56</v>
      </c>
      <c r="U1428" t="s">
        <v>1942</v>
      </c>
      <c r="V1428">
        <v>100</v>
      </c>
      <c r="W1428" t="s">
        <v>134</v>
      </c>
      <c r="X1428">
        <v>-100</v>
      </c>
      <c r="Y1428" t="s">
        <v>204</v>
      </c>
    </row>
    <row r="1429" spans="14:25" x14ac:dyDescent="0.2">
      <c r="N1429" s="63">
        <v>45809</v>
      </c>
      <c r="O1429" s="63">
        <v>45811</v>
      </c>
      <c r="P1429" s="63">
        <v>45811</v>
      </c>
      <c r="Q1429" t="s">
        <v>725</v>
      </c>
      <c r="R1429" t="s">
        <v>128</v>
      </c>
      <c r="S1429" t="s">
        <v>40</v>
      </c>
      <c r="T1429" t="s">
        <v>949</v>
      </c>
      <c r="U1429" t="s">
        <v>1940</v>
      </c>
      <c r="V1429">
        <v>1000</v>
      </c>
      <c r="W1429" t="s">
        <v>134</v>
      </c>
      <c r="X1429">
        <v>1000</v>
      </c>
      <c r="Y1429" t="s">
        <v>203</v>
      </c>
    </row>
    <row r="1430" spans="14:25" x14ac:dyDescent="0.2">
      <c r="N1430" s="63">
        <v>45809</v>
      </c>
      <c r="O1430" s="63">
        <v>45812</v>
      </c>
      <c r="P1430" s="63">
        <v>45812</v>
      </c>
      <c r="Q1430" t="s">
        <v>725</v>
      </c>
      <c r="R1430" t="s">
        <v>128</v>
      </c>
      <c r="S1430" t="s">
        <v>803</v>
      </c>
      <c r="T1430" t="s">
        <v>799</v>
      </c>
      <c r="U1430" t="s">
        <v>1944</v>
      </c>
      <c r="V1430">
        <v>34.93</v>
      </c>
      <c r="W1430" t="s">
        <v>134</v>
      </c>
      <c r="X1430">
        <v>-34.93</v>
      </c>
      <c r="Y1430" t="s">
        <v>204</v>
      </c>
    </row>
    <row r="1431" spans="14:25" x14ac:dyDescent="0.2">
      <c r="N1431" s="63">
        <v>45809</v>
      </c>
      <c r="O1431" s="63">
        <v>45812</v>
      </c>
      <c r="P1431" s="63">
        <v>45812</v>
      </c>
      <c r="Q1431" t="s">
        <v>725</v>
      </c>
      <c r="R1431" t="s">
        <v>128</v>
      </c>
      <c r="S1431" t="s">
        <v>58</v>
      </c>
      <c r="T1431" t="s">
        <v>1794</v>
      </c>
      <c r="U1431" t="s">
        <v>1945</v>
      </c>
      <c r="V1431">
        <v>219</v>
      </c>
      <c r="W1431" t="s">
        <v>134</v>
      </c>
      <c r="X1431">
        <v>-219</v>
      </c>
      <c r="Y1431" t="s">
        <v>204</v>
      </c>
    </row>
    <row r="1432" spans="14:25" x14ac:dyDescent="0.2">
      <c r="N1432" s="63">
        <v>45809</v>
      </c>
      <c r="O1432" s="63">
        <v>45812</v>
      </c>
      <c r="P1432" s="63">
        <v>45812</v>
      </c>
      <c r="Q1432" t="s">
        <v>725</v>
      </c>
      <c r="R1432" t="s">
        <v>128</v>
      </c>
      <c r="S1432" t="s">
        <v>52</v>
      </c>
      <c r="T1432" t="s">
        <v>53</v>
      </c>
      <c r="U1432" t="s">
        <v>1947</v>
      </c>
      <c r="V1432">
        <v>456</v>
      </c>
      <c r="W1432" t="s">
        <v>134</v>
      </c>
      <c r="X1432">
        <v>-456</v>
      </c>
      <c r="Y1432" t="s">
        <v>204</v>
      </c>
    </row>
    <row r="1433" spans="14:25" x14ac:dyDescent="0.2">
      <c r="N1433" s="63">
        <v>45809</v>
      </c>
      <c r="O1433" s="63">
        <v>45812</v>
      </c>
      <c r="P1433" s="63">
        <v>45812</v>
      </c>
      <c r="Q1433" t="s">
        <v>725</v>
      </c>
      <c r="R1433" t="s">
        <v>128</v>
      </c>
      <c r="S1433" t="s">
        <v>58</v>
      </c>
      <c r="T1433" t="s">
        <v>1794</v>
      </c>
      <c r="U1433" t="s">
        <v>1946</v>
      </c>
      <c r="V1433">
        <v>500</v>
      </c>
      <c r="W1433" t="s">
        <v>134</v>
      </c>
      <c r="X1433">
        <v>-500</v>
      </c>
      <c r="Y1433" t="s">
        <v>204</v>
      </c>
    </row>
    <row r="1434" spans="14:25" x14ac:dyDescent="0.2">
      <c r="N1434" s="63">
        <v>45809</v>
      </c>
      <c r="O1434" s="63">
        <v>45812</v>
      </c>
      <c r="P1434" s="63">
        <v>45812</v>
      </c>
      <c r="Q1434" t="s">
        <v>725</v>
      </c>
      <c r="R1434" t="s">
        <v>128</v>
      </c>
      <c r="S1434" t="s">
        <v>41</v>
      </c>
      <c r="T1434" t="s">
        <v>1702</v>
      </c>
      <c r="U1434" t="s">
        <v>1943</v>
      </c>
      <c r="V1434">
        <v>3100</v>
      </c>
      <c r="W1434" t="s">
        <v>134</v>
      </c>
      <c r="X1434">
        <v>3100</v>
      </c>
      <c r="Y1434" t="s">
        <v>203</v>
      </c>
    </row>
    <row r="1435" spans="14:25" x14ac:dyDescent="0.2">
      <c r="N1435" s="63">
        <v>45809</v>
      </c>
      <c r="O1435" s="63">
        <v>45813</v>
      </c>
      <c r="P1435" s="63">
        <v>45813</v>
      </c>
      <c r="Q1435" t="s">
        <v>1154</v>
      </c>
      <c r="R1435" t="s">
        <v>128</v>
      </c>
      <c r="S1435" t="s">
        <v>52</v>
      </c>
      <c r="T1435" t="s">
        <v>800</v>
      </c>
      <c r="U1435" t="s">
        <v>1973</v>
      </c>
      <c r="V1435">
        <v>36.590000000000003</v>
      </c>
      <c r="W1435" t="s">
        <v>134</v>
      </c>
      <c r="X1435">
        <v>-36.590000000000003</v>
      </c>
      <c r="Y1435" t="s">
        <v>204</v>
      </c>
    </row>
    <row r="1436" spans="14:25" x14ac:dyDescent="0.2">
      <c r="N1436" s="63">
        <v>45809</v>
      </c>
      <c r="O1436" s="63">
        <v>45813</v>
      </c>
      <c r="P1436" s="63">
        <v>45813</v>
      </c>
      <c r="Q1436" t="s">
        <v>1154</v>
      </c>
      <c r="R1436" t="s">
        <v>128</v>
      </c>
      <c r="S1436" t="s">
        <v>55</v>
      </c>
      <c r="T1436" t="s">
        <v>57</v>
      </c>
      <c r="U1436" t="s">
        <v>1972</v>
      </c>
      <c r="V1436">
        <v>83</v>
      </c>
      <c r="W1436" t="s">
        <v>134</v>
      </c>
      <c r="X1436">
        <v>-83</v>
      </c>
      <c r="Y1436" t="s">
        <v>204</v>
      </c>
    </row>
    <row r="1437" spans="14:25" x14ac:dyDescent="0.2">
      <c r="N1437" s="63">
        <v>45809</v>
      </c>
      <c r="O1437" s="63">
        <v>45813</v>
      </c>
      <c r="P1437" s="63">
        <v>45813</v>
      </c>
      <c r="Q1437" t="s">
        <v>1154</v>
      </c>
      <c r="R1437" t="s">
        <v>128</v>
      </c>
      <c r="S1437" t="s">
        <v>803</v>
      </c>
      <c r="T1437" t="s">
        <v>48</v>
      </c>
      <c r="U1437" t="s">
        <v>1974</v>
      </c>
      <c r="V1437">
        <v>107</v>
      </c>
      <c r="W1437" t="s">
        <v>134</v>
      </c>
      <c r="X1437">
        <v>-107</v>
      </c>
      <c r="Y1437" t="s">
        <v>204</v>
      </c>
    </row>
    <row r="1438" spans="14:25" x14ac:dyDescent="0.2">
      <c r="N1438" s="63">
        <v>45809</v>
      </c>
      <c r="O1438" s="63">
        <v>45813</v>
      </c>
      <c r="P1438" s="63">
        <v>45813</v>
      </c>
      <c r="Q1438" t="s">
        <v>725</v>
      </c>
      <c r="R1438" t="s">
        <v>128</v>
      </c>
      <c r="S1438" t="s">
        <v>899</v>
      </c>
      <c r="T1438" t="s">
        <v>1762</v>
      </c>
      <c r="U1438" t="s">
        <v>1949</v>
      </c>
      <c r="V1438">
        <v>360</v>
      </c>
      <c r="W1438" t="s">
        <v>134</v>
      </c>
      <c r="X1438">
        <v>-360</v>
      </c>
      <c r="Y1438" t="s">
        <v>204</v>
      </c>
    </row>
    <row r="1439" spans="14:25" x14ac:dyDescent="0.2">
      <c r="N1439" s="63">
        <v>45809</v>
      </c>
      <c r="O1439" s="63">
        <v>45813</v>
      </c>
      <c r="P1439" s="63">
        <v>45813</v>
      </c>
      <c r="Q1439" t="s">
        <v>725</v>
      </c>
      <c r="R1439" t="s">
        <v>128</v>
      </c>
      <c r="S1439" t="s">
        <v>40</v>
      </c>
      <c r="T1439" t="s">
        <v>948</v>
      </c>
      <c r="U1439" t="s">
        <v>1948</v>
      </c>
      <c r="V1439">
        <v>22500</v>
      </c>
      <c r="W1439" t="s">
        <v>134</v>
      </c>
      <c r="X1439">
        <v>22500</v>
      </c>
      <c r="Y1439" t="s">
        <v>203</v>
      </c>
    </row>
    <row r="1440" spans="14:25" x14ac:dyDescent="0.2">
      <c r="N1440" s="63">
        <v>45809</v>
      </c>
      <c r="O1440" s="63">
        <v>45814</v>
      </c>
      <c r="P1440" s="63">
        <v>45814</v>
      </c>
      <c r="Q1440" t="s">
        <v>1154</v>
      </c>
      <c r="R1440" t="s">
        <v>128</v>
      </c>
      <c r="S1440" t="s">
        <v>41</v>
      </c>
      <c r="T1440" t="s">
        <v>798</v>
      </c>
      <c r="U1440" t="s">
        <v>1975</v>
      </c>
      <c r="V1440">
        <v>16.600000000000001</v>
      </c>
      <c r="W1440" t="s">
        <v>134</v>
      </c>
      <c r="X1440">
        <v>16.600000000000001</v>
      </c>
      <c r="Y1440" t="s">
        <v>203</v>
      </c>
    </row>
    <row r="1441" spans="14:25" x14ac:dyDescent="0.2">
      <c r="N1441" s="63">
        <v>45809</v>
      </c>
      <c r="O1441" s="63">
        <v>45814</v>
      </c>
      <c r="P1441" s="63">
        <v>45814</v>
      </c>
      <c r="Q1441" t="s">
        <v>1154</v>
      </c>
      <c r="R1441" t="s">
        <v>128</v>
      </c>
      <c r="S1441" t="s">
        <v>41</v>
      </c>
      <c r="T1441" t="s">
        <v>798</v>
      </c>
      <c r="U1441" t="s">
        <v>1976</v>
      </c>
      <c r="V1441">
        <v>54.6</v>
      </c>
      <c r="W1441" t="s">
        <v>134</v>
      </c>
      <c r="X1441">
        <v>54.6</v>
      </c>
      <c r="Y1441" t="s">
        <v>203</v>
      </c>
    </row>
    <row r="1442" spans="14:25" x14ac:dyDescent="0.2">
      <c r="N1442" s="63">
        <v>45809</v>
      </c>
      <c r="O1442" s="63">
        <v>45814</v>
      </c>
      <c r="P1442" s="63">
        <v>45814</v>
      </c>
      <c r="Q1442" t="s">
        <v>1154</v>
      </c>
      <c r="R1442" t="s">
        <v>128</v>
      </c>
      <c r="S1442" t="s">
        <v>43</v>
      </c>
      <c r="T1442" t="s">
        <v>817</v>
      </c>
      <c r="U1442" t="s">
        <v>1978</v>
      </c>
      <c r="V1442">
        <v>220</v>
      </c>
      <c r="W1442" t="s">
        <v>134</v>
      </c>
      <c r="X1442">
        <v>-220</v>
      </c>
      <c r="Y1442" t="s">
        <v>204</v>
      </c>
    </row>
    <row r="1443" spans="14:25" x14ac:dyDescent="0.2">
      <c r="N1443" s="63">
        <v>45809</v>
      </c>
      <c r="O1443" s="63">
        <v>45814</v>
      </c>
      <c r="P1443" s="63">
        <v>45814</v>
      </c>
      <c r="Q1443" t="s">
        <v>1154</v>
      </c>
      <c r="R1443" t="s">
        <v>128</v>
      </c>
      <c r="S1443" t="s">
        <v>49</v>
      </c>
      <c r="T1443" t="s">
        <v>51</v>
      </c>
      <c r="U1443" t="s">
        <v>1977</v>
      </c>
      <c r="V1443">
        <v>256.05</v>
      </c>
      <c r="W1443" t="s">
        <v>134</v>
      </c>
      <c r="X1443">
        <v>-256.05</v>
      </c>
      <c r="Y1443" t="s">
        <v>204</v>
      </c>
    </row>
    <row r="1444" spans="14:25" x14ac:dyDescent="0.2">
      <c r="N1444" s="63">
        <v>45809</v>
      </c>
      <c r="O1444" s="63">
        <v>45814</v>
      </c>
      <c r="P1444" s="63">
        <v>45814</v>
      </c>
      <c r="Q1444" t="s">
        <v>1154</v>
      </c>
      <c r="R1444" t="s">
        <v>128</v>
      </c>
      <c r="S1444" t="s">
        <v>808</v>
      </c>
      <c r="T1444" t="s">
        <v>257</v>
      </c>
      <c r="U1444" t="s">
        <v>790</v>
      </c>
      <c r="V1444">
        <v>663.82</v>
      </c>
      <c r="W1444" t="s">
        <v>134</v>
      </c>
      <c r="X1444">
        <v>-663.82</v>
      </c>
      <c r="Y1444" t="s">
        <v>204</v>
      </c>
    </row>
    <row r="1445" spans="14:25" x14ac:dyDescent="0.2">
      <c r="N1445" s="63">
        <v>45809</v>
      </c>
      <c r="O1445" s="63">
        <v>45695</v>
      </c>
      <c r="P1445" s="63">
        <v>45815</v>
      </c>
      <c r="Q1445" t="s">
        <v>725</v>
      </c>
      <c r="R1445" t="s">
        <v>128</v>
      </c>
      <c r="S1445" t="s">
        <v>43</v>
      </c>
      <c r="T1445" t="s">
        <v>1396</v>
      </c>
      <c r="U1445" t="s">
        <v>1397</v>
      </c>
      <c r="V1445">
        <v>175</v>
      </c>
      <c r="W1445" t="s">
        <v>134</v>
      </c>
      <c r="X1445">
        <v>-175</v>
      </c>
      <c r="Y1445" t="s">
        <v>204</v>
      </c>
    </row>
    <row r="1446" spans="14:25" x14ac:dyDescent="0.2">
      <c r="N1446" s="63">
        <v>45809</v>
      </c>
      <c r="O1446" s="63">
        <v>45815</v>
      </c>
      <c r="P1446" s="63">
        <v>45815</v>
      </c>
      <c r="Q1446" t="s">
        <v>725</v>
      </c>
      <c r="R1446" t="s">
        <v>128</v>
      </c>
      <c r="S1446" t="s">
        <v>58</v>
      </c>
      <c r="T1446" t="s">
        <v>802</v>
      </c>
      <c r="U1446" t="s">
        <v>1527</v>
      </c>
      <c r="V1446">
        <v>295.86</v>
      </c>
      <c r="W1446" t="s">
        <v>134</v>
      </c>
      <c r="X1446">
        <v>-295.86</v>
      </c>
      <c r="Y1446" t="s">
        <v>204</v>
      </c>
    </row>
    <row r="1447" spans="14:25" x14ac:dyDescent="0.2">
      <c r="N1447" s="63">
        <v>45809</v>
      </c>
      <c r="O1447" s="63">
        <v>45794</v>
      </c>
      <c r="P1447" s="63">
        <v>45817</v>
      </c>
      <c r="Q1447" t="s">
        <v>725</v>
      </c>
      <c r="R1447" t="s">
        <v>806</v>
      </c>
      <c r="S1447" t="s">
        <v>55</v>
      </c>
      <c r="T1447" t="s">
        <v>913</v>
      </c>
      <c r="U1447" t="s">
        <v>1705</v>
      </c>
      <c r="V1447">
        <v>1.5</v>
      </c>
      <c r="W1447" t="s">
        <v>134</v>
      </c>
      <c r="X1447">
        <v>-1.5</v>
      </c>
      <c r="Y1447" t="s">
        <v>204</v>
      </c>
    </row>
    <row r="1448" spans="14:25" x14ac:dyDescent="0.2">
      <c r="N1448" s="63">
        <v>45809</v>
      </c>
      <c r="O1448" s="63">
        <v>45790</v>
      </c>
      <c r="P1448" s="63">
        <v>45817</v>
      </c>
      <c r="Q1448" t="s">
        <v>725</v>
      </c>
      <c r="R1448" t="s">
        <v>806</v>
      </c>
      <c r="S1448" t="s">
        <v>1029</v>
      </c>
      <c r="T1448" t="s">
        <v>1030</v>
      </c>
      <c r="U1448" t="s">
        <v>836</v>
      </c>
      <c r="V1448">
        <v>4.9000000000000004</v>
      </c>
      <c r="W1448" t="s">
        <v>134</v>
      </c>
      <c r="X1448">
        <v>-4.9000000000000004</v>
      </c>
      <c r="Y1448" t="s">
        <v>204</v>
      </c>
    </row>
    <row r="1449" spans="14:25" x14ac:dyDescent="0.2">
      <c r="N1449" s="63">
        <v>45809</v>
      </c>
      <c r="O1449" s="63">
        <v>45771</v>
      </c>
      <c r="P1449" s="63">
        <v>45817</v>
      </c>
      <c r="Q1449" t="s">
        <v>725</v>
      </c>
      <c r="R1449" t="s">
        <v>806</v>
      </c>
      <c r="S1449" t="s">
        <v>52</v>
      </c>
      <c r="T1449" t="s">
        <v>800</v>
      </c>
      <c r="U1449" t="s">
        <v>828</v>
      </c>
      <c r="V1449">
        <v>5.09</v>
      </c>
      <c r="W1449" t="s">
        <v>134</v>
      </c>
      <c r="X1449">
        <v>-5.09</v>
      </c>
      <c r="Y1449" t="s">
        <v>204</v>
      </c>
    </row>
    <row r="1450" spans="14:25" x14ac:dyDescent="0.2">
      <c r="N1450" s="63">
        <v>45809</v>
      </c>
      <c r="O1450" s="63">
        <v>45797</v>
      </c>
      <c r="P1450" s="63">
        <v>45817</v>
      </c>
      <c r="Q1450" t="s">
        <v>725</v>
      </c>
      <c r="R1450" t="s">
        <v>806</v>
      </c>
      <c r="S1450" t="s">
        <v>55</v>
      </c>
      <c r="T1450" t="s">
        <v>56</v>
      </c>
      <c r="U1450" t="s">
        <v>1908</v>
      </c>
      <c r="V1450">
        <v>6</v>
      </c>
      <c r="W1450" t="s">
        <v>134</v>
      </c>
      <c r="X1450">
        <v>-6</v>
      </c>
      <c r="Y1450" t="s">
        <v>204</v>
      </c>
    </row>
    <row r="1451" spans="14:25" x14ac:dyDescent="0.2">
      <c r="N1451" s="63">
        <v>45809</v>
      </c>
      <c r="O1451" s="63">
        <v>45778</v>
      </c>
      <c r="P1451" s="63">
        <v>45817</v>
      </c>
      <c r="Q1451" t="s">
        <v>725</v>
      </c>
      <c r="R1451" t="s">
        <v>806</v>
      </c>
      <c r="S1451" t="s">
        <v>55</v>
      </c>
      <c r="T1451" t="s">
        <v>56</v>
      </c>
      <c r="U1451" t="s">
        <v>1902</v>
      </c>
      <c r="V1451">
        <v>7.5</v>
      </c>
      <c r="W1451" t="s">
        <v>134</v>
      </c>
      <c r="X1451">
        <v>-7.5</v>
      </c>
      <c r="Y1451" t="s">
        <v>204</v>
      </c>
    </row>
    <row r="1452" spans="14:25" x14ac:dyDescent="0.2">
      <c r="N1452" s="63">
        <v>45809</v>
      </c>
      <c r="O1452" s="63">
        <v>45781</v>
      </c>
      <c r="P1452" s="63">
        <v>45817</v>
      </c>
      <c r="Q1452" t="s">
        <v>725</v>
      </c>
      <c r="R1452" t="s">
        <v>806</v>
      </c>
      <c r="S1452" t="s">
        <v>55</v>
      </c>
      <c r="T1452" t="s">
        <v>56</v>
      </c>
      <c r="U1452" t="s">
        <v>833</v>
      </c>
      <c r="V1452">
        <v>8</v>
      </c>
      <c r="W1452" t="s">
        <v>134</v>
      </c>
      <c r="X1452">
        <v>-8</v>
      </c>
      <c r="Y1452" t="s">
        <v>204</v>
      </c>
    </row>
    <row r="1453" spans="14:25" x14ac:dyDescent="0.2">
      <c r="N1453" s="63">
        <v>45809</v>
      </c>
      <c r="O1453" s="63">
        <v>45786</v>
      </c>
      <c r="P1453" s="63">
        <v>45817</v>
      </c>
      <c r="Q1453" t="s">
        <v>725</v>
      </c>
      <c r="R1453" t="s">
        <v>806</v>
      </c>
      <c r="S1453" t="s">
        <v>55</v>
      </c>
      <c r="T1453" t="s">
        <v>57</v>
      </c>
      <c r="U1453" t="s">
        <v>1918</v>
      </c>
      <c r="V1453">
        <v>8</v>
      </c>
      <c r="W1453" t="s">
        <v>134</v>
      </c>
      <c r="X1453">
        <v>-8</v>
      </c>
      <c r="Y1453" t="s">
        <v>204</v>
      </c>
    </row>
    <row r="1454" spans="14:25" x14ac:dyDescent="0.2">
      <c r="N1454" s="63">
        <v>45809</v>
      </c>
      <c r="O1454" s="63">
        <v>45774</v>
      </c>
      <c r="P1454" s="63">
        <v>45817</v>
      </c>
      <c r="Q1454" t="s">
        <v>725</v>
      </c>
      <c r="R1454" t="s">
        <v>806</v>
      </c>
      <c r="S1454" t="s">
        <v>55</v>
      </c>
      <c r="T1454" t="s">
        <v>810</v>
      </c>
      <c r="U1454" t="s">
        <v>833</v>
      </c>
      <c r="V1454">
        <v>8</v>
      </c>
      <c r="W1454" t="s">
        <v>134</v>
      </c>
      <c r="X1454">
        <v>-8</v>
      </c>
      <c r="Y1454" t="s">
        <v>204</v>
      </c>
    </row>
    <row r="1455" spans="14:25" x14ac:dyDescent="0.2">
      <c r="N1455" s="63">
        <v>45809</v>
      </c>
      <c r="O1455" s="63">
        <v>45817</v>
      </c>
      <c r="P1455" s="63">
        <v>45817</v>
      </c>
      <c r="Q1455" t="s">
        <v>1154</v>
      </c>
      <c r="R1455" t="s">
        <v>128</v>
      </c>
      <c r="S1455" t="s">
        <v>55</v>
      </c>
      <c r="T1455" t="s">
        <v>810</v>
      </c>
      <c r="U1455" t="s">
        <v>1979</v>
      </c>
      <c r="V1455">
        <v>8</v>
      </c>
      <c r="W1455" t="s">
        <v>134</v>
      </c>
      <c r="X1455">
        <v>-8</v>
      </c>
      <c r="Y1455" t="s">
        <v>204</v>
      </c>
    </row>
    <row r="1456" spans="14:25" x14ac:dyDescent="0.2">
      <c r="N1456" s="63">
        <v>45809</v>
      </c>
      <c r="O1456" s="63">
        <v>45797</v>
      </c>
      <c r="P1456" s="63">
        <v>45817</v>
      </c>
      <c r="Q1456" t="s">
        <v>725</v>
      </c>
      <c r="R1456" t="s">
        <v>806</v>
      </c>
      <c r="S1456" t="s">
        <v>803</v>
      </c>
      <c r="T1456" t="s">
        <v>898</v>
      </c>
      <c r="U1456" t="s">
        <v>1220</v>
      </c>
      <c r="V1456">
        <v>10.98</v>
      </c>
      <c r="W1456" t="s">
        <v>134</v>
      </c>
      <c r="X1456">
        <v>-10.98</v>
      </c>
      <c r="Y1456" t="s">
        <v>204</v>
      </c>
    </row>
    <row r="1457" spans="14:25" x14ac:dyDescent="0.2">
      <c r="N1457" s="63">
        <v>45809</v>
      </c>
      <c r="O1457" s="63">
        <v>45773</v>
      </c>
      <c r="P1457" s="63">
        <v>45817</v>
      </c>
      <c r="Q1457" t="s">
        <v>725</v>
      </c>
      <c r="R1457" t="s">
        <v>806</v>
      </c>
      <c r="S1457" t="s">
        <v>55</v>
      </c>
      <c r="T1457" t="s">
        <v>810</v>
      </c>
      <c r="U1457" t="s">
        <v>1214</v>
      </c>
      <c r="V1457">
        <v>11.27</v>
      </c>
      <c r="W1457" t="s">
        <v>134</v>
      </c>
      <c r="X1457">
        <v>-11.27</v>
      </c>
      <c r="Y1457" t="s">
        <v>204</v>
      </c>
    </row>
    <row r="1458" spans="14:25" x14ac:dyDescent="0.2">
      <c r="N1458" s="63">
        <v>45809</v>
      </c>
      <c r="O1458" s="63">
        <v>45776</v>
      </c>
      <c r="P1458" s="63">
        <v>45817</v>
      </c>
      <c r="Q1458" t="s">
        <v>725</v>
      </c>
      <c r="R1458" t="s">
        <v>806</v>
      </c>
      <c r="S1458" t="s">
        <v>49</v>
      </c>
      <c r="T1458" t="s">
        <v>1752</v>
      </c>
      <c r="U1458" t="s">
        <v>1737</v>
      </c>
      <c r="V1458">
        <v>11.5</v>
      </c>
      <c r="W1458" t="s">
        <v>134</v>
      </c>
      <c r="X1458">
        <v>-11.5</v>
      </c>
      <c r="Y1458" t="s">
        <v>204</v>
      </c>
    </row>
    <row r="1459" spans="14:25" x14ac:dyDescent="0.2">
      <c r="N1459" s="63">
        <v>45809</v>
      </c>
      <c r="O1459" s="63">
        <v>45786</v>
      </c>
      <c r="P1459" s="63">
        <v>45817</v>
      </c>
      <c r="Q1459" t="s">
        <v>725</v>
      </c>
      <c r="R1459" t="s">
        <v>806</v>
      </c>
      <c r="S1459" t="s">
        <v>55</v>
      </c>
      <c r="T1459" t="s">
        <v>810</v>
      </c>
      <c r="U1459" t="s">
        <v>1218</v>
      </c>
      <c r="V1459">
        <v>12.5</v>
      </c>
      <c r="W1459" t="s">
        <v>134</v>
      </c>
      <c r="X1459">
        <v>-12.5</v>
      </c>
      <c r="Y1459" t="s">
        <v>204</v>
      </c>
    </row>
    <row r="1460" spans="14:25" x14ac:dyDescent="0.2">
      <c r="N1460" s="63">
        <v>45809</v>
      </c>
      <c r="O1460" s="63">
        <v>45777</v>
      </c>
      <c r="P1460" s="63">
        <v>45817</v>
      </c>
      <c r="Q1460" t="s">
        <v>725</v>
      </c>
      <c r="R1460" t="s">
        <v>806</v>
      </c>
      <c r="S1460" t="s">
        <v>55</v>
      </c>
      <c r="T1460" t="s">
        <v>56</v>
      </c>
      <c r="U1460" t="s">
        <v>1922</v>
      </c>
      <c r="V1460">
        <v>14</v>
      </c>
      <c r="W1460" t="s">
        <v>134</v>
      </c>
      <c r="X1460">
        <v>-14</v>
      </c>
      <c r="Y1460" t="s">
        <v>204</v>
      </c>
    </row>
    <row r="1461" spans="14:25" x14ac:dyDescent="0.2">
      <c r="N1461" s="63">
        <v>45809</v>
      </c>
      <c r="O1461" s="63">
        <v>45775</v>
      </c>
      <c r="P1461" s="63">
        <v>45817</v>
      </c>
      <c r="Q1461" t="s">
        <v>725</v>
      </c>
      <c r="R1461" t="s">
        <v>806</v>
      </c>
      <c r="S1461" t="s">
        <v>52</v>
      </c>
      <c r="T1461" t="s">
        <v>800</v>
      </c>
      <c r="U1461" t="s">
        <v>828</v>
      </c>
      <c r="V1461">
        <v>15.38</v>
      </c>
      <c r="W1461" t="s">
        <v>134</v>
      </c>
      <c r="X1461">
        <v>-15.38</v>
      </c>
      <c r="Y1461" t="s">
        <v>204</v>
      </c>
    </row>
    <row r="1462" spans="14:25" x14ac:dyDescent="0.2">
      <c r="N1462" s="63">
        <v>45809</v>
      </c>
      <c r="O1462" s="63">
        <v>45770</v>
      </c>
      <c r="P1462" s="63">
        <v>45817</v>
      </c>
      <c r="Q1462" t="s">
        <v>725</v>
      </c>
      <c r="R1462" t="s">
        <v>806</v>
      </c>
      <c r="S1462" t="s">
        <v>55</v>
      </c>
      <c r="T1462" t="s">
        <v>57</v>
      </c>
      <c r="U1462" t="s">
        <v>1905</v>
      </c>
      <c r="V1462">
        <v>16</v>
      </c>
      <c r="W1462" t="s">
        <v>134</v>
      </c>
      <c r="X1462">
        <v>-16</v>
      </c>
      <c r="Y1462" t="s">
        <v>204</v>
      </c>
    </row>
    <row r="1463" spans="14:25" x14ac:dyDescent="0.2">
      <c r="N1463" s="63">
        <v>45809</v>
      </c>
      <c r="O1463" s="63">
        <v>45786</v>
      </c>
      <c r="P1463" s="63">
        <v>45817</v>
      </c>
      <c r="Q1463" t="s">
        <v>725</v>
      </c>
      <c r="R1463" t="s">
        <v>806</v>
      </c>
      <c r="S1463" t="s">
        <v>52</v>
      </c>
      <c r="T1463" t="s">
        <v>800</v>
      </c>
      <c r="U1463" t="s">
        <v>1904</v>
      </c>
      <c r="V1463">
        <v>17.78</v>
      </c>
      <c r="W1463" t="s">
        <v>134</v>
      </c>
      <c r="X1463">
        <v>-17.78</v>
      </c>
      <c r="Y1463" t="s">
        <v>204</v>
      </c>
    </row>
    <row r="1464" spans="14:25" x14ac:dyDescent="0.2">
      <c r="N1464" s="63">
        <v>45809</v>
      </c>
      <c r="O1464" s="63">
        <v>45789</v>
      </c>
      <c r="P1464" s="63">
        <v>45817</v>
      </c>
      <c r="Q1464" t="s">
        <v>725</v>
      </c>
      <c r="R1464" t="s">
        <v>806</v>
      </c>
      <c r="S1464" t="s">
        <v>55</v>
      </c>
      <c r="T1464" t="s">
        <v>56</v>
      </c>
      <c r="U1464" t="s">
        <v>1923</v>
      </c>
      <c r="V1464">
        <v>18.829999999999998</v>
      </c>
      <c r="W1464" t="s">
        <v>134</v>
      </c>
      <c r="X1464">
        <v>-18.829999999999998</v>
      </c>
      <c r="Y1464" t="s">
        <v>204</v>
      </c>
    </row>
    <row r="1465" spans="14:25" x14ac:dyDescent="0.2">
      <c r="N1465" s="63">
        <v>45809</v>
      </c>
      <c r="O1465" s="63">
        <v>45801</v>
      </c>
      <c r="P1465" s="63">
        <v>45817</v>
      </c>
      <c r="Q1465" t="s">
        <v>725</v>
      </c>
      <c r="R1465" t="s">
        <v>806</v>
      </c>
      <c r="S1465" t="s">
        <v>55</v>
      </c>
      <c r="T1465" t="s">
        <v>56</v>
      </c>
      <c r="U1465" t="s">
        <v>1909</v>
      </c>
      <c r="V1465">
        <v>19.989999999999998</v>
      </c>
      <c r="W1465" t="s">
        <v>134</v>
      </c>
      <c r="X1465">
        <v>-19.989999999999998</v>
      </c>
      <c r="Y1465" t="s">
        <v>204</v>
      </c>
    </row>
    <row r="1466" spans="14:25" x14ac:dyDescent="0.2">
      <c r="N1466" s="63">
        <v>45809</v>
      </c>
      <c r="O1466" s="63">
        <v>45690</v>
      </c>
      <c r="P1466" s="63">
        <v>45817</v>
      </c>
      <c r="Q1466" t="s">
        <v>725</v>
      </c>
      <c r="R1466" t="s">
        <v>806</v>
      </c>
      <c r="S1466" t="s">
        <v>55</v>
      </c>
      <c r="T1466" t="s">
        <v>56</v>
      </c>
      <c r="U1466" t="s">
        <v>1928</v>
      </c>
      <c r="V1466">
        <v>20</v>
      </c>
      <c r="W1466" t="s">
        <v>134</v>
      </c>
      <c r="X1466">
        <v>-20</v>
      </c>
      <c r="Y1466" t="s">
        <v>204</v>
      </c>
    </row>
    <row r="1467" spans="14:25" x14ac:dyDescent="0.2">
      <c r="N1467" s="63">
        <v>45809</v>
      </c>
      <c r="O1467" s="63">
        <v>45817</v>
      </c>
      <c r="P1467" s="63">
        <v>45817</v>
      </c>
      <c r="Q1467" t="s">
        <v>1154</v>
      </c>
      <c r="R1467" t="s">
        <v>128</v>
      </c>
      <c r="S1467" t="s">
        <v>803</v>
      </c>
      <c r="T1467" t="s">
        <v>799</v>
      </c>
      <c r="U1467" t="s">
        <v>1980</v>
      </c>
      <c r="V1467">
        <v>20.399999999999999</v>
      </c>
      <c r="W1467" t="s">
        <v>134</v>
      </c>
      <c r="X1467">
        <v>-20.399999999999999</v>
      </c>
      <c r="Y1467" t="s">
        <v>204</v>
      </c>
    </row>
    <row r="1468" spans="14:25" x14ac:dyDescent="0.2">
      <c r="N1468" s="63">
        <v>45809</v>
      </c>
      <c r="O1468" s="63">
        <v>45793</v>
      </c>
      <c r="P1468" s="63">
        <v>45817</v>
      </c>
      <c r="Q1468" t="s">
        <v>725</v>
      </c>
      <c r="R1468" t="s">
        <v>806</v>
      </c>
      <c r="S1468" t="s">
        <v>49</v>
      </c>
      <c r="T1468" t="s">
        <v>1031</v>
      </c>
      <c r="U1468" t="s">
        <v>1243</v>
      </c>
      <c r="V1468">
        <v>22</v>
      </c>
      <c r="W1468" t="s">
        <v>134</v>
      </c>
      <c r="X1468">
        <v>-22</v>
      </c>
      <c r="Y1468" t="s">
        <v>204</v>
      </c>
    </row>
    <row r="1469" spans="14:25" x14ac:dyDescent="0.2">
      <c r="N1469" s="63">
        <v>45809</v>
      </c>
      <c r="O1469" s="63">
        <v>45574</v>
      </c>
      <c r="P1469" s="63">
        <v>45817</v>
      </c>
      <c r="Q1469" t="s">
        <v>725</v>
      </c>
      <c r="R1469" t="s">
        <v>806</v>
      </c>
      <c r="S1469" t="s">
        <v>899</v>
      </c>
      <c r="T1469" t="s">
        <v>902</v>
      </c>
      <c r="U1469" t="s">
        <v>1925</v>
      </c>
      <c r="V1469">
        <v>22.2</v>
      </c>
      <c r="W1469" t="s">
        <v>134</v>
      </c>
      <c r="X1469">
        <v>-22.2</v>
      </c>
      <c r="Y1469" t="s">
        <v>204</v>
      </c>
    </row>
    <row r="1470" spans="14:25" x14ac:dyDescent="0.2">
      <c r="N1470" s="63">
        <v>45809</v>
      </c>
      <c r="O1470" s="63">
        <v>45717</v>
      </c>
      <c r="P1470" s="63">
        <v>45817</v>
      </c>
      <c r="Q1470" t="s">
        <v>725</v>
      </c>
      <c r="R1470" t="s">
        <v>806</v>
      </c>
      <c r="S1470" t="s">
        <v>1029</v>
      </c>
      <c r="T1470" t="s">
        <v>1030</v>
      </c>
      <c r="U1470" t="s">
        <v>1927</v>
      </c>
      <c r="V1470">
        <v>24.16</v>
      </c>
      <c r="W1470" t="s">
        <v>134</v>
      </c>
      <c r="X1470">
        <v>-24.16</v>
      </c>
      <c r="Y1470" t="s">
        <v>204</v>
      </c>
    </row>
    <row r="1471" spans="14:25" x14ac:dyDescent="0.2">
      <c r="N1471" s="63">
        <v>45809</v>
      </c>
      <c r="O1471" s="63">
        <v>45770</v>
      </c>
      <c r="P1471" s="63">
        <v>45817</v>
      </c>
      <c r="Q1471" t="s">
        <v>725</v>
      </c>
      <c r="R1471" t="s">
        <v>806</v>
      </c>
      <c r="S1471" t="s">
        <v>55</v>
      </c>
      <c r="T1471" t="s">
        <v>56</v>
      </c>
      <c r="U1471" t="s">
        <v>1705</v>
      </c>
      <c r="V1471">
        <v>25</v>
      </c>
      <c r="W1471" t="s">
        <v>134</v>
      </c>
      <c r="X1471">
        <v>-25</v>
      </c>
      <c r="Y1471" t="s">
        <v>204</v>
      </c>
    </row>
    <row r="1472" spans="14:25" x14ac:dyDescent="0.2">
      <c r="N1472" s="63">
        <v>45809</v>
      </c>
      <c r="O1472" s="63">
        <v>45773</v>
      </c>
      <c r="P1472" s="63">
        <v>45817</v>
      </c>
      <c r="Q1472" t="s">
        <v>725</v>
      </c>
      <c r="R1472" t="s">
        <v>806</v>
      </c>
      <c r="S1472" t="s">
        <v>803</v>
      </c>
      <c r="T1472" t="s">
        <v>799</v>
      </c>
      <c r="U1472" t="s">
        <v>1247</v>
      </c>
      <c r="V1472">
        <v>26.88</v>
      </c>
      <c r="W1472" t="s">
        <v>134</v>
      </c>
      <c r="X1472">
        <v>-26.88</v>
      </c>
      <c r="Y1472" t="s">
        <v>204</v>
      </c>
    </row>
    <row r="1473" spans="14:25" x14ac:dyDescent="0.2">
      <c r="N1473" s="63">
        <v>45809</v>
      </c>
      <c r="O1473" s="63">
        <v>45776</v>
      </c>
      <c r="P1473" s="63">
        <v>45817</v>
      </c>
      <c r="Q1473" t="s">
        <v>725</v>
      </c>
      <c r="R1473" t="s">
        <v>806</v>
      </c>
      <c r="S1473" t="s">
        <v>49</v>
      </c>
      <c r="T1473" t="s">
        <v>50</v>
      </c>
      <c r="U1473" t="s">
        <v>1004</v>
      </c>
      <c r="V1473">
        <v>26.99</v>
      </c>
      <c r="W1473" t="s">
        <v>134</v>
      </c>
      <c r="X1473">
        <v>-26.99</v>
      </c>
      <c r="Y1473" t="s">
        <v>204</v>
      </c>
    </row>
    <row r="1474" spans="14:25" x14ac:dyDescent="0.2">
      <c r="N1474" s="63">
        <v>45809</v>
      </c>
      <c r="O1474" s="63">
        <v>45525</v>
      </c>
      <c r="P1474" s="63">
        <v>45817</v>
      </c>
      <c r="Q1474" t="s">
        <v>725</v>
      </c>
      <c r="R1474" t="s">
        <v>806</v>
      </c>
      <c r="S1474" t="s">
        <v>55</v>
      </c>
      <c r="T1474" t="s">
        <v>913</v>
      </c>
      <c r="U1474" t="s">
        <v>1934</v>
      </c>
      <c r="V1474">
        <v>29.49</v>
      </c>
      <c r="W1474" t="s">
        <v>134</v>
      </c>
      <c r="X1474">
        <v>-29.49</v>
      </c>
      <c r="Y1474" t="s">
        <v>204</v>
      </c>
    </row>
    <row r="1475" spans="14:25" x14ac:dyDescent="0.2">
      <c r="N1475" s="63">
        <v>45809</v>
      </c>
      <c r="O1475" s="63">
        <v>45776</v>
      </c>
      <c r="P1475" s="63">
        <v>45817</v>
      </c>
      <c r="Q1475" t="s">
        <v>725</v>
      </c>
      <c r="R1475" t="s">
        <v>806</v>
      </c>
      <c r="S1475" t="s">
        <v>55</v>
      </c>
      <c r="T1475" t="s">
        <v>810</v>
      </c>
      <c r="U1475" t="s">
        <v>1917</v>
      </c>
      <c r="V1475">
        <v>30</v>
      </c>
      <c r="W1475" t="s">
        <v>134</v>
      </c>
      <c r="X1475">
        <v>-30</v>
      </c>
      <c r="Y1475" t="s">
        <v>204</v>
      </c>
    </row>
    <row r="1476" spans="14:25" x14ac:dyDescent="0.2">
      <c r="N1476" s="63">
        <v>45809</v>
      </c>
      <c r="O1476" s="63">
        <v>45785</v>
      </c>
      <c r="P1476" s="63">
        <v>45817</v>
      </c>
      <c r="Q1476" t="s">
        <v>725</v>
      </c>
      <c r="R1476" t="s">
        <v>806</v>
      </c>
      <c r="S1476" t="s">
        <v>899</v>
      </c>
      <c r="T1476" t="s">
        <v>900</v>
      </c>
      <c r="U1476" t="s">
        <v>1256</v>
      </c>
      <c r="V1476">
        <v>30</v>
      </c>
      <c r="W1476" t="s">
        <v>134</v>
      </c>
      <c r="X1476">
        <v>-30</v>
      </c>
      <c r="Y1476" t="s">
        <v>204</v>
      </c>
    </row>
    <row r="1477" spans="14:25" x14ac:dyDescent="0.2">
      <c r="N1477" s="63">
        <v>45809</v>
      </c>
      <c r="O1477" s="63">
        <v>45775</v>
      </c>
      <c r="P1477" s="63">
        <v>45817</v>
      </c>
      <c r="Q1477" t="s">
        <v>725</v>
      </c>
      <c r="R1477" t="s">
        <v>806</v>
      </c>
      <c r="S1477" t="s">
        <v>55</v>
      </c>
      <c r="T1477" t="s">
        <v>56</v>
      </c>
      <c r="U1477" t="s">
        <v>1901</v>
      </c>
      <c r="V1477">
        <v>30.55</v>
      </c>
      <c r="W1477" t="s">
        <v>134</v>
      </c>
      <c r="X1477">
        <v>-30.55</v>
      </c>
      <c r="Y1477" t="s">
        <v>204</v>
      </c>
    </row>
    <row r="1478" spans="14:25" x14ac:dyDescent="0.2">
      <c r="N1478" s="63">
        <v>45809</v>
      </c>
      <c r="O1478" s="63">
        <v>45796</v>
      </c>
      <c r="P1478" s="63">
        <v>45817</v>
      </c>
      <c r="Q1478" t="s">
        <v>725</v>
      </c>
      <c r="R1478" t="s">
        <v>806</v>
      </c>
      <c r="S1478" t="s">
        <v>803</v>
      </c>
      <c r="T1478" t="s">
        <v>799</v>
      </c>
      <c r="U1478" t="s">
        <v>851</v>
      </c>
      <c r="V1478">
        <v>30.92</v>
      </c>
      <c r="W1478" t="s">
        <v>134</v>
      </c>
      <c r="X1478">
        <v>-30.92</v>
      </c>
      <c r="Y1478" t="s">
        <v>204</v>
      </c>
    </row>
    <row r="1479" spans="14:25" x14ac:dyDescent="0.2">
      <c r="N1479" s="63">
        <v>45809</v>
      </c>
      <c r="O1479" s="63">
        <v>45759</v>
      </c>
      <c r="P1479" s="63">
        <v>45817</v>
      </c>
      <c r="Q1479" t="s">
        <v>725</v>
      </c>
      <c r="R1479" t="s">
        <v>806</v>
      </c>
      <c r="S1479" t="s">
        <v>58</v>
      </c>
      <c r="T1479" t="s">
        <v>801</v>
      </c>
      <c r="U1479" t="s">
        <v>1929</v>
      </c>
      <c r="V1479">
        <v>33.33</v>
      </c>
      <c r="W1479" t="s">
        <v>134</v>
      </c>
      <c r="X1479">
        <v>-33.33</v>
      </c>
      <c r="Y1479" t="s">
        <v>204</v>
      </c>
    </row>
    <row r="1480" spans="14:25" x14ac:dyDescent="0.2">
      <c r="N1480" s="63">
        <v>45809</v>
      </c>
      <c r="O1480" s="63">
        <v>45773</v>
      </c>
      <c r="P1480" s="63">
        <v>45817</v>
      </c>
      <c r="Q1480" t="s">
        <v>725</v>
      </c>
      <c r="R1480" t="s">
        <v>806</v>
      </c>
      <c r="S1480" t="s">
        <v>49</v>
      </c>
      <c r="T1480" t="s">
        <v>50</v>
      </c>
      <c r="U1480" t="s">
        <v>1004</v>
      </c>
      <c r="V1480">
        <v>36.04</v>
      </c>
      <c r="W1480" t="s">
        <v>134</v>
      </c>
      <c r="X1480">
        <v>-36.04</v>
      </c>
      <c r="Y1480" t="s">
        <v>204</v>
      </c>
    </row>
    <row r="1481" spans="14:25" x14ac:dyDescent="0.2">
      <c r="N1481" s="63">
        <v>45809</v>
      </c>
      <c r="O1481" s="63">
        <v>45796</v>
      </c>
      <c r="P1481" s="63">
        <v>45817</v>
      </c>
      <c r="Q1481" t="s">
        <v>725</v>
      </c>
      <c r="R1481" t="s">
        <v>806</v>
      </c>
      <c r="S1481" t="s">
        <v>52</v>
      </c>
      <c r="T1481" t="s">
        <v>800</v>
      </c>
      <c r="U1481" t="s">
        <v>828</v>
      </c>
      <c r="V1481">
        <v>36.56</v>
      </c>
      <c r="W1481" t="s">
        <v>134</v>
      </c>
      <c r="X1481">
        <v>-36.56</v>
      </c>
      <c r="Y1481" t="s">
        <v>204</v>
      </c>
    </row>
    <row r="1482" spans="14:25" x14ac:dyDescent="0.2">
      <c r="N1482" s="63">
        <v>45809</v>
      </c>
      <c r="O1482" s="63">
        <v>45790</v>
      </c>
      <c r="P1482" s="63">
        <v>45817</v>
      </c>
      <c r="Q1482" t="s">
        <v>725</v>
      </c>
      <c r="R1482" t="s">
        <v>806</v>
      </c>
      <c r="S1482" t="s">
        <v>49</v>
      </c>
      <c r="T1482" t="s">
        <v>50</v>
      </c>
      <c r="U1482" t="s">
        <v>1003</v>
      </c>
      <c r="V1482">
        <v>36.880000000000003</v>
      </c>
      <c r="W1482" t="s">
        <v>134</v>
      </c>
      <c r="X1482">
        <v>-36.880000000000003</v>
      </c>
      <c r="Y1482" t="s">
        <v>204</v>
      </c>
    </row>
    <row r="1483" spans="14:25" x14ac:dyDescent="0.2">
      <c r="N1483" s="63">
        <v>45809</v>
      </c>
      <c r="O1483" s="63">
        <v>45793</v>
      </c>
      <c r="P1483" s="63">
        <v>45817</v>
      </c>
      <c r="Q1483" t="s">
        <v>725</v>
      </c>
      <c r="R1483" t="s">
        <v>806</v>
      </c>
      <c r="S1483" t="s">
        <v>49</v>
      </c>
      <c r="T1483" t="s">
        <v>807</v>
      </c>
      <c r="U1483" t="s">
        <v>1924</v>
      </c>
      <c r="V1483">
        <v>37</v>
      </c>
      <c r="W1483" t="s">
        <v>134</v>
      </c>
      <c r="X1483">
        <v>-37</v>
      </c>
      <c r="Y1483" t="s">
        <v>204</v>
      </c>
    </row>
    <row r="1484" spans="14:25" x14ac:dyDescent="0.2">
      <c r="N1484" s="63">
        <v>45809</v>
      </c>
      <c r="O1484" s="63">
        <v>45776</v>
      </c>
      <c r="P1484" s="63">
        <v>45817</v>
      </c>
      <c r="Q1484" t="s">
        <v>725</v>
      </c>
      <c r="R1484" t="s">
        <v>806</v>
      </c>
      <c r="S1484" t="s">
        <v>49</v>
      </c>
      <c r="T1484" t="s">
        <v>50</v>
      </c>
      <c r="U1484" t="s">
        <v>1003</v>
      </c>
      <c r="V1484">
        <v>37.86</v>
      </c>
      <c r="W1484" t="s">
        <v>134</v>
      </c>
      <c r="X1484">
        <v>-37.86</v>
      </c>
      <c r="Y1484" t="s">
        <v>204</v>
      </c>
    </row>
    <row r="1485" spans="14:25" x14ac:dyDescent="0.2">
      <c r="N1485" s="63">
        <v>45809</v>
      </c>
      <c r="O1485" s="63">
        <v>45773</v>
      </c>
      <c r="P1485" s="63">
        <v>45817</v>
      </c>
      <c r="Q1485" t="s">
        <v>725</v>
      </c>
      <c r="R1485" t="s">
        <v>806</v>
      </c>
      <c r="S1485" t="s">
        <v>52</v>
      </c>
      <c r="T1485" t="s">
        <v>800</v>
      </c>
      <c r="U1485" t="s">
        <v>1920</v>
      </c>
      <c r="V1485">
        <v>39.99</v>
      </c>
      <c r="W1485" t="s">
        <v>134</v>
      </c>
      <c r="X1485">
        <v>-39.99</v>
      </c>
      <c r="Y1485" t="s">
        <v>204</v>
      </c>
    </row>
    <row r="1486" spans="14:25" x14ac:dyDescent="0.2">
      <c r="N1486" s="63">
        <v>45809</v>
      </c>
      <c r="O1486" s="63">
        <v>45792</v>
      </c>
      <c r="P1486" s="63">
        <v>45817</v>
      </c>
      <c r="Q1486" t="s">
        <v>725</v>
      </c>
      <c r="R1486" t="s">
        <v>806</v>
      </c>
      <c r="S1486" t="s">
        <v>49</v>
      </c>
      <c r="T1486" t="s">
        <v>51</v>
      </c>
      <c r="U1486" t="s">
        <v>1907</v>
      </c>
      <c r="V1486">
        <v>40</v>
      </c>
      <c r="W1486" t="s">
        <v>134</v>
      </c>
      <c r="X1486">
        <v>-40</v>
      </c>
      <c r="Y1486" t="s">
        <v>204</v>
      </c>
    </row>
    <row r="1487" spans="14:25" x14ac:dyDescent="0.2">
      <c r="N1487" s="63">
        <v>45809</v>
      </c>
      <c r="O1487" s="63">
        <v>45775</v>
      </c>
      <c r="P1487" s="63">
        <v>45817</v>
      </c>
      <c r="Q1487" t="s">
        <v>725</v>
      </c>
      <c r="R1487" t="s">
        <v>806</v>
      </c>
      <c r="S1487" t="s">
        <v>55</v>
      </c>
      <c r="T1487" t="s">
        <v>57</v>
      </c>
      <c r="U1487" t="s">
        <v>1879</v>
      </c>
      <c r="V1487">
        <v>41</v>
      </c>
      <c r="W1487" t="s">
        <v>134</v>
      </c>
      <c r="X1487">
        <v>-41</v>
      </c>
      <c r="Y1487" t="s">
        <v>204</v>
      </c>
    </row>
    <row r="1488" spans="14:25" x14ac:dyDescent="0.2">
      <c r="N1488" s="63">
        <v>45809</v>
      </c>
      <c r="O1488" s="63">
        <v>45788</v>
      </c>
      <c r="P1488" s="63">
        <v>45817</v>
      </c>
      <c r="Q1488" t="s">
        <v>725</v>
      </c>
      <c r="R1488" t="s">
        <v>806</v>
      </c>
      <c r="S1488" t="s">
        <v>55</v>
      </c>
      <c r="T1488" t="s">
        <v>57</v>
      </c>
      <c r="U1488" t="s">
        <v>1919</v>
      </c>
      <c r="V1488">
        <v>44</v>
      </c>
      <c r="W1488" t="s">
        <v>134</v>
      </c>
      <c r="X1488">
        <v>-44</v>
      </c>
      <c r="Y1488" t="s">
        <v>204</v>
      </c>
    </row>
    <row r="1489" spans="14:25" x14ac:dyDescent="0.2">
      <c r="N1489" s="63">
        <v>45809</v>
      </c>
      <c r="O1489" s="63">
        <v>45778</v>
      </c>
      <c r="P1489" s="63">
        <v>45817</v>
      </c>
      <c r="Q1489" t="s">
        <v>725</v>
      </c>
      <c r="R1489" t="s">
        <v>806</v>
      </c>
      <c r="S1489" t="s">
        <v>52</v>
      </c>
      <c r="T1489" t="s">
        <v>800</v>
      </c>
      <c r="U1489" t="s">
        <v>828</v>
      </c>
      <c r="V1489">
        <v>47.58</v>
      </c>
      <c r="W1489" t="s">
        <v>134</v>
      </c>
      <c r="X1489">
        <v>-47.58</v>
      </c>
      <c r="Y1489" t="s">
        <v>204</v>
      </c>
    </row>
    <row r="1490" spans="14:25" x14ac:dyDescent="0.2">
      <c r="N1490" s="63">
        <v>45809</v>
      </c>
      <c r="O1490" s="63">
        <v>45773</v>
      </c>
      <c r="P1490" s="63">
        <v>45817</v>
      </c>
      <c r="Q1490" t="s">
        <v>725</v>
      </c>
      <c r="R1490" t="s">
        <v>806</v>
      </c>
      <c r="S1490" t="s">
        <v>55</v>
      </c>
      <c r="T1490" t="s">
        <v>57</v>
      </c>
      <c r="U1490" t="s">
        <v>1916</v>
      </c>
      <c r="V1490">
        <v>48</v>
      </c>
      <c r="W1490" t="s">
        <v>134</v>
      </c>
      <c r="X1490">
        <v>-48</v>
      </c>
      <c r="Y1490" t="s">
        <v>204</v>
      </c>
    </row>
    <row r="1491" spans="14:25" x14ac:dyDescent="0.2">
      <c r="N1491" s="63">
        <v>45809</v>
      </c>
      <c r="O1491" s="63">
        <v>45783</v>
      </c>
      <c r="P1491" s="63">
        <v>45817</v>
      </c>
      <c r="Q1491" t="s">
        <v>725</v>
      </c>
      <c r="R1491" t="s">
        <v>806</v>
      </c>
      <c r="S1491" t="s">
        <v>1029</v>
      </c>
      <c r="T1491" t="s">
        <v>1030</v>
      </c>
      <c r="U1491" t="s">
        <v>1008</v>
      </c>
      <c r="V1491">
        <v>49.99</v>
      </c>
      <c r="W1491" t="s">
        <v>134</v>
      </c>
      <c r="X1491">
        <v>-49.99</v>
      </c>
      <c r="Y1491" t="s">
        <v>204</v>
      </c>
    </row>
    <row r="1492" spans="14:25" x14ac:dyDescent="0.2">
      <c r="N1492" s="63">
        <v>45809</v>
      </c>
      <c r="O1492" s="63">
        <v>45776</v>
      </c>
      <c r="P1492" s="63">
        <v>45817</v>
      </c>
      <c r="Q1492" t="s">
        <v>725</v>
      </c>
      <c r="R1492" t="s">
        <v>806</v>
      </c>
      <c r="S1492" t="s">
        <v>55</v>
      </c>
      <c r="T1492" t="s">
        <v>56</v>
      </c>
      <c r="U1492" t="s">
        <v>1921</v>
      </c>
      <c r="V1492">
        <v>57.46</v>
      </c>
      <c r="W1492" t="s">
        <v>134</v>
      </c>
      <c r="X1492">
        <v>-57.46</v>
      </c>
      <c r="Y1492" t="s">
        <v>204</v>
      </c>
    </row>
    <row r="1493" spans="14:25" x14ac:dyDescent="0.2">
      <c r="N1493" s="63">
        <v>45809</v>
      </c>
      <c r="O1493" s="63">
        <v>45817</v>
      </c>
      <c r="P1493" s="63">
        <v>45817</v>
      </c>
      <c r="Q1493" t="s">
        <v>1154</v>
      </c>
      <c r="R1493" t="s">
        <v>128</v>
      </c>
      <c r="S1493" t="s">
        <v>55</v>
      </c>
      <c r="T1493" t="s">
        <v>56</v>
      </c>
      <c r="U1493" t="s">
        <v>1981</v>
      </c>
      <c r="V1493">
        <v>58</v>
      </c>
      <c r="W1493" t="s">
        <v>134</v>
      </c>
      <c r="X1493">
        <v>-58</v>
      </c>
      <c r="Y1493" t="s">
        <v>204</v>
      </c>
    </row>
    <row r="1494" spans="14:25" x14ac:dyDescent="0.2">
      <c r="N1494" s="63">
        <v>45809</v>
      </c>
      <c r="O1494" s="63">
        <v>45714</v>
      </c>
      <c r="P1494" s="63">
        <v>45817</v>
      </c>
      <c r="Q1494" t="s">
        <v>725</v>
      </c>
      <c r="R1494" t="s">
        <v>806</v>
      </c>
      <c r="S1494" t="s">
        <v>49</v>
      </c>
      <c r="T1494" t="s">
        <v>807</v>
      </c>
      <c r="U1494" t="s">
        <v>1910</v>
      </c>
      <c r="V1494">
        <v>66.33</v>
      </c>
      <c r="W1494" t="s">
        <v>134</v>
      </c>
      <c r="X1494">
        <v>-66.33</v>
      </c>
      <c r="Y1494" t="s">
        <v>204</v>
      </c>
    </row>
    <row r="1495" spans="14:25" x14ac:dyDescent="0.2">
      <c r="N1495" s="63">
        <v>45809</v>
      </c>
      <c r="O1495" s="63">
        <v>45761</v>
      </c>
      <c r="P1495" s="63">
        <v>45817</v>
      </c>
      <c r="Q1495" t="s">
        <v>725</v>
      </c>
      <c r="R1495" t="s">
        <v>806</v>
      </c>
      <c r="S1495" t="s">
        <v>52</v>
      </c>
      <c r="T1495" t="s">
        <v>800</v>
      </c>
      <c r="U1495" t="s">
        <v>1931</v>
      </c>
      <c r="V1495">
        <v>71.97</v>
      </c>
      <c r="W1495" t="s">
        <v>134</v>
      </c>
      <c r="X1495">
        <v>-71.97</v>
      </c>
      <c r="Y1495" t="s">
        <v>204</v>
      </c>
    </row>
    <row r="1496" spans="14:25" x14ac:dyDescent="0.2">
      <c r="N1496" s="63">
        <v>45809</v>
      </c>
      <c r="O1496" s="63">
        <v>45790</v>
      </c>
      <c r="P1496" s="63">
        <v>45817</v>
      </c>
      <c r="Q1496" t="s">
        <v>725</v>
      </c>
      <c r="R1496" t="s">
        <v>806</v>
      </c>
      <c r="S1496" t="s">
        <v>52</v>
      </c>
      <c r="T1496" t="s">
        <v>800</v>
      </c>
      <c r="U1496" t="s">
        <v>855</v>
      </c>
      <c r="V1496">
        <v>73.959999999999994</v>
      </c>
      <c r="W1496" t="s">
        <v>134</v>
      </c>
      <c r="X1496">
        <v>-73.959999999999994</v>
      </c>
      <c r="Y1496" t="s">
        <v>204</v>
      </c>
    </row>
    <row r="1497" spans="14:25" x14ac:dyDescent="0.2">
      <c r="N1497" s="63">
        <v>45809</v>
      </c>
      <c r="O1497" s="63">
        <v>45656</v>
      </c>
      <c r="P1497" s="63">
        <v>45817</v>
      </c>
      <c r="Q1497" t="s">
        <v>725</v>
      </c>
      <c r="R1497" t="s">
        <v>806</v>
      </c>
      <c r="S1497" t="s">
        <v>899</v>
      </c>
      <c r="T1497" t="s">
        <v>902</v>
      </c>
      <c r="U1497" t="s">
        <v>1912</v>
      </c>
      <c r="V1497">
        <v>73.989999999999995</v>
      </c>
      <c r="W1497" t="s">
        <v>134</v>
      </c>
      <c r="X1497">
        <v>-73.989999999999995</v>
      </c>
      <c r="Y1497" t="s">
        <v>204</v>
      </c>
    </row>
    <row r="1498" spans="14:25" x14ac:dyDescent="0.2">
      <c r="N1498" s="63">
        <v>45809</v>
      </c>
      <c r="O1498" s="63">
        <v>45779</v>
      </c>
      <c r="P1498" s="63">
        <v>45817</v>
      </c>
      <c r="Q1498" t="s">
        <v>725</v>
      </c>
      <c r="R1498" t="s">
        <v>806</v>
      </c>
      <c r="S1498" t="s">
        <v>52</v>
      </c>
      <c r="T1498" t="s">
        <v>800</v>
      </c>
      <c r="U1498" t="s">
        <v>828</v>
      </c>
      <c r="V1498">
        <v>74.08</v>
      </c>
      <c r="W1498" t="s">
        <v>134</v>
      </c>
      <c r="X1498">
        <v>-74.08</v>
      </c>
      <c r="Y1498" t="s">
        <v>204</v>
      </c>
    </row>
    <row r="1499" spans="14:25" x14ac:dyDescent="0.2">
      <c r="N1499" s="63">
        <v>45809</v>
      </c>
      <c r="O1499" s="63">
        <v>45761</v>
      </c>
      <c r="P1499" s="63">
        <v>45817</v>
      </c>
      <c r="Q1499" t="s">
        <v>725</v>
      </c>
      <c r="R1499" t="s">
        <v>806</v>
      </c>
      <c r="S1499" t="s">
        <v>52</v>
      </c>
      <c r="T1499" t="s">
        <v>800</v>
      </c>
      <c r="U1499" t="s">
        <v>983</v>
      </c>
      <c r="V1499">
        <v>74.78</v>
      </c>
      <c r="W1499" t="s">
        <v>134</v>
      </c>
      <c r="X1499">
        <v>-74.78</v>
      </c>
      <c r="Y1499" t="s">
        <v>204</v>
      </c>
    </row>
    <row r="1500" spans="14:25" x14ac:dyDescent="0.2">
      <c r="N1500" s="63">
        <v>45809</v>
      </c>
      <c r="O1500" s="63">
        <v>45761</v>
      </c>
      <c r="P1500" s="63">
        <v>45817</v>
      </c>
      <c r="Q1500" t="s">
        <v>725</v>
      </c>
      <c r="R1500" t="s">
        <v>806</v>
      </c>
      <c r="S1500" t="s">
        <v>52</v>
      </c>
      <c r="T1500" t="s">
        <v>800</v>
      </c>
      <c r="U1500" t="s">
        <v>983</v>
      </c>
      <c r="V1500">
        <v>80.12</v>
      </c>
      <c r="W1500" t="s">
        <v>134</v>
      </c>
      <c r="X1500">
        <v>-80.12</v>
      </c>
      <c r="Y1500" t="s">
        <v>204</v>
      </c>
    </row>
    <row r="1501" spans="14:25" x14ac:dyDescent="0.2">
      <c r="N1501" s="63">
        <v>45809</v>
      </c>
      <c r="O1501" s="63">
        <v>45780</v>
      </c>
      <c r="P1501" s="63">
        <v>45817</v>
      </c>
      <c r="Q1501" t="s">
        <v>725</v>
      </c>
      <c r="R1501" t="s">
        <v>806</v>
      </c>
      <c r="S1501" t="s">
        <v>55</v>
      </c>
      <c r="T1501" t="s">
        <v>56</v>
      </c>
      <c r="U1501" t="s">
        <v>1913</v>
      </c>
      <c r="V1501">
        <v>82.33</v>
      </c>
      <c r="W1501" t="s">
        <v>134</v>
      </c>
      <c r="X1501">
        <v>-82.33</v>
      </c>
      <c r="Y1501" t="s">
        <v>204</v>
      </c>
    </row>
    <row r="1502" spans="14:25" x14ac:dyDescent="0.2">
      <c r="N1502" s="63">
        <v>45809</v>
      </c>
      <c r="O1502" s="63">
        <v>45785</v>
      </c>
      <c r="P1502" s="63">
        <v>45817</v>
      </c>
      <c r="Q1502" t="s">
        <v>725</v>
      </c>
      <c r="R1502" t="s">
        <v>806</v>
      </c>
      <c r="S1502" t="s">
        <v>803</v>
      </c>
      <c r="T1502" t="s">
        <v>48</v>
      </c>
      <c r="U1502" t="s">
        <v>831</v>
      </c>
      <c r="V1502">
        <v>89.1</v>
      </c>
      <c r="W1502" t="s">
        <v>134</v>
      </c>
      <c r="X1502">
        <v>-89.1</v>
      </c>
      <c r="Y1502" t="s">
        <v>204</v>
      </c>
    </row>
    <row r="1503" spans="14:25" x14ac:dyDescent="0.2">
      <c r="N1503" s="63">
        <v>45809</v>
      </c>
      <c r="O1503" s="63">
        <v>45786</v>
      </c>
      <c r="P1503" s="63">
        <v>45817</v>
      </c>
      <c r="Q1503" t="s">
        <v>725</v>
      </c>
      <c r="R1503" t="s">
        <v>806</v>
      </c>
      <c r="S1503" t="s">
        <v>55</v>
      </c>
      <c r="T1503" t="s">
        <v>57</v>
      </c>
      <c r="U1503" t="s">
        <v>1918</v>
      </c>
      <c r="V1503">
        <v>90.45</v>
      </c>
      <c r="W1503" t="s">
        <v>134</v>
      </c>
      <c r="X1503">
        <v>-90.45</v>
      </c>
      <c r="Y1503" t="s">
        <v>204</v>
      </c>
    </row>
    <row r="1504" spans="14:25" x14ac:dyDescent="0.2">
      <c r="N1504" s="63">
        <v>45809</v>
      </c>
      <c r="O1504" s="63">
        <v>45793</v>
      </c>
      <c r="P1504" s="63">
        <v>45817</v>
      </c>
      <c r="Q1504" t="s">
        <v>725</v>
      </c>
      <c r="R1504" t="s">
        <v>806</v>
      </c>
      <c r="S1504" t="s">
        <v>55</v>
      </c>
      <c r="T1504" t="s">
        <v>56</v>
      </c>
      <c r="U1504" t="s">
        <v>1933</v>
      </c>
      <c r="V1504">
        <v>95.53</v>
      </c>
      <c r="W1504" t="s">
        <v>134</v>
      </c>
      <c r="X1504">
        <v>-95.53</v>
      </c>
      <c r="Y1504" t="s">
        <v>204</v>
      </c>
    </row>
    <row r="1505" spans="14:25" x14ac:dyDescent="0.2">
      <c r="N1505" s="63">
        <v>45809</v>
      </c>
      <c r="O1505" s="63">
        <v>45770</v>
      </c>
      <c r="P1505" s="63">
        <v>45817</v>
      </c>
      <c r="Q1505" t="s">
        <v>725</v>
      </c>
      <c r="R1505" t="s">
        <v>806</v>
      </c>
      <c r="S1505" t="s">
        <v>803</v>
      </c>
      <c r="T1505" t="s">
        <v>48</v>
      </c>
      <c r="U1505" t="s">
        <v>830</v>
      </c>
      <c r="V1505">
        <v>96.97</v>
      </c>
      <c r="W1505" t="s">
        <v>134</v>
      </c>
      <c r="X1505">
        <v>-96.97</v>
      </c>
      <c r="Y1505" t="s">
        <v>204</v>
      </c>
    </row>
    <row r="1506" spans="14:25" x14ac:dyDescent="0.2">
      <c r="N1506" s="63">
        <v>45809</v>
      </c>
      <c r="O1506" s="63">
        <v>45790</v>
      </c>
      <c r="P1506" s="63">
        <v>45817</v>
      </c>
      <c r="Q1506" t="s">
        <v>725</v>
      </c>
      <c r="R1506" t="s">
        <v>806</v>
      </c>
      <c r="S1506" t="s">
        <v>803</v>
      </c>
      <c r="T1506" t="s">
        <v>898</v>
      </c>
      <c r="U1506" t="s">
        <v>1903</v>
      </c>
      <c r="V1506">
        <v>99.05</v>
      </c>
      <c r="W1506" t="s">
        <v>134</v>
      </c>
      <c r="X1506">
        <v>-99.05</v>
      </c>
      <c r="Y1506" t="s">
        <v>204</v>
      </c>
    </row>
    <row r="1507" spans="14:25" x14ac:dyDescent="0.2">
      <c r="N1507" s="63">
        <v>45809</v>
      </c>
      <c r="O1507" s="63">
        <v>45798</v>
      </c>
      <c r="P1507" s="63">
        <v>45817</v>
      </c>
      <c r="Q1507" t="s">
        <v>725</v>
      </c>
      <c r="R1507" t="s">
        <v>806</v>
      </c>
      <c r="S1507" t="s">
        <v>49</v>
      </c>
      <c r="T1507" t="s">
        <v>50</v>
      </c>
      <c r="U1507" t="s">
        <v>1003</v>
      </c>
      <c r="V1507">
        <v>99.92</v>
      </c>
      <c r="W1507" t="s">
        <v>134</v>
      </c>
      <c r="X1507">
        <v>-99.92</v>
      </c>
      <c r="Y1507" t="s">
        <v>204</v>
      </c>
    </row>
    <row r="1508" spans="14:25" x14ac:dyDescent="0.2">
      <c r="N1508" s="63">
        <v>45809</v>
      </c>
      <c r="O1508" s="63">
        <v>45792</v>
      </c>
      <c r="P1508" s="63">
        <v>45817</v>
      </c>
      <c r="Q1508" t="s">
        <v>725</v>
      </c>
      <c r="R1508" t="s">
        <v>806</v>
      </c>
      <c r="S1508" t="s">
        <v>55</v>
      </c>
      <c r="T1508" t="s">
        <v>56</v>
      </c>
      <c r="U1508" t="s">
        <v>1906</v>
      </c>
      <c r="V1508">
        <v>100</v>
      </c>
      <c r="W1508" t="s">
        <v>134</v>
      </c>
      <c r="X1508">
        <v>-100</v>
      </c>
      <c r="Y1508" t="s">
        <v>204</v>
      </c>
    </row>
    <row r="1509" spans="14:25" x14ac:dyDescent="0.2">
      <c r="N1509" s="63">
        <v>45809</v>
      </c>
      <c r="O1509" s="63">
        <v>45784</v>
      </c>
      <c r="P1509" s="63">
        <v>45817</v>
      </c>
      <c r="Q1509" t="s">
        <v>725</v>
      </c>
      <c r="R1509" t="s">
        <v>806</v>
      </c>
      <c r="S1509" t="s">
        <v>814</v>
      </c>
      <c r="T1509" t="s">
        <v>257</v>
      </c>
      <c r="U1509" t="s">
        <v>835</v>
      </c>
      <c r="V1509">
        <v>100</v>
      </c>
      <c r="W1509" t="s">
        <v>134</v>
      </c>
      <c r="X1509">
        <v>-100</v>
      </c>
      <c r="Y1509" t="s">
        <v>204</v>
      </c>
    </row>
    <row r="1510" spans="14:25" x14ac:dyDescent="0.2">
      <c r="N1510" s="63">
        <v>45809</v>
      </c>
      <c r="O1510" s="63">
        <v>45778</v>
      </c>
      <c r="P1510" s="63">
        <v>45817</v>
      </c>
      <c r="Q1510" t="s">
        <v>725</v>
      </c>
      <c r="R1510" t="s">
        <v>806</v>
      </c>
      <c r="S1510" t="s">
        <v>52</v>
      </c>
      <c r="T1510" t="s">
        <v>800</v>
      </c>
      <c r="U1510" t="s">
        <v>829</v>
      </c>
      <c r="V1510">
        <v>105.9</v>
      </c>
      <c r="W1510" t="s">
        <v>134</v>
      </c>
      <c r="X1510">
        <v>-105.9</v>
      </c>
      <c r="Y1510" t="s">
        <v>204</v>
      </c>
    </row>
    <row r="1511" spans="14:25" x14ac:dyDescent="0.2">
      <c r="N1511" s="63">
        <v>45809</v>
      </c>
      <c r="O1511" s="63">
        <v>45688</v>
      </c>
      <c r="P1511" s="63">
        <v>45817</v>
      </c>
      <c r="Q1511" t="s">
        <v>725</v>
      </c>
      <c r="R1511" t="s">
        <v>806</v>
      </c>
      <c r="S1511" t="s">
        <v>58</v>
      </c>
      <c r="T1511" t="s">
        <v>802</v>
      </c>
      <c r="U1511" t="s">
        <v>1911</v>
      </c>
      <c r="V1511">
        <v>106.61</v>
      </c>
      <c r="W1511" t="s">
        <v>134</v>
      </c>
      <c r="X1511">
        <v>-106.61</v>
      </c>
      <c r="Y1511" t="s">
        <v>204</v>
      </c>
    </row>
    <row r="1512" spans="14:25" x14ac:dyDescent="0.2">
      <c r="N1512" s="63">
        <v>45809</v>
      </c>
      <c r="O1512" s="63">
        <v>45777</v>
      </c>
      <c r="P1512" s="63">
        <v>45817</v>
      </c>
      <c r="Q1512" t="s">
        <v>725</v>
      </c>
      <c r="R1512" t="s">
        <v>806</v>
      </c>
      <c r="S1512" t="s">
        <v>803</v>
      </c>
      <c r="T1512" t="s">
        <v>48</v>
      </c>
      <c r="U1512" t="s">
        <v>978</v>
      </c>
      <c r="V1512">
        <v>109.79</v>
      </c>
      <c r="W1512" t="s">
        <v>134</v>
      </c>
      <c r="X1512">
        <v>-109.79</v>
      </c>
      <c r="Y1512" t="s">
        <v>204</v>
      </c>
    </row>
    <row r="1513" spans="14:25" x14ac:dyDescent="0.2">
      <c r="N1513" s="63">
        <v>45809</v>
      </c>
      <c r="O1513" s="63">
        <v>45786</v>
      </c>
      <c r="P1513" s="63">
        <v>45817</v>
      </c>
      <c r="Q1513" t="s">
        <v>725</v>
      </c>
      <c r="R1513" t="s">
        <v>806</v>
      </c>
      <c r="S1513" t="s">
        <v>803</v>
      </c>
      <c r="T1513" t="s">
        <v>48</v>
      </c>
      <c r="U1513" t="s">
        <v>830</v>
      </c>
      <c r="V1513">
        <v>110</v>
      </c>
      <c r="W1513" t="s">
        <v>134</v>
      </c>
      <c r="X1513">
        <v>-110</v>
      </c>
      <c r="Y1513" t="s">
        <v>204</v>
      </c>
    </row>
    <row r="1514" spans="14:25" x14ac:dyDescent="0.2">
      <c r="N1514" s="63">
        <v>45809</v>
      </c>
      <c r="O1514" s="63">
        <v>45790</v>
      </c>
      <c r="P1514" s="63">
        <v>45817</v>
      </c>
      <c r="Q1514" t="s">
        <v>725</v>
      </c>
      <c r="R1514" t="s">
        <v>806</v>
      </c>
      <c r="S1514" t="s">
        <v>803</v>
      </c>
      <c r="T1514" t="s">
        <v>48</v>
      </c>
      <c r="U1514" t="s">
        <v>831</v>
      </c>
      <c r="V1514">
        <v>115.77</v>
      </c>
      <c r="W1514" t="s">
        <v>134</v>
      </c>
      <c r="X1514">
        <v>-115.77</v>
      </c>
      <c r="Y1514" t="s">
        <v>204</v>
      </c>
    </row>
    <row r="1515" spans="14:25" x14ac:dyDescent="0.2">
      <c r="N1515" s="63">
        <v>45809</v>
      </c>
      <c r="O1515" s="63">
        <v>45697</v>
      </c>
      <c r="P1515" s="63">
        <v>45817</v>
      </c>
      <c r="Q1515" t="s">
        <v>725</v>
      </c>
      <c r="R1515" t="s">
        <v>806</v>
      </c>
      <c r="S1515" t="s">
        <v>899</v>
      </c>
      <c r="T1515" t="s">
        <v>910</v>
      </c>
      <c r="U1515" t="s">
        <v>1915</v>
      </c>
      <c r="V1515">
        <v>120</v>
      </c>
      <c r="W1515" t="s">
        <v>134</v>
      </c>
      <c r="X1515">
        <v>-120</v>
      </c>
      <c r="Y1515" t="s">
        <v>204</v>
      </c>
    </row>
    <row r="1516" spans="14:25" x14ac:dyDescent="0.2">
      <c r="N1516" s="63">
        <v>45809</v>
      </c>
      <c r="O1516" s="63">
        <v>45777</v>
      </c>
      <c r="P1516" s="63">
        <v>45817</v>
      </c>
      <c r="Q1516" t="s">
        <v>725</v>
      </c>
      <c r="R1516" t="s">
        <v>806</v>
      </c>
      <c r="S1516" t="s">
        <v>52</v>
      </c>
      <c r="T1516" t="s">
        <v>800</v>
      </c>
      <c r="U1516" t="s">
        <v>829</v>
      </c>
      <c r="V1516">
        <v>123.03</v>
      </c>
      <c r="W1516" t="s">
        <v>134</v>
      </c>
      <c r="X1516">
        <v>-123.03</v>
      </c>
      <c r="Y1516" t="s">
        <v>204</v>
      </c>
    </row>
    <row r="1517" spans="14:25" x14ac:dyDescent="0.2">
      <c r="N1517" s="63">
        <v>45809</v>
      </c>
      <c r="O1517" s="63">
        <v>45674</v>
      </c>
      <c r="P1517" s="63">
        <v>45817</v>
      </c>
      <c r="Q1517" t="s">
        <v>725</v>
      </c>
      <c r="R1517" t="s">
        <v>806</v>
      </c>
      <c r="S1517" t="s">
        <v>58</v>
      </c>
      <c r="T1517" t="s">
        <v>802</v>
      </c>
      <c r="U1517" t="s">
        <v>1932</v>
      </c>
      <c r="V1517">
        <v>133.16</v>
      </c>
      <c r="W1517" t="s">
        <v>134</v>
      </c>
      <c r="X1517">
        <v>-133.16</v>
      </c>
      <c r="Y1517" t="s">
        <v>204</v>
      </c>
    </row>
    <row r="1518" spans="14:25" x14ac:dyDescent="0.2">
      <c r="N1518" s="63">
        <v>45809</v>
      </c>
      <c r="O1518" s="63">
        <v>45788</v>
      </c>
      <c r="P1518" s="63">
        <v>45817</v>
      </c>
      <c r="Q1518" t="s">
        <v>725</v>
      </c>
      <c r="R1518" t="s">
        <v>806</v>
      </c>
      <c r="S1518" t="s">
        <v>49</v>
      </c>
      <c r="T1518" t="s">
        <v>51</v>
      </c>
      <c r="U1518" t="s">
        <v>1250</v>
      </c>
      <c r="V1518">
        <v>140</v>
      </c>
      <c r="W1518" t="s">
        <v>134</v>
      </c>
      <c r="X1518">
        <v>-140</v>
      </c>
      <c r="Y1518" t="s">
        <v>204</v>
      </c>
    </row>
    <row r="1519" spans="14:25" x14ac:dyDescent="0.2">
      <c r="N1519" s="63">
        <v>45809</v>
      </c>
      <c r="O1519" s="63">
        <v>45790</v>
      </c>
      <c r="P1519" s="63">
        <v>45817</v>
      </c>
      <c r="Q1519" t="s">
        <v>725</v>
      </c>
      <c r="R1519" t="s">
        <v>806</v>
      </c>
      <c r="S1519" t="s">
        <v>803</v>
      </c>
      <c r="T1519" t="s">
        <v>48</v>
      </c>
      <c r="U1519" t="s">
        <v>831</v>
      </c>
      <c r="V1519">
        <v>140.87</v>
      </c>
      <c r="W1519" t="s">
        <v>134</v>
      </c>
      <c r="X1519">
        <v>-140.87</v>
      </c>
      <c r="Y1519" t="s">
        <v>204</v>
      </c>
    </row>
    <row r="1520" spans="14:25" x14ac:dyDescent="0.2">
      <c r="N1520" s="63">
        <v>45809</v>
      </c>
      <c r="O1520" s="63">
        <v>45797</v>
      </c>
      <c r="P1520" s="63">
        <v>45817</v>
      </c>
      <c r="Q1520" t="s">
        <v>725</v>
      </c>
      <c r="R1520" t="s">
        <v>806</v>
      </c>
      <c r="S1520" t="s">
        <v>803</v>
      </c>
      <c r="T1520" t="s">
        <v>48</v>
      </c>
      <c r="U1520" t="s">
        <v>830</v>
      </c>
      <c r="V1520">
        <v>141.52000000000001</v>
      </c>
      <c r="W1520" t="s">
        <v>134</v>
      </c>
      <c r="X1520">
        <v>-141.52000000000001</v>
      </c>
      <c r="Y1520" t="s">
        <v>204</v>
      </c>
    </row>
    <row r="1521" spans="14:25" x14ac:dyDescent="0.2">
      <c r="N1521" s="63">
        <v>45809</v>
      </c>
      <c r="O1521" s="63">
        <v>45670</v>
      </c>
      <c r="P1521" s="63">
        <v>45817</v>
      </c>
      <c r="Q1521" t="s">
        <v>725</v>
      </c>
      <c r="R1521" t="s">
        <v>806</v>
      </c>
      <c r="S1521" t="s">
        <v>58</v>
      </c>
      <c r="T1521" t="s">
        <v>906</v>
      </c>
      <c r="U1521" t="s">
        <v>1930</v>
      </c>
      <c r="V1521">
        <v>146.05000000000001</v>
      </c>
      <c r="W1521" t="s">
        <v>134</v>
      </c>
      <c r="X1521">
        <v>-146.05000000000001</v>
      </c>
      <c r="Y1521" t="s">
        <v>204</v>
      </c>
    </row>
    <row r="1522" spans="14:25" x14ac:dyDescent="0.2">
      <c r="N1522" s="63">
        <v>45809</v>
      </c>
      <c r="O1522" s="63">
        <v>45714</v>
      </c>
      <c r="P1522" s="63">
        <v>45817</v>
      </c>
      <c r="Q1522" t="s">
        <v>725</v>
      </c>
      <c r="R1522" t="s">
        <v>806</v>
      </c>
      <c r="S1522" t="s">
        <v>49</v>
      </c>
      <c r="T1522" t="s">
        <v>904</v>
      </c>
      <c r="U1522" t="s">
        <v>1926</v>
      </c>
      <c r="V1522">
        <v>157.02000000000001</v>
      </c>
      <c r="W1522" t="s">
        <v>134</v>
      </c>
      <c r="X1522">
        <v>-157.02000000000001</v>
      </c>
      <c r="Y1522" t="s">
        <v>204</v>
      </c>
    </row>
    <row r="1523" spans="14:25" x14ac:dyDescent="0.2">
      <c r="N1523" s="63">
        <v>45809</v>
      </c>
      <c r="O1523" s="63">
        <v>45817</v>
      </c>
      <c r="P1523" s="63">
        <v>45817</v>
      </c>
      <c r="Q1523" t="s">
        <v>1154</v>
      </c>
      <c r="R1523" t="s">
        <v>128</v>
      </c>
      <c r="S1523" t="s">
        <v>808</v>
      </c>
      <c r="T1523" t="s">
        <v>257</v>
      </c>
      <c r="U1523" t="s">
        <v>745</v>
      </c>
      <c r="V1523">
        <v>166.98</v>
      </c>
      <c r="W1523" t="s">
        <v>134</v>
      </c>
      <c r="X1523">
        <v>-166.98</v>
      </c>
      <c r="Y1523" t="s">
        <v>204</v>
      </c>
    </row>
    <row r="1524" spans="14:25" x14ac:dyDescent="0.2">
      <c r="N1524" s="63">
        <v>45809</v>
      </c>
      <c r="O1524" s="63">
        <v>45782</v>
      </c>
      <c r="P1524" s="63">
        <v>45817</v>
      </c>
      <c r="Q1524" t="s">
        <v>725</v>
      </c>
      <c r="R1524" t="s">
        <v>806</v>
      </c>
      <c r="S1524" t="s">
        <v>49</v>
      </c>
      <c r="T1524" t="s">
        <v>51</v>
      </c>
      <c r="U1524" t="s">
        <v>834</v>
      </c>
      <c r="V1524">
        <v>173.13</v>
      </c>
      <c r="W1524" t="s">
        <v>134</v>
      </c>
      <c r="X1524">
        <v>-173.13</v>
      </c>
      <c r="Y1524" t="s">
        <v>204</v>
      </c>
    </row>
    <row r="1525" spans="14:25" x14ac:dyDescent="0.2">
      <c r="N1525" s="63">
        <v>45809</v>
      </c>
      <c r="O1525" s="63">
        <v>45786</v>
      </c>
      <c r="P1525" s="63">
        <v>45817</v>
      </c>
      <c r="Q1525" t="s">
        <v>725</v>
      </c>
      <c r="R1525" t="s">
        <v>806</v>
      </c>
      <c r="S1525" t="s">
        <v>49</v>
      </c>
      <c r="T1525" t="s">
        <v>51</v>
      </c>
      <c r="U1525" t="s">
        <v>1251</v>
      </c>
      <c r="V1525">
        <v>191.7</v>
      </c>
      <c r="W1525" t="s">
        <v>134</v>
      </c>
      <c r="X1525">
        <v>-191.7</v>
      </c>
      <c r="Y1525" t="s">
        <v>204</v>
      </c>
    </row>
    <row r="1526" spans="14:25" x14ac:dyDescent="0.2">
      <c r="N1526" s="63">
        <v>45809</v>
      </c>
      <c r="O1526" s="63">
        <v>45817</v>
      </c>
      <c r="P1526" s="63">
        <v>45817</v>
      </c>
      <c r="Q1526" t="s">
        <v>1154</v>
      </c>
      <c r="R1526" t="s">
        <v>128</v>
      </c>
      <c r="S1526" t="s">
        <v>55</v>
      </c>
      <c r="T1526" t="s">
        <v>56</v>
      </c>
      <c r="U1526" t="s">
        <v>1982</v>
      </c>
      <c r="V1526">
        <v>200</v>
      </c>
      <c r="W1526" t="s">
        <v>134</v>
      </c>
      <c r="X1526">
        <v>-200</v>
      </c>
      <c r="Y1526" t="s">
        <v>204</v>
      </c>
    </row>
    <row r="1527" spans="14:25" x14ac:dyDescent="0.2">
      <c r="N1527" s="63">
        <v>45809</v>
      </c>
      <c r="O1527" s="63">
        <v>45771</v>
      </c>
      <c r="P1527" s="63">
        <v>45817</v>
      </c>
      <c r="Q1527" t="s">
        <v>725</v>
      </c>
      <c r="R1527" t="s">
        <v>806</v>
      </c>
      <c r="S1527" t="s">
        <v>803</v>
      </c>
      <c r="T1527" t="s">
        <v>48</v>
      </c>
      <c r="U1527" t="s">
        <v>831</v>
      </c>
      <c r="V1527">
        <v>208.89</v>
      </c>
      <c r="W1527" t="s">
        <v>134</v>
      </c>
      <c r="X1527">
        <v>-208.89</v>
      </c>
      <c r="Y1527" t="s">
        <v>204</v>
      </c>
    </row>
    <row r="1528" spans="14:25" x14ac:dyDescent="0.2">
      <c r="N1528" s="63">
        <v>45809</v>
      </c>
      <c r="O1528" s="63">
        <v>45786</v>
      </c>
      <c r="P1528" s="63">
        <v>45817</v>
      </c>
      <c r="Q1528" t="s">
        <v>725</v>
      </c>
      <c r="R1528" t="s">
        <v>806</v>
      </c>
      <c r="S1528" t="s">
        <v>49</v>
      </c>
      <c r="T1528" t="s">
        <v>51</v>
      </c>
      <c r="U1528" t="s">
        <v>1731</v>
      </c>
      <c r="V1528">
        <v>221.43</v>
      </c>
      <c r="W1528" t="s">
        <v>134</v>
      </c>
      <c r="X1528">
        <v>-221.43</v>
      </c>
      <c r="Y1528" t="s">
        <v>204</v>
      </c>
    </row>
    <row r="1529" spans="14:25" x14ac:dyDescent="0.2">
      <c r="N1529" s="63">
        <v>45809</v>
      </c>
      <c r="O1529" s="63">
        <v>45793</v>
      </c>
      <c r="P1529" s="63">
        <v>45817</v>
      </c>
      <c r="Q1529" t="s">
        <v>725</v>
      </c>
      <c r="R1529" t="s">
        <v>806</v>
      </c>
      <c r="S1529" t="s">
        <v>49</v>
      </c>
      <c r="T1529" t="s">
        <v>51</v>
      </c>
      <c r="U1529" t="s">
        <v>1731</v>
      </c>
      <c r="V1529">
        <v>241.6</v>
      </c>
      <c r="W1529" t="s">
        <v>134</v>
      </c>
      <c r="X1529">
        <v>-241.6</v>
      </c>
      <c r="Y1529" t="s">
        <v>204</v>
      </c>
    </row>
    <row r="1530" spans="14:25" x14ac:dyDescent="0.2">
      <c r="N1530" s="63">
        <v>45809</v>
      </c>
      <c r="O1530" s="63">
        <v>45779</v>
      </c>
      <c r="P1530" s="63">
        <v>45817</v>
      </c>
      <c r="Q1530" t="s">
        <v>725</v>
      </c>
      <c r="R1530" t="s">
        <v>806</v>
      </c>
      <c r="S1530" t="s">
        <v>803</v>
      </c>
      <c r="T1530" t="s">
        <v>48</v>
      </c>
      <c r="U1530" t="s">
        <v>831</v>
      </c>
      <c r="V1530">
        <v>255.69</v>
      </c>
      <c r="W1530" t="s">
        <v>134</v>
      </c>
      <c r="X1530">
        <v>-255.69</v>
      </c>
      <c r="Y1530" t="s">
        <v>204</v>
      </c>
    </row>
    <row r="1531" spans="14:25" x14ac:dyDescent="0.2">
      <c r="N1531" s="63">
        <v>45809</v>
      </c>
      <c r="O1531" s="63">
        <v>45793</v>
      </c>
      <c r="P1531" s="63">
        <v>45817</v>
      </c>
      <c r="Q1531" t="s">
        <v>725</v>
      </c>
      <c r="R1531" t="s">
        <v>806</v>
      </c>
      <c r="S1531" t="s">
        <v>803</v>
      </c>
      <c r="T1531" t="s">
        <v>48</v>
      </c>
      <c r="U1531" t="s">
        <v>978</v>
      </c>
      <c r="V1531">
        <v>257</v>
      </c>
      <c r="W1531" t="s">
        <v>134</v>
      </c>
      <c r="X1531">
        <v>-257</v>
      </c>
      <c r="Y1531" t="s">
        <v>204</v>
      </c>
    </row>
    <row r="1532" spans="14:25" x14ac:dyDescent="0.2">
      <c r="N1532" s="63">
        <v>45809</v>
      </c>
      <c r="O1532" s="63">
        <v>45770</v>
      </c>
      <c r="P1532" s="63">
        <v>45817</v>
      </c>
      <c r="Q1532" t="s">
        <v>725</v>
      </c>
      <c r="R1532" t="s">
        <v>806</v>
      </c>
      <c r="S1532" t="s">
        <v>49</v>
      </c>
      <c r="T1532" t="s">
        <v>51</v>
      </c>
      <c r="U1532" t="s">
        <v>834</v>
      </c>
      <c r="V1532">
        <v>262.7</v>
      </c>
      <c r="W1532" t="s">
        <v>134</v>
      </c>
      <c r="X1532">
        <v>-262.7</v>
      </c>
      <c r="Y1532" t="s">
        <v>204</v>
      </c>
    </row>
    <row r="1533" spans="14:25" x14ac:dyDescent="0.2">
      <c r="N1533" s="63">
        <v>45809</v>
      </c>
      <c r="O1533" s="63">
        <v>45781</v>
      </c>
      <c r="P1533" s="63">
        <v>45817</v>
      </c>
      <c r="Q1533" t="s">
        <v>725</v>
      </c>
      <c r="R1533" t="s">
        <v>806</v>
      </c>
      <c r="S1533" t="s">
        <v>803</v>
      </c>
      <c r="T1533" t="s">
        <v>48</v>
      </c>
      <c r="U1533" t="s">
        <v>978</v>
      </c>
      <c r="V1533">
        <v>272.32</v>
      </c>
      <c r="W1533" t="s">
        <v>134</v>
      </c>
      <c r="X1533">
        <v>-272.32</v>
      </c>
      <c r="Y1533" t="s">
        <v>204</v>
      </c>
    </row>
    <row r="1534" spans="14:25" x14ac:dyDescent="0.2">
      <c r="N1534" s="63">
        <v>45809</v>
      </c>
      <c r="O1534" s="63">
        <v>45776</v>
      </c>
      <c r="P1534" s="63">
        <v>45817</v>
      </c>
      <c r="Q1534" t="s">
        <v>725</v>
      </c>
      <c r="R1534" t="s">
        <v>806</v>
      </c>
      <c r="S1534" t="s">
        <v>49</v>
      </c>
      <c r="T1534" t="s">
        <v>807</v>
      </c>
      <c r="U1534" t="s">
        <v>881</v>
      </c>
      <c r="V1534">
        <v>274.33999999999997</v>
      </c>
      <c r="W1534" t="s">
        <v>134</v>
      </c>
      <c r="X1534">
        <v>-274.33999999999997</v>
      </c>
      <c r="Y1534" t="s">
        <v>204</v>
      </c>
    </row>
    <row r="1535" spans="14:25" x14ac:dyDescent="0.2">
      <c r="N1535" s="63">
        <v>45809</v>
      </c>
      <c r="O1535" s="63">
        <v>45817</v>
      </c>
      <c r="P1535" s="63">
        <v>45817</v>
      </c>
      <c r="Q1535" t="s">
        <v>1154</v>
      </c>
      <c r="R1535" t="s">
        <v>128</v>
      </c>
      <c r="S1535" t="s">
        <v>58</v>
      </c>
      <c r="T1535" t="s">
        <v>802</v>
      </c>
      <c r="U1535" t="s">
        <v>747</v>
      </c>
      <c r="V1535">
        <v>295.85000000000002</v>
      </c>
      <c r="W1535" t="s">
        <v>134</v>
      </c>
      <c r="X1535">
        <v>-295.85000000000002</v>
      </c>
      <c r="Y1535" t="s">
        <v>204</v>
      </c>
    </row>
    <row r="1536" spans="14:25" x14ac:dyDescent="0.2">
      <c r="N1536" s="63">
        <v>45809</v>
      </c>
      <c r="O1536" s="63">
        <v>45774</v>
      </c>
      <c r="P1536" s="63">
        <v>45817</v>
      </c>
      <c r="Q1536" t="s">
        <v>725</v>
      </c>
      <c r="R1536" t="s">
        <v>806</v>
      </c>
      <c r="S1536" t="s">
        <v>803</v>
      </c>
      <c r="T1536" t="s">
        <v>48</v>
      </c>
      <c r="U1536" t="s">
        <v>978</v>
      </c>
      <c r="V1536">
        <v>304.64</v>
      </c>
      <c r="W1536" t="s">
        <v>134</v>
      </c>
      <c r="X1536">
        <v>-304.64</v>
      </c>
      <c r="Y1536" t="s">
        <v>204</v>
      </c>
    </row>
    <row r="1537" spans="14:25" x14ac:dyDescent="0.2">
      <c r="N1537" s="63">
        <v>45809</v>
      </c>
      <c r="O1537" s="63">
        <v>45792</v>
      </c>
      <c r="P1537" s="63">
        <v>45817</v>
      </c>
      <c r="Q1537" t="s">
        <v>725</v>
      </c>
      <c r="R1537" t="s">
        <v>806</v>
      </c>
      <c r="S1537" t="s">
        <v>49</v>
      </c>
      <c r="T1537" t="s">
        <v>807</v>
      </c>
      <c r="U1537" t="s">
        <v>881</v>
      </c>
      <c r="V1537">
        <v>304.68</v>
      </c>
      <c r="W1537" t="s">
        <v>134</v>
      </c>
      <c r="X1537">
        <v>-304.68</v>
      </c>
      <c r="Y1537" t="s">
        <v>204</v>
      </c>
    </row>
    <row r="1538" spans="14:25" x14ac:dyDescent="0.2">
      <c r="N1538" s="63">
        <v>45809</v>
      </c>
      <c r="O1538" s="63">
        <v>45817</v>
      </c>
      <c r="P1538" s="63">
        <v>45817</v>
      </c>
      <c r="Q1538" t="s">
        <v>1154</v>
      </c>
      <c r="R1538" t="s">
        <v>128</v>
      </c>
      <c r="S1538" t="s">
        <v>58</v>
      </c>
      <c r="T1538" t="s">
        <v>802</v>
      </c>
      <c r="U1538" t="s">
        <v>747</v>
      </c>
      <c r="V1538">
        <v>320.82</v>
      </c>
      <c r="W1538" t="s">
        <v>134</v>
      </c>
      <c r="X1538">
        <v>-320.82</v>
      </c>
      <c r="Y1538" t="s">
        <v>204</v>
      </c>
    </row>
    <row r="1539" spans="14:25" x14ac:dyDescent="0.2">
      <c r="N1539" s="63">
        <v>45809</v>
      </c>
      <c r="O1539" s="63">
        <v>45797</v>
      </c>
      <c r="P1539" s="63">
        <v>45817</v>
      </c>
      <c r="Q1539" t="s">
        <v>725</v>
      </c>
      <c r="R1539" t="s">
        <v>806</v>
      </c>
      <c r="S1539" t="s">
        <v>52</v>
      </c>
      <c r="T1539" t="s">
        <v>800</v>
      </c>
      <c r="U1539" t="s">
        <v>829</v>
      </c>
      <c r="V1539">
        <v>342.03</v>
      </c>
      <c r="W1539" t="s">
        <v>134</v>
      </c>
      <c r="X1539">
        <v>-342.03</v>
      </c>
      <c r="Y1539" t="s">
        <v>204</v>
      </c>
    </row>
    <row r="1540" spans="14:25" x14ac:dyDescent="0.2">
      <c r="N1540" s="63">
        <v>45809</v>
      </c>
      <c r="O1540" s="63">
        <v>45785</v>
      </c>
      <c r="P1540" s="63">
        <v>45817</v>
      </c>
      <c r="Q1540" t="s">
        <v>725</v>
      </c>
      <c r="R1540" t="s">
        <v>806</v>
      </c>
      <c r="S1540" t="s">
        <v>58</v>
      </c>
      <c r="T1540" t="s">
        <v>801</v>
      </c>
      <c r="U1540" t="s">
        <v>1914</v>
      </c>
      <c r="V1540">
        <v>411.35</v>
      </c>
      <c r="W1540" t="s">
        <v>134</v>
      </c>
      <c r="X1540">
        <v>-411.35</v>
      </c>
      <c r="Y1540" t="s">
        <v>204</v>
      </c>
    </row>
    <row r="1541" spans="14:25" x14ac:dyDescent="0.2">
      <c r="N1541" s="63">
        <v>45809</v>
      </c>
      <c r="O1541" s="63">
        <v>45817</v>
      </c>
      <c r="P1541" s="63">
        <v>45817</v>
      </c>
      <c r="Q1541" t="s">
        <v>1154</v>
      </c>
      <c r="R1541" t="s">
        <v>128</v>
      </c>
      <c r="S1541" t="s">
        <v>58</v>
      </c>
      <c r="T1541" t="s">
        <v>802</v>
      </c>
      <c r="U1541" t="s">
        <v>958</v>
      </c>
      <c r="V1541">
        <v>935</v>
      </c>
      <c r="W1541" t="s">
        <v>134</v>
      </c>
      <c r="X1541">
        <v>-935</v>
      </c>
      <c r="Y1541" t="s">
        <v>204</v>
      </c>
    </row>
    <row r="1542" spans="14:25" x14ac:dyDescent="0.2">
      <c r="N1542" s="63">
        <v>45809</v>
      </c>
      <c r="O1542" s="63">
        <v>45817</v>
      </c>
      <c r="P1542" s="63">
        <v>45817</v>
      </c>
      <c r="Q1542" t="s">
        <v>1154</v>
      </c>
      <c r="R1542" t="s">
        <v>128</v>
      </c>
      <c r="S1542" t="s">
        <v>58</v>
      </c>
      <c r="T1542" t="s">
        <v>802</v>
      </c>
      <c r="U1542" t="s">
        <v>1482</v>
      </c>
      <c r="V1542">
        <v>1630.4</v>
      </c>
      <c r="W1542" t="s">
        <v>134</v>
      </c>
      <c r="X1542">
        <v>-1630.4</v>
      </c>
      <c r="Y1542" t="s">
        <v>204</v>
      </c>
    </row>
    <row r="1543" spans="14:25" x14ac:dyDescent="0.2">
      <c r="N1543" s="63">
        <v>45809</v>
      </c>
      <c r="O1543" s="63">
        <v>45818</v>
      </c>
      <c r="P1543" s="63">
        <v>45818</v>
      </c>
      <c r="Q1543" t="s">
        <v>1154</v>
      </c>
      <c r="R1543" t="s">
        <v>128</v>
      </c>
      <c r="S1543" t="s">
        <v>808</v>
      </c>
      <c r="T1543" t="s">
        <v>257</v>
      </c>
      <c r="U1543" t="s">
        <v>763</v>
      </c>
      <c r="V1543">
        <v>10.02</v>
      </c>
      <c r="W1543" t="s">
        <v>134</v>
      </c>
      <c r="X1543">
        <v>-10.02</v>
      </c>
      <c r="Y1543" t="s">
        <v>204</v>
      </c>
    </row>
    <row r="1544" spans="14:25" x14ac:dyDescent="0.2">
      <c r="N1544" s="63">
        <v>45809</v>
      </c>
      <c r="O1544" s="63">
        <v>45818</v>
      </c>
      <c r="P1544" s="63">
        <v>45818</v>
      </c>
      <c r="Q1544" t="s">
        <v>1154</v>
      </c>
      <c r="R1544" t="s">
        <v>128</v>
      </c>
      <c r="S1544" t="s">
        <v>55</v>
      </c>
      <c r="T1544" t="s">
        <v>56</v>
      </c>
      <c r="U1544" t="s">
        <v>1983</v>
      </c>
      <c r="V1544">
        <v>40</v>
      </c>
      <c r="W1544" t="s">
        <v>134</v>
      </c>
      <c r="X1544">
        <v>-40</v>
      </c>
      <c r="Y1544" t="s">
        <v>204</v>
      </c>
    </row>
    <row r="1545" spans="14:25" x14ac:dyDescent="0.2">
      <c r="N1545" s="63">
        <v>45809</v>
      </c>
      <c r="O1545" s="63">
        <v>45818</v>
      </c>
      <c r="P1545" s="63">
        <v>45818</v>
      </c>
      <c r="Q1545" t="s">
        <v>1154</v>
      </c>
      <c r="R1545" t="s">
        <v>128</v>
      </c>
      <c r="S1545" t="s">
        <v>49</v>
      </c>
      <c r="T1545" t="s">
        <v>901</v>
      </c>
      <c r="U1545" t="s">
        <v>762</v>
      </c>
      <c r="V1545">
        <v>42</v>
      </c>
      <c r="W1545" t="s">
        <v>134</v>
      </c>
      <c r="X1545">
        <v>-42</v>
      </c>
      <c r="Y1545" t="s">
        <v>204</v>
      </c>
    </row>
    <row r="1546" spans="14:25" x14ac:dyDescent="0.2">
      <c r="N1546" s="63">
        <v>45809</v>
      </c>
      <c r="O1546" s="63">
        <v>45818</v>
      </c>
      <c r="P1546" s="63">
        <v>45818</v>
      </c>
      <c r="Q1546" t="s">
        <v>1154</v>
      </c>
      <c r="R1546" t="s">
        <v>128</v>
      </c>
      <c r="S1546" t="s">
        <v>814</v>
      </c>
      <c r="T1546" t="s">
        <v>257</v>
      </c>
      <c r="U1546" t="s">
        <v>761</v>
      </c>
      <c r="V1546">
        <v>120</v>
      </c>
      <c r="W1546" t="s">
        <v>134</v>
      </c>
      <c r="X1546">
        <v>-120</v>
      </c>
      <c r="Y1546" t="s">
        <v>204</v>
      </c>
    </row>
    <row r="1547" spans="14:25" x14ac:dyDescent="0.2">
      <c r="N1547" s="63">
        <v>45809</v>
      </c>
      <c r="O1547" s="63">
        <v>45818</v>
      </c>
      <c r="P1547" s="63">
        <v>45818</v>
      </c>
      <c r="Q1547" t="s">
        <v>1154</v>
      </c>
      <c r="R1547" t="s">
        <v>128</v>
      </c>
      <c r="S1547" t="s">
        <v>55</v>
      </c>
      <c r="T1547" t="s">
        <v>56</v>
      </c>
      <c r="U1547" t="s">
        <v>1986</v>
      </c>
      <c r="V1547">
        <v>200</v>
      </c>
      <c r="W1547" t="s">
        <v>134</v>
      </c>
      <c r="X1547">
        <v>-200</v>
      </c>
      <c r="Y1547" t="s">
        <v>204</v>
      </c>
    </row>
    <row r="1548" spans="14:25" x14ac:dyDescent="0.2">
      <c r="N1548" s="63">
        <v>45809</v>
      </c>
      <c r="O1548" s="63">
        <v>45818</v>
      </c>
      <c r="P1548" s="63">
        <v>45818</v>
      </c>
      <c r="Q1548" t="s">
        <v>1154</v>
      </c>
      <c r="R1548" t="s">
        <v>128</v>
      </c>
      <c r="S1548" t="s">
        <v>58</v>
      </c>
      <c r="T1548" t="s">
        <v>801</v>
      </c>
      <c r="U1548" t="s">
        <v>1984</v>
      </c>
      <c r="V1548">
        <v>240</v>
      </c>
      <c r="W1548" t="s">
        <v>134</v>
      </c>
      <c r="X1548">
        <v>-240</v>
      </c>
      <c r="Y1548" t="s">
        <v>204</v>
      </c>
    </row>
    <row r="1549" spans="14:25" x14ac:dyDescent="0.2">
      <c r="N1549" s="63">
        <v>45809</v>
      </c>
      <c r="O1549" s="63">
        <v>45818</v>
      </c>
      <c r="P1549" s="63">
        <v>45818</v>
      </c>
      <c r="Q1549" t="s">
        <v>1154</v>
      </c>
      <c r="R1549" t="s">
        <v>128</v>
      </c>
      <c r="S1549" t="s">
        <v>899</v>
      </c>
      <c r="T1549" t="s">
        <v>1762</v>
      </c>
      <c r="U1549" t="s">
        <v>1485</v>
      </c>
      <c r="V1549">
        <v>360</v>
      </c>
      <c r="W1549" t="s">
        <v>134</v>
      </c>
      <c r="X1549">
        <v>-360</v>
      </c>
      <c r="Y1549" t="s">
        <v>204</v>
      </c>
    </row>
    <row r="1550" spans="14:25" x14ac:dyDescent="0.2">
      <c r="N1550" s="63">
        <v>45809</v>
      </c>
      <c r="O1550" s="63">
        <v>45818</v>
      </c>
      <c r="P1550" s="63">
        <v>45818</v>
      </c>
      <c r="Q1550" t="s">
        <v>1154</v>
      </c>
      <c r="R1550" t="s">
        <v>128</v>
      </c>
      <c r="S1550" t="s">
        <v>43</v>
      </c>
      <c r="T1550" t="s">
        <v>44</v>
      </c>
      <c r="U1550" t="s">
        <v>760</v>
      </c>
      <c r="V1550">
        <v>406.79</v>
      </c>
      <c r="W1550" t="s">
        <v>134</v>
      </c>
      <c r="X1550">
        <v>-406.79</v>
      </c>
      <c r="Y1550" t="s">
        <v>204</v>
      </c>
    </row>
    <row r="1551" spans="14:25" x14ac:dyDescent="0.2">
      <c r="N1551" s="63">
        <v>45809</v>
      </c>
      <c r="O1551" s="63">
        <v>45818</v>
      </c>
      <c r="P1551" s="63">
        <v>45818</v>
      </c>
      <c r="Q1551" t="s">
        <v>1154</v>
      </c>
      <c r="R1551" t="s">
        <v>128</v>
      </c>
      <c r="S1551" t="s">
        <v>679</v>
      </c>
      <c r="T1551" t="s">
        <v>1137</v>
      </c>
      <c r="U1551" t="s">
        <v>1130</v>
      </c>
      <c r="V1551">
        <v>499.96</v>
      </c>
      <c r="W1551" t="s">
        <v>134</v>
      </c>
      <c r="X1551">
        <v>-499.96</v>
      </c>
      <c r="Y1551" t="s">
        <v>204</v>
      </c>
    </row>
    <row r="1552" spans="14:25" x14ac:dyDescent="0.2">
      <c r="N1552" s="63">
        <v>45809</v>
      </c>
      <c r="O1552" s="63">
        <v>45818</v>
      </c>
      <c r="P1552" s="63">
        <v>45818</v>
      </c>
      <c r="Q1552" t="s">
        <v>1154</v>
      </c>
      <c r="R1552" t="s">
        <v>128</v>
      </c>
      <c r="S1552" t="s">
        <v>52</v>
      </c>
      <c r="T1552" t="s">
        <v>54</v>
      </c>
      <c r="U1552" t="s">
        <v>1985</v>
      </c>
      <c r="V1552">
        <v>2215.98</v>
      </c>
      <c r="W1552" t="s">
        <v>134</v>
      </c>
      <c r="X1552">
        <v>-2215.98</v>
      </c>
      <c r="Y1552" t="s">
        <v>204</v>
      </c>
    </row>
    <row r="1553" spans="14:25" x14ac:dyDescent="0.2">
      <c r="N1553" s="63">
        <v>45809</v>
      </c>
      <c r="O1553" s="63">
        <v>45819</v>
      </c>
      <c r="P1553" s="63">
        <v>45819</v>
      </c>
      <c r="Q1553" t="s">
        <v>1154</v>
      </c>
      <c r="R1553" t="s">
        <v>128</v>
      </c>
      <c r="S1553" t="s">
        <v>899</v>
      </c>
      <c r="T1553" t="s">
        <v>902</v>
      </c>
      <c r="U1553" t="s">
        <v>1987</v>
      </c>
      <c r="V1553">
        <v>20</v>
      </c>
      <c r="W1553" t="s">
        <v>134</v>
      </c>
      <c r="X1553">
        <v>-20</v>
      </c>
      <c r="Y1553" t="s">
        <v>204</v>
      </c>
    </row>
    <row r="1554" spans="14:25" x14ac:dyDescent="0.2">
      <c r="N1554" s="63">
        <v>45809</v>
      </c>
      <c r="O1554" s="63">
        <v>45819</v>
      </c>
      <c r="P1554" s="63">
        <v>45819</v>
      </c>
      <c r="Q1554" t="s">
        <v>1154</v>
      </c>
      <c r="R1554" t="s">
        <v>128</v>
      </c>
      <c r="S1554" t="s">
        <v>43</v>
      </c>
      <c r="T1554" t="s">
        <v>46</v>
      </c>
      <c r="U1554" t="s">
        <v>766</v>
      </c>
      <c r="V1554">
        <v>205.21</v>
      </c>
      <c r="W1554" t="s">
        <v>134</v>
      </c>
      <c r="X1554">
        <v>-205.21</v>
      </c>
      <c r="Y1554" t="s">
        <v>204</v>
      </c>
    </row>
    <row r="1555" spans="14:25" x14ac:dyDescent="0.2">
      <c r="N1555" s="63">
        <v>45809</v>
      </c>
      <c r="O1555" s="63">
        <v>45820</v>
      </c>
      <c r="P1555" s="63">
        <v>45820</v>
      </c>
      <c r="Q1555" t="s">
        <v>1154</v>
      </c>
      <c r="R1555" t="s">
        <v>128</v>
      </c>
      <c r="S1555" t="s">
        <v>41</v>
      </c>
      <c r="T1555" t="s">
        <v>798</v>
      </c>
      <c r="U1555" t="s">
        <v>1989</v>
      </c>
      <c r="V1555">
        <v>147.68</v>
      </c>
      <c r="W1555" t="s">
        <v>134</v>
      </c>
      <c r="X1555">
        <v>147.68</v>
      </c>
      <c r="Y1555" t="s">
        <v>203</v>
      </c>
    </row>
    <row r="1556" spans="14:25" x14ac:dyDescent="0.2">
      <c r="N1556" s="63">
        <v>45809</v>
      </c>
      <c r="O1556" s="63">
        <v>45820</v>
      </c>
      <c r="P1556" s="63">
        <v>45820</v>
      </c>
      <c r="Q1556" t="s">
        <v>1154</v>
      </c>
      <c r="R1556" t="s">
        <v>128</v>
      </c>
      <c r="S1556" t="s">
        <v>41</v>
      </c>
      <c r="T1556" t="s">
        <v>798</v>
      </c>
      <c r="U1556" t="s">
        <v>1988</v>
      </c>
      <c r="V1556">
        <v>176.85</v>
      </c>
      <c r="W1556" t="s">
        <v>134</v>
      </c>
      <c r="X1556">
        <v>176.85</v>
      </c>
      <c r="Y1556" t="s">
        <v>203</v>
      </c>
    </row>
    <row r="1557" spans="14:25" x14ac:dyDescent="0.2">
      <c r="N1557" s="63">
        <v>45809</v>
      </c>
      <c r="O1557" s="63">
        <v>45820</v>
      </c>
      <c r="P1557" s="63">
        <v>45820</v>
      </c>
      <c r="Q1557" t="s">
        <v>1154</v>
      </c>
      <c r="R1557" t="s">
        <v>128</v>
      </c>
      <c r="S1557" t="s">
        <v>43</v>
      </c>
      <c r="T1557" t="s">
        <v>817</v>
      </c>
      <c r="U1557" t="s">
        <v>1990</v>
      </c>
      <c r="V1557">
        <v>220</v>
      </c>
      <c r="W1557" t="s">
        <v>134</v>
      </c>
      <c r="X1557">
        <v>-220</v>
      </c>
      <c r="Y1557" t="s">
        <v>204</v>
      </c>
    </row>
    <row r="1558" spans="14:25" x14ac:dyDescent="0.2">
      <c r="N1558" s="63">
        <v>45809</v>
      </c>
      <c r="O1558" s="63">
        <v>45821</v>
      </c>
      <c r="P1558" s="63">
        <v>45821</v>
      </c>
      <c r="Q1558" t="s">
        <v>1154</v>
      </c>
      <c r="R1558" t="s">
        <v>128</v>
      </c>
      <c r="S1558" t="s">
        <v>41</v>
      </c>
      <c r="T1558" t="s">
        <v>798</v>
      </c>
      <c r="U1558" t="s">
        <v>1995</v>
      </c>
      <c r="V1558">
        <v>2</v>
      </c>
      <c r="W1558" t="s">
        <v>134</v>
      </c>
      <c r="X1558">
        <v>2</v>
      </c>
      <c r="Y1558" t="s">
        <v>203</v>
      </c>
    </row>
    <row r="1559" spans="14:25" x14ac:dyDescent="0.2">
      <c r="N1559" s="63">
        <v>45809</v>
      </c>
      <c r="O1559" s="63">
        <v>45821</v>
      </c>
      <c r="P1559" s="63">
        <v>45821</v>
      </c>
      <c r="Q1559" t="s">
        <v>1154</v>
      </c>
      <c r="R1559" t="s">
        <v>128</v>
      </c>
      <c r="S1559" t="s">
        <v>41</v>
      </c>
      <c r="T1559" t="s">
        <v>798</v>
      </c>
      <c r="U1559" t="s">
        <v>1992</v>
      </c>
      <c r="V1559">
        <v>2.2000000000000002</v>
      </c>
      <c r="W1559" t="s">
        <v>134</v>
      </c>
      <c r="X1559">
        <v>2.2000000000000002</v>
      </c>
      <c r="Y1559" t="s">
        <v>203</v>
      </c>
    </row>
    <row r="1560" spans="14:25" x14ac:dyDescent="0.2">
      <c r="N1560" s="63">
        <v>45809</v>
      </c>
      <c r="O1560" s="63">
        <v>45821</v>
      </c>
      <c r="P1560" s="63">
        <v>45821</v>
      </c>
      <c r="Q1560" t="s">
        <v>1154</v>
      </c>
      <c r="R1560" t="s">
        <v>128</v>
      </c>
      <c r="S1560" t="s">
        <v>41</v>
      </c>
      <c r="T1560" t="s">
        <v>798</v>
      </c>
      <c r="U1560" t="s">
        <v>1991</v>
      </c>
      <c r="V1560">
        <v>2.2999999999999998</v>
      </c>
      <c r="W1560" t="s">
        <v>134</v>
      </c>
      <c r="X1560">
        <v>2.2999999999999998</v>
      </c>
      <c r="Y1560" t="s">
        <v>203</v>
      </c>
    </row>
    <row r="1561" spans="14:25" x14ac:dyDescent="0.2">
      <c r="N1561" s="63">
        <v>45809</v>
      </c>
      <c r="O1561" s="63">
        <v>45821</v>
      </c>
      <c r="P1561" s="63">
        <v>45821</v>
      </c>
      <c r="Q1561" t="s">
        <v>1154</v>
      </c>
      <c r="R1561" t="s">
        <v>128</v>
      </c>
      <c r="S1561" t="s">
        <v>41</v>
      </c>
      <c r="T1561" t="s">
        <v>798</v>
      </c>
      <c r="U1561" t="s">
        <v>1998</v>
      </c>
      <c r="V1561">
        <v>2.46</v>
      </c>
      <c r="W1561" t="s">
        <v>134</v>
      </c>
      <c r="X1561">
        <v>2.46</v>
      </c>
      <c r="Y1561" t="s">
        <v>203</v>
      </c>
    </row>
    <row r="1562" spans="14:25" x14ac:dyDescent="0.2">
      <c r="N1562" s="63">
        <v>45809</v>
      </c>
      <c r="O1562" s="63">
        <v>45821</v>
      </c>
      <c r="P1562" s="63">
        <v>45821</v>
      </c>
      <c r="Q1562" t="s">
        <v>1154</v>
      </c>
      <c r="R1562" t="s">
        <v>128</v>
      </c>
      <c r="S1562" t="s">
        <v>41</v>
      </c>
      <c r="T1562" t="s">
        <v>798</v>
      </c>
      <c r="U1562" t="s">
        <v>1993</v>
      </c>
      <c r="V1562">
        <v>6.8</v>
      </c>
      <c r="W1562" t="s">
        <v>134</v>
      </c>
      <c r="X1562">
        <v>6.8</v>
      </c>
      <c r="Y1562" t="s">
        <v>203</v>
      </c>
    </row>
    <row r="1563" spans="14:25" x14ac:dyDescent="0.2">
      <c r="N1563" s="63">
        <v>45809</v>
      </c>
      <c r="O1563" s="63">
        <v>45821</v>
      </c>
      <c r="P1563" s="63">
        <v>45821</v>
      </c>
      <c r="Q1563" t="s">
        <v>1154</v>
      </c>
      <c r="R1563" t="s">
        <v>128</v>
      </c>
      <c r="S1563" t="s">
        <v>41</v>
      </c>
      <c r="T1563" t="s">
        <v>798</v>
      </c>
      <c r="U1563" t="s">
        <v>1997</v>
      </c>
      <c r="V1563">
        <v>8.5</v>
      </c>
      <c r="W1563" t="s">
        <v>134</v>
      </c>
      <c r="X1563">
        <v>8.5</v>
      </c>
      <c r="Y1563" t="s">
        <v>203</v>
      </c>
    </row>
    <row r="1564" spans="14:25" x14ac:dyDescent="0.2">
      <c r="N1564" s="63">
        <v>45809</v>
      </c>
      <c r="O1564" s="63">
        <v>45821</v>
      </c>
      <c r="P1564" s="63">
        <v>45821</v>
      </c>
      <c r="Q1564" t="s">
        <v>1154</v>
      </c>
      <c r="R1564" t="s">
        <v>128</v>
      </c>
      <c r="S1564" t="s">
        <v>41</v>
      </c>
      <c r="T1564" t="s">
        <v>798</v>
      </c>
      <c r="U1564" t="s">
        <v>1994</v>
      </c>
      <c r="V1564">
        <v>22.5</v>
      </c>
      <c r="W1564" t="s">
        <v>134</v>
      </c>
      <c r="X1564">
        <v>22.5</v>
      </c>
      <c r="Y1564" t="s">
        <v>203</v>
      </c>
    </row>
    <row r="1565" spans="14:25" x14ac:dyDescent="0.2">
      <c r="N1565" s="63">
        <v>45809</v>
      </c>
      <c r="O1565" s="63">
        <v>45821</v>
      </c>
      <c r="P1565" s="63">
        <v>45821</v>
      </c>
      <c r="Q1565" t="s">
        <v>1154</v>
      </c>
      <c r="R1565" t="s">
        <v>128</v>
      </c>
      <c r="S1565" t="s">
        <v>41</v>
      </c>
      <c r="T1565" t="s">
        <v>798</v>
      </c>
      <c r="U1565" t="s">
        <v>1996</v>
      </c>
      <c r="V1565">
        <v>23.2</v>
      </c>
      <c r="W1565" t="s">
        <v>134</v>
      </c>
      <c r="X1565">
        <v>23.2</v>
      </c>
      <c r="Y1565" t="s">
        <v>203</v>
      </c>
    </row>
    <row r="1566" spans="14:25" x14ac:dyDescent="0.2">
      <c r="N1566" s="63">
        <v>45809</v>
      </c>
      <c r="O1566" s="63">
        <v>45821</v>
      </c>
      <c r="P1566" s="63">
        <v>45821</v>
      </c>
      <c r="Q1566" t="s">
        <v>725</v>
      </c>
      <c r="R1566" t="s">
        <v>128</v>
      </c>
      <c r="S1566" t="s">
        <v>58</v>
      </c>
      <c r="T1566" t="s">
        <v>906</v>
      </c>
      <c r="U1566" t="s">
        <v>1513</v>
      </c>
      <c r="V1566">
        <v>146.09</v>
      </c>
      <c r="W1566" t="s">
        <v>134</v>
      </c>
      <c r="X1566">
        <v>-146.09</v>
      </c>
      <c r="Y1566" t="s">
        <v>204</v>
      </c>
    </row>
    <row r="1567" spans="14:25" x14ac:dyDescent="0.2">
      <c r="N1567" s="63">
        <v>45809</v>
      </c>
      <c r="O1567" s="63">
        <v>45821</v>
      </c>
      <c r="P1567" s="63">
        <v>45821</v>
      </c>
      <c r="Q1567" t="s">
        <v>1154</v>
      </c>
      <c r="R1567" t="s">
        <v>128</v>
      </c>
      <c r="S1567" t="s">
        <v>55</v>
      </c>
      <c r="T1567" t="s">
        <v>56</v>
      </c>
      <c r="U1567" t="s">
        <v>1999</v>
      </c>
      <c r="V1567">
        <v>280</v>
      </c>
      <c r="W1567" t="s">
        <v>134</v>
      </c>
      <c r="X1567">
        <v>-280</v>
      </c>
      <c r="Y1567" t="s">
        <v>204</v>
      </c>
    </row>
    <row r="1568" spans="14:25" x14ac:dyDescent="0.2">
      <c r="N1568" s="63">
        <v>45809</v>
      </c>
      <c r="O1568" s="63">
        <v>45824</v>
      </c>
      <c r="P1568" s="63">
        <v>45824</v>
      </c>
      <c r="Q1568" t="s">
        <v>1154</v>
      </c>
      <c r="R1568" t="s">
        <v>128</v>
      </c>
      <c r="S1568" t="s">
        <v>43</v>
      </c>
      <c r="T1568" t="s">
        <v>818</v>
      </c>
      <c r="U1568" t="s">
        <v>2001</v>
      </c>
      <c r="V1568">
        <v>80</v>
      </c>
      <c r="W1568" t="s">
        <v>134</v>
      </c>
      <c r="X1568">
        <v>-80</v>
      </c>
      <c r="Y1568" t="s">
        <v>204</v>
      </c>
    </row>
    <row r="1569" spans="14:25" x14ac:dyDescent="0.2">
      <c r="N1569" s="63">
        <v>45809</v>
      </c>
      <c r="O1569" s="63">
        <v>45824</v>
      </c>
      <c r="P1569" s="63">
        <v>45824</v>
      </c>
      <c r="Q1569" t="s">
        <v>1154</v>
      </c>
      <c r="R1569" t="s">
        <v>128</v>
      </c>
      <c r="S1569" t="s">
        <v>808</v>
      </c>
      <c r="T1569" t="s">
        <v>257</v>
      </c>
      <c r="U1569" t="s">
        <v>780</v>
      </c>
      <c r="V1569">
        <v>174.72</v>
      </c>
      <c r="W1569" t="s">
        <v>134</v>
      </c>
      <c r="X1569">
        <v>-174.72</v>
      </c>
      <c r="Y1569" t="s">
        <v>204</v>
      </c>
    </row>
    <row r="1570" spans="14:25" x14ac:dyDescent="0.2">
      <c r="N1570" s="63">
        <v>45809</v>
      </c>
      <c r="O1570" s="63">
        <v>45824</v>
      </c>
      <c r="P1570" s="63">
        <v>45824</v>
      </c>
      <c r="Q1570" t="s">
        <v>1154</v>
      </c>
      <c r="R1570" t="s">
        <v>128</v>
      </c>
      <c r="S1570" t="s">
        <v>55</v>
      </c>
      <c r="T1570" t="s">
        <v>56</v>
      </c>
      <c r="U1570" t="s">
        <v>2000</v>
      </c>
      <c r="V1570">
        <v>350</v>
      </c>
      <c r="W1570" t="s">
        <v>134</v>
      </c>
      <c r="X1570">
        <v>-350</v>
      </c>
      <c r="Y1570" t="s">
        <v>204</v>
      </c>
    </row>
    <row r="1571" spans="14:25" x14ac:dyDescent="0.2">
      <c r="N1571" s="63">
        <v>45809</v>
      </c>
      <c r="O1571" s="63">
        <v>45825</v>
      </c>
      <c r="P1571" s="63">
        <v>45825</v>
      </c>
      <c r="Q1571" t="s">
        <v>1154</v>
      </c>
      <c r="R1571" t="s">
        <v>128</v>
      </c>
      <c r="S1571" t="s">
        <v>809</v>
      </c>
      <c r="T1571" t="s">
        <v>823</v>
      </c>
      <c r="U1571" t="s">
        <v>786</v>
      </c>
      <c r="V1571">
        <v>103.04</v>
      </c>
      <c r="W1571" t="s">
        <v>134</v>
      </c>
      <c r="X1571">
        <v>-103.04</v>
      </c>
      <c r="Y1571" t="s">
        <v>204</v>
      </c>
    </row>
    <row r="1572" spans="14:25" x14ac:dyDescent="0.2">
      <c r="N1572" s="63">
        <v>45809</v>
      </c>
      <c r="O1572" s="63">
        <v>45825</v>
      </c>
      <c r="P1572" s="63">
        <v>45825</v>
      </c>
      <c r="Q1572" t="s">
        <v>1154</v>
      </c>
      <c r="R1572" t="s">
        <v>128</v>
      </c>
      <c r="S1572" t="s">
        <v>809</v>
      </c>
      <c r="T1572" t="s">
        <v>823</v>
      </c>
      <c r="U1572" t="s">
        <v>786</v>
      </c>
      <c r="V1572">
        <v>159.55000000000001</v>
      </c>
      <c r="W1572" t="s">
        <v>134</v>
      </c>
      <c r="X1572">
        <v>-159.55000000000001</v>
      </c>
      <c r="Y1572" t="s">
        <v>204</v>
      </c>
    </row>
    <row r="1573" spans="14:25" x14ac:dyDescent="0.2">
      <c r="N1573" s="63">
        <v>45809</v>
      </c>
      <c r="O1573" s="63">
        <v>45825</v>
      </c>
      <c r="P1573" s="63">
        <v>45825</v>
      </c>
      <c r="Q1573" t="s">
        <v>1154</v>
      </c>
      <c r="R1573" t="s">
        <v>128</v>
      </c>
      <c r="S1573" t="s">
        <v>809</v>
      </c>
      <c r="T1573" t="s">
        <v>823</v>
      </c>
      <c r="U1573" t="s">
        <v>786</v>
      </c>
      <c r="V1573">
        <v>234.84</v>
      </c>
      <c r="W1573" t="s">
        <v>134</v>
      </c>
      <c r="X1573">
        <v>-234.84</v>
      </c>
      <c r="Y1573" t="s">
        <v>204</v>
      </c>
    </row>
    <row r="1574" spans="14:25" x14ac:dyDescent="0.2">
      <c r="N1574" s="63">
        <v>45809</v>
      </c>
      <c r="O1574" s="63">
        <v>45825</v>
      </c>
      <c r="P1574" s="63">
        <v>45825</v>
      </c>
      <c r="Q1574" t="s">
        <v>1154</v>
      </c>
      <c r="R1574" t="s">
        <v>128</v>
      </c>
      <c r="S1574" t="s">
        <v>809</v>
      </c>
      <c r="T1574" t="s">
        <v>823</v>
      </c>
      <c r="U1574" t="s">
        <v>786</v>
      </c>
      <c r="V1574">
        <v>237.15</v>
      </c>
      <c r="W1574" t="s">
        <v>134</v>
      </c>
      <c r="X1574">
        <v>-237.15</v>
      </c>
      <c r="Y1574" t="s">
        <v>204</v>
      </c>
    </row>
    <row r="1575" spans="14:25" x14ac:dyDescent="0.2">
      <c r="N1575" s="63">
        <v>45809</v>
      </c>
      <c r="O1575" s="63">
        <v>45825</v>
      </c>
      <c r="P1575" s="63">
        <v>45825</v>
      </c>
      <c r="Q1575" t="s">
        <v>1154</v>
      </c>
      <c r="R1575" t="s">
        <v>128</v>
      </c>
      <c r="S1575" t="s">
        <v>809</v>
      </c>
      <c r="T1575" t="s">
        <v>823</v>
      </c>
      <c r="U1575" t="s">
        <v>786</v>
      </c>
      <c r="V1575">
        <v>320.72000000000003</v>
      </c>
      <c r="W1575" t="s">
        <v>134</v>
      </c>
      <c r="X1575">
        <v>-320.72000000000003</v>
      </c>
      <c r="Y1575" t="s">
        <v>204</v>
      </c>
    </row>
    <row r="1576" spans="14:25" x14ac:dyDescent="0.2">
      <c r="N1576" s="63">
        <v>45809</v>
      </c>
      <c r="O1576" s="63">
        <v>45826</v>
      </c>
      <c r="P1576" s="63">
        <v>45826</v>
      </c>
      <c r="Q1576" t="s">
        <v>1154</v>
      </c>
      <c r="R1576" t="s">
        <v>128</v>
      </c>
      <c r="S1576" t="s">
        <v>41</v>
      </c>
      <c r="T1576" t="s">
        <v>798</v>
      </c>
      <c r="U1576" t="s">
        <v>2002</v>
      </c>
      <c r="V1576">
        <v>69.3</v>
      </c>
      <c r="W1576" t="s">
        <v>134</v>
      </c>
      <c r="X1576">
        <v>69.3</v>
      </c>
      <c r="Y1576" t="s">
        <v>203</v>
      </c>
    </row>
    <row r="1577" spans="14:25" x14ac:dyDescent="0.2">
      <c r="N1577" s="63">
        <v>45809</v>
      </c>
      <c r="O1577" s="63">
        <v>45828</v>
      </c>
      <c r="P1577" s="63">
        <v>45828</v>
      </c>
      <c r="Q1577" t="s">
        <v>1154</v>
      </c>
      <c r="R1577" t="s">
        <v>128</v>
      </c>
      <c r="S1577" t="s">
        <v>814</v>
      </c>
      <c r="T1577" t="s">
        <v>257</v>
      </c>
      <c r="U1577" t="s">
        <v>787</v>
      </c>
      <c r="V1577">
        <v>369.33</v>
      </c>
      <c r="W1577" t="s">
        <v>134</v>
      </c>
      <c r="X1577">
        <v>-369.33</v>
      </c>
      <c r="Y1577" t="s">
        <v>204</v>
      </c>
    </row>
    <row r="1578" spans="14:25" x14ac:dyDescent="0.2">
      <c r="N1578" s="63">
        <v>45809</v>
      </c>
      <c r="O1578" s="63">
        <v>45831</v>
      </c>
      <c r="P1578" s="63">
        <v>45831</v>
      </c>
      <c r="Q1578" t="s">
        <v>1154</v>
      </c>
      <c r="R1578" t="s">
        <v>128</v>
      </c>
      <c r="S1578" t="s">
        <v>49</v>
      </c>
      <c r="T1578" t="s">
        <v>901</v>
      </c>
      <c r="U1578" t="s">
        <v>2004</v>
      </c>
      <c r="V1578">
        <v>3</v>
      </c>
      <c r="W1578" t="s">
        <v>134</v>
      </c>
      <c r="X1578">
        <v>-3</v>
      </c>
      <c r="Y1578" t="s">
        <v>204</v>
      </c>
    </row>
    <row r="1579" spans="14:25" x14ac:dyDescent="0.2">
      <c r="N1579" s="63">
        <v>45809</v>
      </c>
      <c r="O1579" s="63">
        <v>45831</v>
      </c>
      <c r="P1579" s="63">
        <v>45831</v>
      </c>
      <c r="Q1579" t="s">
        <v>1154</v>
      </c>
      <c r="R1579" t="s">
        <v>128</v>
      </c>
      <c r="S1579" t="s">
        <v>803</v>
      </c>
      <c r="T1579" t="s">
        <v>48</v>
      </c>
      <c r="U1579" t="s">
        <v>2005</v>
      </c>
      <c r="V1579">
        <v>24.46</v>
      </c>
      <c r="W1579" t="s">
        <v>134</v>
      </c>
      <c r="X1579">
        <v>-24.46</v>
      </c>
      <c r="Y1579" t="s">
        <v>204</v>
      </c>
    </row>
    <row r="1580" spans="14:25" x14ac:dyDescent="0.2">
      <c r="N1580" s="63">
        <v>45809</v>
      </c>
      <c r="O1580" s="63">
        <v>45831</v>
      </c>
      <c r="P1580" s="63">
        <v>45831</v>
      </c>
      <c r="Q1580" t="s">
        <v>1154</v>
      </c>
      <c r="R1580" t="s">
        <v>128</v>
      </c>
      <c r="S1580" t="s">
        <v>41</v>
      </c>
      <c r="T1580" t="s">
        <v>798</v>
      </c>
      <c r="U1580" t="s">
        <v>2003</v>
      </c>
      <c r="V1580">
        <v>53.82</v>
      </c>
      <c r="W1580" t="s">
        <v>134</v>
      </c>
      <c r="X1580">
        <v>53.82</v>
      </c>
      <c r="Y1580" t="s">
        <v>203</v>
      </c>
    </row>
    <row r="1581" spans="14:25" x14ac:dyDescent="0.2">
      <c r="N1581" s="63">
        <v>45809</v>
      </c>
      <c r="O1581" s="63">
        <v>45831</v>
      </c>
      <c r="P1581" s="63">
        <v>45831</v>
      </c>
      <c r="Q1581" t="s">
        <v>1154</v>
      </c>
      <c r="R1581" t="s">
        <v>128</v>
      </c>
      <c r="S1581" t="s">
        <v>58</v>
      </c>
      <c r="T1581" t="s">
        <v>1794</v>
      </c>
      <c r="U1581" t="s">
        <v>2007</v>
      </c>
      <c r="V1581">
        <v>150</v>
      </c>
      <c r="W1581" t="s">
        <v>134</v>
      </c>
      <c r="X1581">
        <v>-150</v>
      </c>
      <c r="Y1581" t="s">
        <v>204</v>
      </c>
    </row>
    <row r="1582" spans="14:25" x14ac:dyDescent="0.2">
      <c r="N1582" s="63">
        <v>45809</v>
      </c>
      <c r="O1582" s="63">
        <v>45831</v>
      </c>
      <c r="P1582" s="63">
        <v>45831</v>
      </c>
      <c r="Q1582" t="s">
        <v>1154</v>
      </c>
      <c r="R1582" t="s">
        <v>128</v>
      </c>
      <c r="S1582" t="s">
        <v>43</v>
      </c>
      <c r="T1582" t="s">
        <v>817</v>
      </c>
      <c r="U1582" t="s">
        <v>2006</v>
      </c>
      <c r="V1582">
        <v>220</v>
      </c>
      <c r="W1582" t="s">
        <v>134</v>
      </c>
      <c r="X1582">
        <v>-220</v>
      </c>
      <c r="Y1582" t="s">
        <v>204</v>
      </c>
    </row>
    <row r="1583" spans="14:25" x14ac:dyDescent="0.2">
      <c r="N1583" s="63">
        <v>45809</v>
      </c>
      <c r="O1583" s="63">
        <v>45832</v>
      </c>
      <c r="P1583" s="63">
        <v>45832</v>
      </c>
      <c r="Q1583" t="s">
        <v>1154</v>
      </c>
      <c r="R1583" t="s">
        <v>128</v>
      </c>
      <c r="S1583" t="s">
        <v>58</v>
      </c>
      <c r="T1583" t="s">
        <v>1794</v>
      </c>
      <c r="U1583" t="s">
        <v>2008</v>
      </c>
      <c r="V1583">
        <v>20</v>
      </c>
      <c r="W1583" t="s">
        <v>134</v>
      </c>
      <c r="X1583">
        <v>-20</v>
      </c>
      <c r="Y1583" t="s">
        <v>204</v>
      </c>
    </row>
    <row r="1584" spans="14:25" x14ac:dyDescent="0.2">
      <c r="N1584" s="63">
        <v>45809</v>
      </c>
      <c r="O1584" s="63">
        <v>45832</v>
      </c>
      <c r="P1584" s="63">
        <v>45832</v>
      </c>
      <c r="Q1584" t="s">
        <v>1154</v>
      </c>
      <c r="R1584" t="s">
        <v>128</v>
      </c>
      <c r="S1584" t="s">
        <v>809</v>
      </c>
      <c r="T1584" t="s">
        <v>824</v>
      </c>
      <c r="U1584" t="s">
        <v>737</v>
      </c>
      <c r="V1584">
        <v>166.85</v>
      </c>
      <c r="W1584" t="s">
        <v>134</v>
      </c>
      <c r="X1584">
        <v>-166.85</v>
      </c>
      <c r="Y1584" t="s">
        <v>204</v>
      </c>
    </row>
    <row r="1585" spans="14:25" x14ac:dyDescent="0.2">
      <c r="N1585" s="63">
        <v>45809</v>
      </c>
      <c r="O1585" s="63">
        <v>45832</v>
      </c>
      <c r="P1585" s="63">
        <v>45832</v>
      </c>
      <c r="Q1585" t="s">
        <v>1154</v>
      </c>
      <c r="R1585" t="s">
        <v>128</v>
      </c>
      <c r="S1585" t="s">
        <v>43</v>
      </c>
      <c r="T1585" t="s">
        <v>817</v>
      </c>
      <c r="U1585" t="s">
        <v>2009</v>
      </c>
      <c r="V1585">
        <v>220</v>
      </c>
      <c r="W1585" t="s">
        <v>134</v>
      </c>
      <c r="X1585">
        <v>-220</v>
      </c>
      <c r="Y1585" t="s">
        <v>204</v>
      </c>
    </row>
    <row r="1586" spans="14:25" x14ac:dyDescent="0.2">
      <c r="N1586" s="63">
        <v>45809</v>
      </c>
      <c r="O1586" s="63">
        <v>45833</v>
      </c>
      <c r="P1586" s="63">
        <v>45833</v>
      </c>
      <c r="Q1586" t="s">
        <v>1154</v>
      </c>
      <c r="R1586" t="s">
        <v>128</v>
      </c>
      <c r="S1586" t="s">
        <v>43</v>
      </c>
      <c r="T1586" t="s">
        <v>815</v>
      </c>
      <c r="U1586" t="s">
        <v>795</v>
      </c>
      <c r="V1586">
        <v>39.99</v>
      </c>
      <c r="W1586" t="s">
        <v>134</v>
      </c>
      <c r="X1586">
        <v>-39.99</v>
      </c>
      <c r="Y1586" t="s">
        <v>204</v>
      </c>
    </row>
    <row r="1587" spans="14:25" x14ac:dyDescent="0.2">
      <c r="N1587" s="63">
        <v>45809</v>
      </c>
      <c r="O1587" s="63">
        <v>45833</v>
      </c>
      <c r="P1587" s="63">
        <v>45833</v>
      </c>
      <c r="Q1587" t="s">
        <v>1154</v>
      </c>
      <c r="R1587" t="s">
        <v>128</v>
      </c>
      <c r="S1587" t="s">
        <v>43</v>
      </c>
      <c r="T1587" t="s">
        <v>815</v>
      </c>
      <c r="U1587" t="s">
        <v>795</v>
      </c>
      <c r="V1587">
        <v>159.25</v>
      </c>
      <c r="W1587" t="s">
        <v>134</v>
      </c>
      <c r="X1587">
        <v>-159.25</v>
      </c>
      <c r="Y1587" t="s">
        <v>204</v>
      </c>
    </row>
    <row r="1588" spans="14:25" x14ac:dyDescent="0.2">
      <c r="N1588" s="63">
        <v>45809</v>
      </c>
      <c r="O1588" s="63">
        <v>45834</v>
      </c>
      <c r="P1588" s="63">
        <v>45834</v>
      </c>
      <c r="Q1588" t="s">
        <v>1154</v>
      </c>
      <c r="R1588" t="s">
        <v>128</v>
      </c>
      <c r="S1588" t="s">
        <v>803</v>
      </c>
      <c r="T1588" t="s">
        <v>799</v>
      </c>
      <c r="U1588" t="s">
        <v>2011</v>
      </c>
      <c r="V1588">
        <v>16.829999999999998</v>
      </c>
      <c r="W1588" t="s">
        <v>134</v>
      </c>
      <c r="X1588">
        <v>-16.829999999999998</v>
      </c>
      <c r="Y1588" t="s">
        <v>204</v>
      </c>
    </row>
    <row r="1589" spans="14:25" x14ac:dyDescent="0.2">
      <c r="N1589" s="63">
        <v>45809</v>
      </c>
      <c r="O1589" s="63">
        <v>45834</v>
      </c>
      <c r="P1589" s="63">
        <v>45834</v>
      </c>
      <c r="Q1589" t="s">
        <v>1154</v>
      </c>
      <c r="R1589" t="s">
        <v>128</v>
      </c>
      <c r="S1589" t="s">
        <v>58</v>
      </c>
      <c r="T1589" t="s">
        <v>819</v>
      </c>
      <c r="U1589" t="s">
        <v>2012</v>
      </c>
      <c r="V1589">
        <v>24</v>
      </c>
      <c r="W1589" t="s">
        <v>134</v>
      </c>
      <c r="X1589">
        <v>-24</v>
      </c>
      <c r="Y1589" t="s">
        <v>204</v>
      </c>
    </row>
    <row r="1590" spans="14:25" x14ac:dyDescent="0.2">
      <c r="N1590" s="63">
        <v>45809</v>
      </c>
      <c r="O1590" s="63">
        <v>45834</v>
      </c>
      <c r="P1590" s="63">
        <v>45834</v>
      </c>
      <c r="Q1590" t="s">
        <v>1154</v>
      </c>
      <c r="R1590" t="s">
        <v>128</v>
      </c>
      <c r="S1590" t="s">
        <v>40</v>
      </c>
      <c r="T1590" t="s">
        <v>949</v>
      </c>
      <c r="U1590" t="s">
        <v>2010</v>
      </c>
      <c r="V1590">
        <v>2600</v>
      </c>
      <c r="W1590" t="s">
        <v>134</v>
      </c>
      <c r="X1590">
        <v>2600</v>
      </c>
      <c r="Y1590" t="s">
        <v>203</v>
      </c>
    </row>
    <row r="1591" spans="14:25" x14ac:dyDescent="0.2">
      <c r="N1591" s="63">
        <v>45809</v>
      </c>
      <c r="O1591" s="63">
        <v>45838</v>
      </c>
      <c r="P1591" s="63">
        <v>45838</v>
      </c>
      <c r="Q1591" t="s">
        <v>1154</v>
      </c>
      <c r="R1591" t="s">
        <v>128</v>
      </c>
      <c r="S1591" t="s">
        <v>55</v>
      </c>
      <c r="T1591" t="s">
        <v>56</v>
      </c>
      <c r="U1591" t="s">
        <v>2013</v>
      </c>
      <c r="V1591">
        <v>28</v>
      </c>
      <c r="W1591" t="s">
        <v>134</v>
      </c>
      <c r="X1591">
        <v>-28</v>
      </c>
      <c r="Y1591" t="s">
        <v>204</v>
      </c>
    </row>
    <row r="1592" spans="14:25" x14ac:dyDescent="0.2">
      <c r="N1592" s="63">
        <v>45809</v>
      </c>
      <c r="O1592" s="63">
        <v>45838</v>
      </c>
      <c r="P1592" s="63">
        <v>45838</v>
      </c>
      <c r="Q1592" t="s">
        <v>725</v>
      </c>
      <c r="R1592" t="s">
        <v>128</v>
      </c>
      <c r="S1592" t="s">
        <v>899</v>
      </c>
      <c r="T1592" t="s">
        <v>902</v>
      </c>
      <c r="U1592" t="s">
        <v>1495</v>
      </c>
      <c r="V1592">
        <v>73.989999999999995</v>
      </c>
      <c r="W1592" t="s">
        <v>134</v>
      </c>
      <c r="X1592">
        <v>-73.989999999999995</v>
      </c>
      <c r="Y1592" t="s">
        <v>204</v>
      </c>
    </row>
    <row r="1593" spans="14:25" x14ac:dyDescent="0.2">
      <c r="N1593" s="63">
        <v>45809</v>
      </c>
      <c r="O1593" s="63">
        <v>45838</v>
      </c>
      <c r="P1593" s="63">
        <v>45838</v>
      </c>
      <c r="Q1593" t="s">
        <v>725</v>
      </c>
      <c r="R1593" t="s">
        <v>128</v>
      </c>
      <c r="S1593" t="s">
        <v>58</v>
      </c>
      <c r="T1593" t="s">
        <v>802</v>
      </c>
      <c r="U1593" t="s">
        <v>1505</v>
      </c>
      <c r="V1593">
        <v>106.71</v>
      </c>
      <c r="W1593" t="s">
        <v>134</v>
      </c>
      <c r="X1593">
        <v>-106.71</v>
      </c>
      <c r="Y1593" t="s">
        <v>204</v>
      </c>
    </row>
    <row r="1594" spans="14:25" x14ac:dyDescent="0.2">
      <c r="N1594" s="63">
        <v>45839</v>
      </c>
      <c r="O1594" s="63">
        <v>45839</v>
      </c>
      <c r="P1594" s="63">
        <v>45839</v>
      </c>
      <c r="Q1594" t="s">
        <v>725</v>
      </c>
      <c r="R1594" t="s">
        <v>128</v>
      </c>
      <c r="S1594" t="s">
        <v>808</v>
      </c>
      <c r="T1594" t="s">
        <v>257</v>
      </c>
      <c r="U1594" t="s">
        <v>738</v>
      </c>
      <c r="V1594">
        <v>1.55</v>
      </c>
      <c r="W1594" t="s">
        <v>134</v>
      </c>
      <c r="X1594">
        <v>-1.55</v>
      </c>
      <c r="Y1594" t="s">
        <v>204</v>
      </c>
    </row>
    <row r="1595" spans="14:25" x14ac:dyDescent="0.2">
      <c r="N1595" s="63">
        <v>45839</v>
      </c>
      <c r="O1595" s="63">
        <v>45839</v>
      </c>
      <c r="P1595" s="63">
        <v>45839</v>
      </c>
      <c r="Q1595" t="s">
        <v>725</v>
      </c>
      <c r="R1595" t="s">
        <v>128</v>
      </c>
      <c r="S1595" t="s">
        <v>55</v>
      </c>
      <c r="T1595" t="s">
        <v>810</v>
      </c>
      <c r="U1595" t="s">
        <v>2017</v>
      </c>
      <c r="V1595">
        <v>20.51</v>
      </c>
      <c r="W1595" t="s">
        <v>134</v>
      </c>
      <c r="X1595">
        <v>-20.51</v>
      </c>
      <c r="Y1595" t="s">
        <v>204</v>
      </c>
    </row>
    <row r="1596" spans="14:25" x14ac:dyDescent="0.2">
      <c r="N1596" s="63">
        <v>45839</v>
      </c>
      <c r="O1596" s="63">
        <v>45839</v>
      </c>
      <c r="P1596" s="63">
        <v>45839</v>
      </c>
      <c r="Q1596" t="s">
        <v>725</v>
      </c>
      <c r="R1596" t="s">
        <v>128</v>
      </c>
      <c r="S1596" t="s">
        <v>55</v>
      </c>
      <c r="T1596" t="s">
        <v>913</v>
      </c>
      <c r="U1596" t="s">
        <v>2018</v>
      </c>
      <c r="V1596">
        <v>65</v>
      </c>
      <c r="W1596" t="s">
        <v>134</v>
      </c>
      <c r="X1596">
        <v>-65</v>
      </c>
      <c r="Y1596" t="s">
        <v>204</v>
      </c>
    </row>
    <row r="1597" spans="14:25" x14ac:dyDescent="0.2">
      <c r="N1597" s="63">
        <v>45839</v>
      </c>
      <c r="O1597" s="63">
        <v>45840</v>
      </c>
      <c r="P1597" s="63">
        <v>45840</v>
      </c>
      <c r="Q1597" t="s">
        <v>725</v>
      </c>
      <c r="R1597" t="s">
        <v>128</v>
      </c>
      <c r="S1597" t="s">
        <v>52</v>
      </c>
      <c r="T1597" t="s">
        <v>800</v>
      </c>
      <c r="U1597" t="s">
        <v>2019</v>
      </c>
      <c r="V1597">
        <v>22</v>
      </c>
      <c r="W1597" t="s">
        <v>134</v>
      </c>
      <c r="X1597">
        <v>-22</v>
      </c>
      <c r="Y1597" t="s">
        <v>204</v>
      </c>
    </row>
    <row r="1598" spans="14:25" x14ac:dyDescent="0.2">
      <c r="N1598" s="63">
        <v>45839</v>
      </c>
      <c r="O1598" s="63">
        <v>45840</v>
      </c>
      <c r="P1598" s="63">
        <v>45840</v>
      </c>
      <c r="Q1598" t="s">
        <v>725</v>
      </c>
      <c r="R1598" t="s">
        <v>128</v>
      </c>
      <c r="S1598" t="s">
        <v>43</v>
      </c>
      <c r="T1598" t="s">
        <v>47</v>
      </c>
      <c r="U1598" t="s">
        <v>2021</v>
      </c>
      <c r="V1598">
        <v>238.41</v>
      </c>
      <c r="W1598" t="s">
        <v>134</v>
      </c>
      <c r="X1598">
        <v>-238.41</v>
      </c>
      <c r="Y1598" t="s">
        <v>204</v>
      </c>
    </row>
    <row r="1599" spans="14:25" x14ac:dyDescent="0.2">
      <c r="N1599" s="63">
        <v>45839</v>
      </c>
      <c r="O1599" s="63">
        <v>45840</v>
      </c>
      <c r="P1599" s="63">
        <v>45840</v>
      </c>
      <c r="Q1599" t="s">
        <v>725</v>
      </c>
      <c r="R1599" t="s">
        <v>128</v>
      </c>
      <c r="S1599" t="s">
        <v>52</v>
      </c>
      <c r="T1599" t="s">
        <v>800</v>
      </c>
      <c r="U1599" t="s">
        <v>2020</v>
      </c>
      <c r="V1599">
        <v>400</v>
      </c>
      <c r="W1599" t="s">
        <v>134</v>
      </c>
      <c r="X1599">
        <v>-400</v>
      </c>
      <c r="Y1599" t="s">
        <v>204</v>
      </c>
    </row>
    <row r="1600" spans="14:25" x14ac:dyDescent="0.2">
      <c r="N1600" s="63">
        <v>45839</v>
      </c>
      <c r="O1600" s="63">
        <v>45841</v>
      </c>
      <c r="P1600" s="63">
        <v>45841</v>
      </c>
      <c r="Q1600" t="s">
        <v>725</v>
      </c>
      <c r="R1600" t="s">
        <v>128</v>
      </c>
      <c r="S1600" t="s">
        <v>803</v>
      </c>
      <c r="T1600" t="s">
        <v>1272</v>
      </c>
      <c r="U1600" t="s">
        <v>2023</v>
      </c>
      <c r="V1600">
        <v>34.93</v>
      </c>
      <c r="W1600" t="s">
        <v>134</v>
      </c>
      <c r="X1600">
        <v>-34.93</v>
      </c>
      <c r="Y1600" t="s">
        <v>204</v>
      </c>
    </row>
    <row r="1601" spans="14:25" x14ac:dyDescent="0.2">
      <c r="N1601" s="63">
        <v>45839</v>
      </c>
      <c r="O1601" s="63">
        <v>45841</v>
      </c>
      <c r="P1601" s="63">
        <v>45841</v>
      </c>
      <c r="Q1601" t="s">
        <v>725</v>
      </c>
      <c r="R1601" t="s">
        <v>128</v>
      </c>
      <c r="S1601" t="s">
        <v>43</v>
      </c>
      <c r="T1601" t="s">
        <v>817</v>
      </c>
      <c r="U1601" t="s">
        <v>2022</v>
      </c>
      <c r="V1601">
        <v>220</v>
      </c>
      <c r="W1601" t="s">
        <v>134</v>
      </c>
      <c r="X1601">
        <v>-220</v>
      </c>
      <c r="Y1601" t="s">
        <v>204</v>
      </c>
    </row>
    <row r="1602" spans="14:25" x14ac:dyDescent="0.2">
      <c r="N1602" s="63">
        <v>45839</v>
      </c>
      <c r="O1602" s="63">
        <v>45842</v>
      </c>
      <c r="P1602" s="63">
        <v>45842</v>
      </c>
      <c r="Q1602" t="s">
        <v>725</v>
      </c>
      <c r="R1602" t="s">
        <v>128</v>
      </c>
      <c r="S1602" t="s">
        <v>55</v>
      </c>
      <c r="T1602" t="s">
        <v>810</v>
      </c>
      <c r="U1602" t="s">
        <v>2026</v>
      </c>
      <c r="V1602">
        <v>19.600000000000001</v>
      </c>
      <c r="W1602" t="s">
        <v>134</v>
      </c>
      <c r="X1602">
        <v>-19.600000000000001</v>
      </c>
      <c r="Y1602" t="s">
        <v>204</v>
      </c>
    </row>
    <row r="1603" spans="14:25" x14ac:dyDescent="0.2">
      <c r="N1603" s="63">
        <v>45839</v>
      </c>
      <c r="O1603" s="63">
        <v>45842</v>
      </c>
      <c r="P1603" s="63">
        <v>45842</v>
      </c>
      <c r="Q1603" t="s">
        <v>725</v>
      </c>
      <c r="R1603" t="s">
        <v>128</v>
      </c>
      <c r="S1603" t="s">
        <v>55</v>
      </c>
      <c r="T1603" t="s">
        <v>56</v>
      </c>
      <c r="U1603" t="s">
        <v>2028</v>
      </c>
      <c r="V1603">
        <v>25</v>
      </c>
      <c r="W1603" t="s">
        <v>134</v>
      </c>
      <c r="X1603">
        <v>-25</v>
      </c>
      <c r="Y1603" t="s">
        <v>204</v>
      </c>
    </row>
    <row r="1604" spans="14:25" x14ac:dyDescent="0.2">
      <c r="N1604" s="63">
        <v>45839</v>
      </c>
      <c r="O1604" s="63">
        <v>45842</v>
      </c>
      <c r="P1604" s="63">
        <v>45842</v>
      </c>
      <c r="Q1604" t="s">
        <v>725</v>
      </c>
      <c r="R1604" t="s">
        <v>128</v>
      </c>
      <c r="S1604" t="s">
        <v>55</v>
      </c>
      <c r="T1604" t="s">
        <v>57</v>
      </c>
      <c r="U1604" t="s">
        <v>2027</v>
      </c>
      <c r="V1604">
        <v>92.4</v>
      </c>
      <c r="W1604" t="s">
        <v>134</v>
      </c>
      <c r="X1604">
        <v>-92.4</v>
      </c>
      <c r="Y1604" t="s">
        <v>204</v>
      </c>
    </row>
    <row r="1605" spans="14:25" x14ac:dyDescent="0.2">
      <c r="N1605" s="63">
        <v>45839</v>
      </c>
      <c r="O1605" s="63">
        <v>45842</v>
      </c>
      <c r="P1605" s="63">
        <v>45842</v>
      </c>
      <c r="Q1605" t="s">
        <v>725</v>
      </c>
      <c r="R1605" t="s">
        <v>128</v>
      </c>
      <c r="S1605" t="s">
        <v>49</v>
      </c>
      <c r="T1605" t="s">
        <v>51</v>
      </c>
      <c r="U1605" t="s">
        <v>2025</v>
      </c>
      <c r="V1605">
        <v>185.7</v>
      </c>
      <c r="W1605" t="s">
        <v>134</v>
      </c>
      <c r="X1605">
        <v>-185.7</v>
      </c>
      <c r="Y1605" t="s">
        <v>204</v>
      </c>
    </row>
    <row r="1606" spans="14:25" x14ac:dyDescent="0.2">
      <c r="N1606" s="63">
        <v>45839</v>
      </c>
      <c r="O1606" s="63">
        <v>45842</v>
      </c>
      <c r="P1606" s="63">
        <v>45842</v>
      </c>
      <c r="Q1606" t="s">
        <v>725</v>
      </c>
      <c r="R1606" t="s">
        <v>128</v>
      </c>
      <c r="S1606" t="s">
        <v>41</v>
      </c>
      <c r="T1606" t="s">
        <v>1702</v>
      </c>
      <c r="U1606" t="s">
        <v>2024</v>
      </c>
      <c r="V1606">
        <v>3200</v>
      </c>
      <c r="W1606" t="s">
        <v>134</v>
      </c>
      <c r="X1606">
        <v>3200</v>
      </c>
      <c r="Y1606" t="s">
        <v>203</v>
      </c>
    </row>
    <row r="1607" spans="14:25" x14ac:dyDescent="0.2">
      <c r="N1607" s="63">
        <v>45839</v>
      </c>
      <c r="O1607" s="63">
        <v>45843</v>
      </c>
      <c r="P1607" s="63">
        <v>45843</v>
      </c>
      <c r="Q1607" t="s">
        <v>725</v>
      </c>
      <c r="R1607" t="s">
        <v>128</v>
      </c>
      <c r="S1607" t="s">
        <v>58</v>
      </c>
      <c r="T1607" t="s">
        <v>802</v>
      </c>
      <c r="U1607" t="s">
        <v>1534</v>
      </c>
      <c r="V1607">
        <v>320.81</v>
      </c>
      <c r="W1607" t="s">
        <v>134</v>
      </c>
      <c r="X1607">
        <v>-320.81</v>
      </c>
      <c r="Y1607" t="s">
        <v>204</v>
      </c>
    </row>
    <row r="1608" spans="14:25" x14ac:dyDescent="0.2">
      <c r="N1608" s="63">
        <v>45839</v>
      </c>
      <c r="O1608" s="63">
        <v>45721</v>
      </c>
      <c r="P1608" s="63">
        <v>45843</v>
      </c>
      <c r="Q1608" t="s">
        <v>725</v>
      </c>
      <c r="R1608" t="s">
        <v>128</v>
      </c>
      <c r="S1608" t="s">
        <v>58</v>
      </c>
      <c r="T1608" t="s">
        <v>802</v>
      </c>
      <c r="U1608" t="s">
        <v>1522</v>
      </c>
      <c r="V1608">
        <v>935</v>
      </c>
      <c r="W1608" t="s">
        <v>134</v>
      </c>
      <c r="X1608">
        <v>-935</v>
      </c>
      <c r="Y1608" t="s">
        <v>204</v>
      </c>
    </row>
    <row r="1609" spans="14:25" x14ac:dyDescent="0.2">
      <c r="N1609" s="63">
        <v>45839</v>
      </c>
      <c r="O1609" s="63">
        <v>45843</v>
      </c>
      <c r="P1609" s="63">
        <v>45843</v>
      </c>
      <c r="Q1609" t="s">
        <v>725</v>
      </c>
      <c r="R1609" t="s">
        <v>128</v>
      </c>
      <c r="S1609" t="s">
        <v>58</v>
      </c>
      <c r="T1609" t="s">
        <v>802</v>
      </c>
      <c r="U1609" t="s">
        <v>1538</v>
      </c>
      <c r="V1609">
        <v>1526</v>
      </c>
      <c r="W1609" t="s">
        <v>134</v>
      </c>
      <c r="X1609">
        <v>-1526</v>
      </c>
      <c r="Y1609" t="s">
        <v>204</v>
      </c>
    </row>
    <row r="1610" spans="14:25" x14ac:dyDescent="0.2">
      <c r="N1610" s="63">
        <v>45839</v>
      </c>
      <c r="O1610" s="63">
        <v>45843</v>
      </c>
      <c r="P1610" s="63">
        <v>45843</v>
      </c>
      <c r="Q1610" t="s">
        <v>725</v>
      </c>
      <c r="R1610" t="s">
        <v>128</v>
      </c>
      <c r="S1610" t="s">
        <v>40</v>
      </c>
      <c r="T1610" t="s">
        <v>949</v>
      </c>
      <c r="U1610" t="s">
        <v>1518</v>
      </c>
      <c r="V1610">
        <v>6000</v>
      </c>
      <c r="W1610" t="s">
        <v>134</v>
      </c>
      <c r="X1610">
        <v>6000</v>
      </c>
      <c r="Y1610" t="s">
        <v>203</v>
      </c>
    </row>
    <row r="1611" spans="14:25" x14ac:dyDescent="0.2">
      <c r="N1611" s="63">
        <v>45839</v>
      </c>
      <c r="O1611" s="63">
        <v>45843</v>
      </c>
      <c r="P1611" s="63">
        <v>45843</v>
      </c>
      <c r="Q1611" t="s">
        <v>725</v>
      </c>
      <c r="R1611" t="s">
        <v>128</v>
      </c>
      <c r="S1611" t="s">
        <v>40</v>
      </c>
      <c r="T1611" t="s">
        <v>948</v>
      </c>
      <c r="U1611" t="s">
        <v>1518</v>
      </c>
      <c r="V1611">
        <v>13000</v>
      </c>
      <c r="W1611" t="s">
        <v>134</v>
      </c>
      <c r="X1611">
        <v>13000</v>
      </c>
      <c r="Y1611" t="s">
        <v>203</v>
      </c>
    </row>
    <row r="1612" spans="14:25" x14ac:dyDescent="0.2">
      <c r="N1612" s="63">
        <v>45839</v>
      </c>
      <c r="O1612" s="63">
        <v>45845</v>
      </c>
      <c r="P1612" s="63">
        <v>45845</v>
      </c>
      <c r="Q1612" t="s">
        <v>725</v>
      </c>
      <c r="R1612" t="s">
        <v>128</v>
      </c>
      <c r="S1612" t="s">
        <v>55</v>
      </c>
      <c r="T1612" t="s">
        <v>56</v>
      </c>
      <c r="U1612" t="s">
        <v>2033</v>
      </c>
      <c r="V1612">
        <v>7.8</v>
      </c>
      <c r="W1612" t="s">
        <v>134</v>
      </c>
      <c r="X1612">
        <v>-7.8</v>
      </c>
      <c r="Y1612" t="s">
        <v>204</v>
      </c>
    </row>
    <row r="1613" spans="14:25" x14ac:dyDescent="0.2">
      <c r="N1613" s="63">
        <v>45839</v>
      </c>
      <c r="O1613" s="63">
        <v>45845</v>
      </c>
      <c r="P1613" s="63">
        <v>45845</v>
      </c>
      <c r="Q1613" t="s">
        <v>725</v>
      </c>
      <c r="R1613" t="s">
        <v>128</v>
      </c>
      <c r="S1613" t="s">
        <v>41</v>
      </c>
      <c r="T1613" t="s">
        <v>798</v>
      </c>
      <c r="U1613" t="s">
        <v>2030</v>
      </c>
      <c r="V1613">
        <v>16.600000000000001</v>
      </c>
      <c r="W1613" t="s">
        <v>134</v>
      </c>
      <c r="X1613">
        <v>16.600000000000001</v>
      </c>
      <c r="Y1613" t="s">
        <v>203</v>
      </c>
    </row>
    <row r="1614" spans="14:25" x14ac:dyDescent="0.2">
      <c r="N1614" s="63">
        <v>45839</v>
      </c>
      <c r="O1614" s="63">
        <v>45845</v>
      </c>
      <c r="P1614" s="63">
        <v>45845</v>
      </c>
      <c r="Q1614" t="s">
        <v>725</v>
      </c>
      <c r="R1614" t="s">
        <v>128</v>
      </c>
      <c r="S1614" t="s">
        <v>803</v>
      </c>
      <c r="T1614" t="s">
        <v>48</v>
      </c>
      <c r="U1614" t="s">
        <v>2037</v>
      </c>
      <c r="V1614">
        <v>19.2</v>
      </c>
      <c r="W1614" t="s">
        <v>134</v>
      </c>
      <c r="X1614">
        <v>-19.2</v>
      </c>
      <c r="Y1614" t="s">
        <v>204</v>
      </c>
    </row>
    <row r="1615" spans="14:25" x14ac:dyDescent="0.2">
      <c r="N1615" s="63">
        <v>45839</v>
      </c>
      <c r="O1615" s="63">
        <v>45845</v>
      </c>
      <c r="P1615" s="63">
        <v>45845</v>
      </c>
      <c r="Q1615" t="s">
        <v>725</v>
      </c>
      <c r="R1615" t="s">
        <v>128</v>
      </c>
      <c r="S1615" t="s">
        <v>803</v>
      </c>
      <c r="T1615" t="s">
        <v>48</v>
      </c>
      <c r="U1615" t="s">
        <v>2036</v>
      </c>
      <c r="V1615">
        <v>38.43</v>
      </c>
      <c r="W1615" t="s">
        <v>134</v>
      </c>
      <c r="X1615">
        <v>-38.43</v>
      </c>
      <c r="Y1615" t="s">
        <v>204</v>
      </c>
    </row>
    <row r="1616" spans="14:25" x14ac:dyDescent="0.2">
      <c r="N1616" s="63">
        <v>45839</v>
      </c>
      <c r="O1616" s="63">
        <v>45845</v>
      </c>
      <c r="P1616" s="63">
        <v>45845</v>
      </c>
      <c r="Q1616" t="s">
        <v>725</v>
      </c>
      <c r="R1616" t="s">
        <v>128</v>
      </c>
      <c r="S1616" t="s">
        <v>41</v>
      </c>
      <c r="T1616" t="s">
        <v>798</v>
      </c>
      <c r="U1616" t="s">
        <v>2031</v>
      </c>
      <c r="V1616">
        <v>54.6</v>
      </c>
      <c r="W1616" t="s">
        <v>134</v>
      </c>
      <c r="X1616">
        <v>54.6</v>
      </c>
      <c r="Y1616" t="s">
        <v>203</v>
      </c>
    </row>
    <row r="1617" spans="14:25" x14ac:dyDescent="0.2">
      <c r="N1617" s="63">
        <v>45839</v>
      </c>
      <c r="O1617" s="63">
        <v>45845</v>
      </c>
      <c r="P1617" s="63">
        <v>45845</v>
      </c>
      <c r="Q1617" t="s">
        <v>725</v>
      </c>
      <c r="R1617" t="s">
        <v>128</v>
      </c>
      <c r="S1617" t="s">
        <v>803</v>
      </c>
      <c r="T1617" t="s">
        <v>799</v>
      </c>
      <c r="U1617" t="s">
        <v>2032</v>
      </c>
      <c r="V1617">
        <v>65.8</v>
      </c>
      <c r="W1617" t="s">
        <v>134</v>
      </c>
      <c r="X1617">
        <v>-65.8</v>
      </c>
      <c r="Y1617" t="s">
        <v>204</v>
      </c>
    </row>
    <row r="1618" spans="14:25" x14ac:dyDescent="0.2">
      <c r="N1618" s="63">
        <v>45839</v>
      </c>
      <c r="O1618" s="63">
        <v>45845</v>
      </c>
      <c r="P1618" s="63">
        <v>45845</v>
      </c>
      <c r="Q1618" t="s">
        <v>725</v>
      </c>
      <c r="R1618" t="s">
        <v>128</v>
      </c>
      <c r="S1618" t="s">
        <v>808</v>
      </c>
      <c r="T1618" t="s">
        <v>257</v>
      </c>
      <c r="U1618" t="s">
        <v>745</v>
      </c>
      <c r="V1618">
        <v>166.98</v>
      </c>
      <c r="W1618" t="s">
        <v>134</v>
      </c>
      <c r="X1618">
        <v>-166.98</v>
      </c>
      <c r="Y1618" t="s">
        <v>204</v>
      </c>
    </row>
    <row r="1619" spans="14:25" x14ac:dyDescent="0.2">
      <c r="N1619" s="63">
        <v>45839</v>
      </c>
      <c r="O1619" s="63">
        <v>45695</v>
      </c>
      <c r="P1619" s="63">
        <v>45845</v>
      </c>
      <c r="Q1619" t="s">
        <v>725</v>
      </c>
      <c r="R1619" t="s">
        <v>128</v>
      </c>
      <c r="S1619" t="s">
        <v>43</v>
      </c>
      <c r="T1619" t="s">
        <v>1396</v>
      </c>
      <c r="U1619" t="s">
        <v>1398</v>
      </c>
      <c r="V1619">
        <v>175</v>
      </c>
      <c r="W1619" t="s">
        <v>134</v>
      </c>
      <c r="X1619">
        <v>-175</v>
      </c>
      <c r="Y1619" t="s">
        <v>204</v>
      </c>
    </row>
    <row r="1620" spans="14:25" x14ac:dyDescent="0.2">
      <c r="N1620" s="63">
        <v>45839</v>
      </c>
      <c r="O1620" s="63">
        <v>45845</v>
      </c>
      <c r="P1620" s="63">
        <v>45845</v>
      </c>
      <c r="Q1620" t="s">
        <v>725</v>
      </c>
      <c r="R1620" t="s">
        <v>128</v>
      </c>
      <c r="S1620" t="s">
        <v>49</v>
      </c>
      <c r="T1620" t="s">
        <v>51</v>
      </c>
      <c r="U1620" t="s">
        <v>2034</v>
      </c>
      <c r="V1620">
        <v>185.7</v>
      </c>
      <c r="W1620" t="s">
        <v>134</v>
      </c>
      <c r="X1620">
        <v>-185.7</v>
      </c>
      <c r="Y1620" t="s">
        <v>204</v>
      </c>
    </row>
    <row r="1621" spans="14:25" x14ac:dyDescent="0.2">
      <c r="N1621" s="63">
        <v>45839</v>
      </c>
      <c r="O1621" s="63">
        <v>45845</v>
      </c>
      <c r="P1621" s="63">
        <v>45845</v>
      </c>
      <c r="Q1621" t="s">
        <v>725</v>
      </c>
      <c r="R1621" t="s">
        <v>128</v>
      </c>
      <c r="S1621" t="s">
        <v>803</v>
      </c>
      <c r="T1621" t="s">
        <v>48</v>
      </c>
      <c r="U1621" t="s">
        <v>2035</v>
      </c>
      <c r="V1621">
        <v>278.3</v>
      </c>
      <c r="W1621" t="s">
        <v>134</v>
      </c>
      <c r="X1621">
        <v>-278.3</v>
      </c>
      <c r="Y1621" t="s">
        <v>204</v>
      </c>
    </row>
    <row r="1622" spans="14:25" x14ac:dyDescent="0.2">
      <c r="N1622" s="63">
        <v>45839</v>
      </c>
      <c r="O1622" s="63">
        <v>45845</v>
      </c>
      <c r="P1622" s="63">
        <v>45845</v>
      </c>
      <c r="Q1622" t="s">
        <v>725</v>
      </c>
      <c r="R1622" t="s">
        <v>128</v>
      </c>
      <c r="S1622" t="s">
        <v>58</v>
      </c>
      <c r="T1622" t="s">
        <v>802</v>
      </c>
      <c r="U1622" t="s">
        <v>1528</v>
      </c>
      <c r="V1622">
        <v>295.86</v>
      </c>
      <c r="W1622" t="s">
        <v>134</v>
      </c>
      <c r="X1622">
        <v>-295.86</v>
      </c>
      <c r="Y1622" t="s">
        <v>204</v>
      </c>
    </row>
    <row r="1623" spans="14:25" x14ac:dyDescent="0.2">
      <c r="N1623" s="63">
        <v>45839</v>
      </c>
      <c r="O1623" s="63">
        <v>45845</v>
      </c>
      <c r="P1623" s="63">
        <v>45845</v>
      </c>
      <c r="Q1623" t="s">
        <v>725</v>
      </c>
      <c r="R1623" t="s">
        <v>128</v>
      </c>
      <c r="S1623" t="s">
        <v>58</v>
      </c>
      <c r="T1623" t="s">
        <v>802</v>
      </c>
      <c r="U1623" t="s">
        <v>958</v>
      </c>
      <c r="V1623">
        <v>935</v>
      </c>
      <c r="W1623" t="s">
        <v>134</v>
      </c>
      <c r="X1623">
        <v>-935</v>
      </c>
      <c r="Y1623" t="s">
        <v>204</v>
      </c>
    </row>
    <row r="1624" spans="14:25" x14ac:dyDescent="0.2">
      <c r="N1624" s="63">
        <v>45839</v>
      </c>
      <c r="O1624" s="63">
        <v>45845</v>
      </c>
      <c r="P1624" s="63">
        <v>45845</v>
      </c>
      <c r="Q1624" t="s">
        <v>725</v>
      </c>
      <c r="R1624" t="s">
        <v>128</v>
      </c>
      <c r="S1624" t="s">
        <v>58</v>
      </c>
      <c r="T1624" t="s">
        <v>802</v>
      </c>
      <c r="U1624" t="s">
        <v>1482</v>
      </c>
      <c r="V1624">
        <v>1630.4</v>
      </c>
      <c r="W1624" t="s">
        <v>134</v>
      </c>
      <c r="X1624">
        <v>-1630.4</v>
      </c>
      <c r="Y1624" t="s">
        <v>204</v>
      </c>
    </row>
    <row r="1625" spans="14:25" x14ac:dyDescent="0.2">
      <c r="N1625" s="63">
        <v>45839</v>
      </c>
      <c r="O1625" s="63">
        <v>45845</v>
      </c>
      <c r="P1625" s="63">
        <v>45845</v>
      </c>
      <c r="Q1625" t="s">
        <v>725</v>
      </c>
      <c r="R1625" t="s">
        <v>128</v>
      </c>
      <c r="S1625" t="s">
        <v>52</v>
      </c>
      <c r="T1625" t="s">
        <v>54</v>
      </c>
      <c r="U1625" t="s">
        <v>1634</v>
      </c>
      <c r="V1625">
        <v>2200</v>
      </c>
      <c r="W1625" t="s">
        <v>134</v>
      </c>
      <c r="X1625">
        <v>-2200</v>
      </c>
      <c r="Y1625" t="s">
        <v>204</v>
      </c>
    </row>
    <row r="1626" spans="14:25" x14ac:dyDescent="0.2">
      <c r="N1626" s="63">
        <v>45839</v>
      </c>
      <c r="O1626" s="63">
        <v>45845</v>
      </c>
      <c r="P1626" s="63">
        <v>45845</v>
      </c>
      <c r="Q1626" t="s">
        <v>725</v>
      </c>
      <c r="R1626" t="s">
        <v>128</v>
      </c>
      <c r="S1626" t="s">
        <v>40</v>
      </c>
      <c r="T1626" t="s">
        <v>948</v>
      </c>
      <c r="U1626" t="s">
        <v>2029</v>
      </c>
      <c r="V1626">
        <v>12700</v>
      </c>
      <c r="W1626" t="s">
        <v>134</v>
      </c>
      <c r="X1626">
        <v>12700</v>
      </c>
      <c r="Y1626" t="s">
        <v>203</v>
      </c>
    </row>
    <row r="1627" spans="14:25" x14ac:dyDescent="0.2">
      <c r="N1627" s="63">
        <v>45839</v>
      </c>
      <c r="O1627" s="63">
        <v>45846</v>
      </c>
      <c r="P1627" s="63">
        <v>45846</v>
      </c>
      <c r="Q1627" t="s">
        <v>725</v>
      </c>
      <c r="R1627" t="s">
        <v>128</v>
      </c>
      <c r="S1627" t="s">
        <v>55</v>
      </c>
      <c r="T1627" t="s">
        <v>810</v>
      </c>
      <c r="U1627" t="s">
        <v>2038</v>
      </c>
      <c r="V1627">
        <v>27.62</v>
      </c>
      <c r="W1627" t="s">
        <v>134</v>
      </c>
      <c r="X1627">
        <v>-27.62</v>
      </c>
      <c r="Y1627" t="s">
        <v>204</v>
      </c>
    </row>
    <row r="1628" spans="14:25" x14ac:dyDescent="0.2">
      <c r="N1628" s="63">
        <v>45839</v>
      </c>
      <c r="O1628" s="63">
        <v>45846</v>
      </c>
      <c r="P1628" s="63">
        <v>45846</v>
      </c>
      <c r="Q1628" t="s">
        <v>725</v>
      </c>
      <c r="R1628" t="s">
        <v>128</v>
      </c>
      <c r="S1628" t="s">
        <v>899</v>
      </c>
      <c r="T1628" t="s">
        <v>900</v>
      </c>
      <c r="U1628" t="s">
        <v>2039</v>
      </c>
      <c r="V1628">
        <v>30</v>
      </c>
      <c r="W1628" t="s">
        <v>134</v>
      </c>
      <c r="X1628">
        <v>-30</v>
      </c>
      <c r="Y1628" t="s">
        <v>204</v>
      </c>
    </row>
    <row r="1629" spans="14:25" x14ac:dyDescent="0.2">
      <c r="N1629" s="63">
        <v>45839</v>
      </c>
      <c r="O1629" s="63">
        <v>45846</v>
      </c>
      <c r="P1629" s="63">
        <v>45846</v>
      </c>
      <c r="Q1629" t="s">
        <v>725</v>
      </c>
      <c r="R1629" t="s">
        <v>128</v>
      </c>
      <c r="S1629" t="s">
        <v>58</v>
      </c>
      <c r="T1629" t="s">
        <v>802</v>
      </c>
      <c r="U1629" t="s">
        <v>1209</v>
      </c>
      <c r="V1629">
        <v>356.46</v>
      </c>
      <c r="W1629" t="s">
        <v>134</v>
      </c>
      <c r="X1629">
        <v>-356.46</v>
      </c>
      <c r="Y1629" t="s">
        <v>204</v>
      </c>
    </row>
    <row r="1630" spans="14:25" x14ac:dyDescent="0.2">
      <c r="N1630" s="63">
        <v>45839</v>
      </c>
      <c r="O1630" s="63">
        <v>45846</v>
      </c>
      <c r="P1630" s="63">
        <v>45846</v>
      </c>
      <c r="Q1630" t="s">
        <v>725</v>
      </c>
      <c r="R1630" t="s">
        <v>128</v>
      </c>
      <c r="S1630" t="s">
        <v>58</v>
      </c>
      <c r="T1630" t="s">
        <v>802</v>
      </c>
      <c r="U1630" t="s">
        <v>1209</v>
      </c>
      <c r="V1630">
        <v>374.29</v>
      </c>
      <c r="W1630" t="s">
        <v>134</v>
      </c>
      <c r="X1630">
        <v>-374.29</v>
      </c>
      <c r="Y1630" t="s">
        <v>204</v>
      </c>
    </row>
    <row r="1631" spans="14:25" x14ac:dyDescent="0.2">
      <c r="N1631" s="63">
        <v>45839</v>
      </c>
      <c r="O1631" s="63">
        <v>45846</v>
      </c>
      <c r="P1631" s="63">
        <v>45846</v>
      </c>
      <c r="Q1631" t="s">
        <v>725</v>
      </c>
      <c r="R1631" t="s">
        <v>128</v>
      </c>
      <c r="S1631" t="s">
        <v>52</v>
      </c>
      <c r="T1631" t="s">
        <v>53</v>
      </c>
      <c r="U1631" t="s">
        <v>2040</v>
      </c>
      <c r="V1631">
        <v>786</v>
      </c>
      <c r="W1631" t="s">
        <v>134</v>
      </c>
      <c r="X1631">
        <v>-786</v>
      </c>
      <c r="Y1631" t="s">
        <v>204</v>
      </c>
    </row>
    <row r="1632" spans="14:25" x14ac:dyDescent="0.2">
      <c r="N1632" s="63">
        <v>45839</v>
      </c>
      <c r="O1632" s="63">
        <v>45847</v>
      </c>
      <c r="P1632" s="63">
        <v>45847</v>
      </c>
      <c r="Q1632" t="s">
        <v>725</v>
      </c>
      <c r="R1632" t="s">
        <v>128</v>
      </c>
      <c r="S1632" t="s">
        <v>43</v>
      </c>
      <c r="T1632" t="s">
        <v>1032</v>
      </c>
      <c r="U1632" t="s">
        <v>2041</v>
      </c>
      <c r="V1632">
        <v>230</v>
      </c>
      <c r="W1632" t="s">
        <v>134</v>
      </c>
      <c r="X1632">
        <v>-230</v>
      </c>
      <c r="Y1632" t="s">
        <v>204</v>
      </c>
    </row>
    <row r="1633" spans="14:25" x14ac:dyDescent="0.2">
      <c r="N1633" s="63">
        <v>45839</v>
      </c>
      <c r="O1633" s="63">
        <v>45848</v>
      </c>
      <c r="P1633" s="63">
        <v>45848</v>
      </c>
      <c r="Q1633" t="s">
        <v>725</v>
      </c>
      <c r="R1633" t="s">
        <v>128</v>
      </c>
      <c r="S1633" t="s">
        <v>55</v>
      </c>
      <c r="T1633" t="s">
        <v>56</v>
      </c>
      <c r="U1633" t="s">
        <v>2042</v>
      </c>
      <c r="V1633">
        <v>28.2</v>
      </c>
      <c r="W1633" t="s">
        <v>134</v>
      </c>
      <c r="X1633">
        <v>-28.2</v>
      </c>
      <c r="Y1633" t="s">
        <v>204</v>
      </c>
    </row>
    <row r="1634" spans="14:25" x14ac:dyDescent="0.2">
      <c r="N1634" s="63">
        <v>45839</v>
      </c>
      <c r="O1634" s="63">
        <v>45848</v>
      </c>
      <c r="P1634" s="63">
        <v>45848</v>
      </c>
      <c r="Q1634" t="s">
        <v>725</v>
      </c>
      <c r="R1634" t="s">
        <v>128</v>
      </c>
      <c r="S1634" t="s">
        <v>814</v>
      </c>
      <c r="T1634" t="s">
        <v>257</v>
      </c>
      <c r="U1634" t="s">
        <v>761</v>
      </c>
      <c r="V1634">
        <v>120</v>
      </c>
      <c r="W1634" t="s">
        <v>134</v>
      </c>
      <c r="X1634">
        <v>-120</v>
      </c>
      <c r="Y1634" t="s">
        <v>204</v>
      </c>
    </row>
    <row r="1635" spans="14:25" x14ac:dyDescent="0.2">
      <c r="N1635" s="63">
        <v>45839</v>
      </c>
      <c r="O1635" s="63">
        <v>45848</v>
      </c>
      <c r="P1635" s="63">
        <v>45848</v>
      </c>
      <c r="Q1635" t="s">
        <v>725</v>
      </c>
      <c r="R1635" t="s">
        <v>128</v>
      </c>
      <c r="S1635" t="s">
        <v>58</v>
      </c>
      <c r="T1635" t="s">
        <v>801</v>
      </c>
      <c r="U1635" t="s">
        <v>2043</v>
      </c>
      <c r="V1635">
        <v>240</v>
      </c>
      <c r="W1635" t="s">
        <v>134</v>
      </c>
      <c r="X1635">
        <v>-240</v>
      </c>
      <c r="Y1635" t="s">
        <v>204</v>
      </c>
    </row>
    <row r="1636" spans="14:25" x14ac:dyDescent="0.2">
      <c r="N1636" s="63">
        <v>45839</v>
      </c>
      <c r="O1636" s="63">
        <v>45848</v>
      </c>
      <c r="P1636" s="63">
        <v>45848</v>
      </c>
      <c r="Q1636" t="s">
        <v>725</v>
      </c>
      <c r="R1636" t="s">
        <v>128</v>
      </c>
      <c r="S1636" t="s">
        <v>43</v>
      </c>
      <c r="T1636" t="s">
        <v>44</v>
      </c>
      <c r="U1636" t="s">
        <v>760</v>
      </c>
      <c r="V1636">
        <v>356.9</v>
      </c>
      <c r="W1636" t="s">
        <v>134</v>
      </c>
      <c r="X1636">
        <v>-356.9</v>
      </c>
      <c r="Y1636" t="s">
        <v>204</v>
      </c>
    </row>
    <row r="1637" spans="14:25" x14ac:dyDescent="0.2">
      <c r="N1637" s="63">
        <v>45839</v>
      </c>
      <c r="O1637" s="63">
        <v>45848</v>
      </c>
      <c r="P1637" s="63">
        <v>45848</v>
      </c>
      <c r="Q1637" t="s">
        <v>725</v>
      </c>
      <c r="R1637" t="s">
        <v>128</v>
      </c>
      <c r="S1637" t="s">
        <v>899</v>
      </c>
      <c r="T1637" t="s">
        <v>1762</v>
      </c>
      <c r="U1637" t="s">
        <v>1485</v>
      </c>
      <c r="V1637">
        <v>360</v>
      </c>
      <c r="W1637" t="s">
        <v>134</v>
      </c>
      <c r="X1637">
        <v>-360</v>
      </c>
      <c r="Y1637" t="s">
        <v>204</v>
      </c>
    </row>
    <row r="1638" spans="14:25" x14ac:dyDescent="0.2">
      <c r="N1638" s="63">
        <v>45839</v>
      </c>
      <c r="O1638" s="63">
        <v>45848</v>
      </c>
      <c r="P1638" s="63">
        <v>45848</v>
      </c>
      <c r="Q1638" t="s">
        <v>725</v>
      </c>
      <c r="R1638" t="s">
        <v>128</v>
      </c>
      <c r="S1638" t="s">
        <v>679</v>
      </c>
      <c r="T1638" t="s">
        <v>1137</v>
      </c>
      <c r="U1638" t="s">
        <v>1130</v>
      </c>
      <c r="V1638">
        <v>498.92</v>
      </c>
      <c r="W1638" t="s">
        <v>134</v>
      </c>
      <c r="X1638">
        <v>-498.92</v>
      </c>
      <c r="Y1638" t="s">
        <v>204</v>
      </c>
    </row>
    <row r="1639" spans="14:25" x14ac:dyDescent="0.2">
      <c r="N1639" s="63">
        <v>45839</v>
      </c>
      <c r="O1639" s="63">
        <v>45849</v>
      </c>
      <c r="P1639" s="63">
        <v>45849</v>
      </c>
      <c r="Q1639" t="s">
        <v>725</v>
      </c>
      <c r="R1639" t="s">
        <v>128</v>
      </c>
      <c r="S1639" t="s">
        <v>41</v>
      </c>
      <c r="T1639" t="s">
        <v>798</v>
      </c>
      <c r="U1639" t="s">
        <v>2045</v>
      </c>
      <c r="V1639">
        <v>113.6</v>
      </c>
      <c r="W1639" t="s">
        <v>134</v>
      </c>
      <c r="X1639">
        <v>113.6</v>
      </c>
      <c r="Y1639" t="s">
        <v>203</v>
      </c>
    </row>
    <row r="1640" spans="14:25" x14ac:dyDescent="0.2">
      <c r="N1640" s="63">
        <v>45839</v>
      </c>
      <c r="O1640" s="63">
        <v>45849</v>
      </c>
      <c r="P1640" s="63">
        <v>45849</v>
      </c>
      <c r="Q1640" t="s">
        <v>725</v>
      </c>
      <c r="R1640" t="s">
        <v>128</v>
      </c>
      <c r="S1640" t="s">
        <v>41</v>
      </c>
      <c r="T1640" t="s">
        <v>798</v>
      </c>
      <c r="U1640" t="s">
        <v>2044</v>
      </c>
      <c r="V1640">
        <v>170.3</v>
      </c>
      <c r="W1640" t="s">
        <v>134</v>
      </c>
      <c r="X1640">
        <v>170.3</v>
      </c>
      <c r="Y1640" t="s">
        <v>203</v>
      </c>
    </row>
    <row r="1641" spans="14:25" x14ac:dyDescent="0.2">
      <c r="N1641" s="63">
        <v>45839</v>
      </c>
      <c r="O1641" s="63">
        <v>45849</v>
      </c>
      <c r="P1641" s="63">
        <v>45849</v>
      </c>
      <c r="Q1641" t="s">
        <v>725</v>
      </c>
      <c r="R1641" t="s">
        <v>128</v>
      </c>
      <c r="S1641" t="s">
        <v>43</v>
      </c>
      <c r="T1641" t="s">
        <v>46</v>
      </c>
      <c r="U1641" t="s">
        <v>766</v>
      </c>
      <c r="V1641">
        <v>252.61</v>
      </c>
      <c r="W1641" t="s">
        <v>134</v>
      </c>
      <c r="X1641">
        <v>-252.61</v>
      </c>
      <c r="Y1641" t="s">
        <v>204</v>
      </c>
    </row>
    <row r="1642" spans="14:25" x14ac:dyDescent="0.2">
      <c r="N1642" s="63">
        <v>45839</v>
      </c>
      <c r="O1642" s="63">
        <v>45851</v>
      </c>
      <c r="P1642" s="63">
        <v>45851</v>
      </c>
      <c r="Q1642" t="s">
        <v>725</v>
      </c>
      <c r="R1642" t="s">
        <v>128</v>
      </c>
      <c r="S1642" t="s">
        <v>58</v>
      </c>
      <c r="T1642" t="s">
        <v>906</v>
      </c>
      <c r="U1642" t="s">
        <v>1514</v>
      </c>
      <c r="V1642">
        <v>146.09</v>
      </c>
      <c r="W1642" t="s">
        <v>134</v>
      </c>
      <c r="X1642">
        <v>-146.09</v>
      </c>
      <c r="Y1642" t="s">
        <v>204</v>
      </c>
    </row>
    <row r="1643" spans="14:25" x14ac:dyDescent="0.2">
      <c r="N1643" s="63">
        <v>45839</v>
      </c>
      <c r="O1643" s="63">
        <v>45852</v>
      </c>
      <c r="P1643" s="63">
        <v>45852</v>
      </c>
      <c r="Q1643" t="s">
        <v>725</v>
      </c>
      <c r="R1643" t="s">
        <v>128</v>
      </c>
      <c r="S1643" t="s">
        <v>41</v>
      </c>
      <c r="T1643" t="s">
        <v>798</v>
      </c>
      <c r="U1643" t="s">
        <v>2050</v>
      </c>
      <c r="V1643">
        <v>2</v>
      </c>
      <c r="W1643" t="s">
        <v>134</v>
      </c>
      <c r="X1643">
        <v>2</v>
      </c>
      <c r="Y1643" t="s">
        <v>203</v>
      </c>
    </row>
    <row r="1644" spans="14:25" x14ac:dyDescent="0.2">
      <c r="N1644" s="63">
        <v>45839</v>
      </c>
      <c r="O1644" s="63">
        <v>45852</v>
      </c>
      <c r="P1644" s="63">
        <v>45852</v>
      </c>
      <c r="Q1644" t="s">
        <v>725</v>
      </c>
      <c r="R1644" t="s">
        <v>128</v>
      </c>
      <c r="S1644" t="s">
        <v>41</v>
      </c>
      <c r="T1644" t="s">
        <v>798</v>
      </c>
      <c r="U1644" t="s">
        <v>2047</v>
      </c>
      <c r="V1644">
        <v>2.2000000000000002</v>
      </c>
      <c r="W1644" t="s">
        <v>134</v>
      </c>
      <c r="X1644">
        <v>2.2000000000000002</v>
      </c>
      <c r="Y1644" t="s">
        <v>203</v>
      </c>
    </row>
    <row r="1645" spans="14:25" x14ac:dyDescent="0.2">
      <c r="N1645" s="63">
        <v>45839</v>
      </c>
      <c r="O1645" s="63">
        <v>45852</v>
      </c>
      <c r="P1645" s="63">
        <v>45852</v>
      </c>
      <c r="Q1645" t="s">
        <v>725</v>
      </c>
      <c r="R1645" t="s">
        <v>128</v>
      </c>
      <c r="S1645" t="s">
        <v>41</v>
      </c>
      <c r="T1645" t="s">
        <v>798</v>
      </c>
      <c r="U1645" t="s">
        <v>2046</v>
      </c>
      <c r="V1645">
        <v>2.2999999999999998</v>
      </c>
      <c r="W1645" t="s">
        <v>134</v>
      </c>
      <c r="X1645">
        <v>2.2999999999999998</v>
      </c>
      <c r="Y1645" t="s">
        <v>203</v>
      </c>
    </row>
    <row r="1646" spans="14:25" x14ac:dyDescent="0.2">
      <c r="N1646" s="63">
        <v>45839</v>
      </c>
      <c r="O1646" s="63">
        <v>45852</v>
      </c>
      <c r="P1646" s="63">
        <v>45852</v>
      </c>
      <c r="Q1646" t="s">
        <v>725</v>
      </c>
      <c r="R1646" t="s">
        <v>128</v>
      </c>
      <c r="S1646" t="s">
        <v>41</v>
      </c>
      <c r="T1646" t="s">
        <v>798</v>
      </c>
      <c r="U1646" t="s">
        <v>2052</v>
      </c>
      <c r="V1646">
        <v>2.46</v>
      </c>
      <c r="W1646" t="s">
        <v>134</v>
      </c>
      <c r="X1646">
        <v>2.46</v>
      </c>
      <c r="Y1646" t="s">
        <v>203</v>
      </c>
    </row>
    <row r="1647" spans="14:25" x14ac:dyDescent="0.2">
      <c r="N1647" s="63">
        <v>45839</v>
      </c>
      <c r="O1647" s="63">
        <v>45852</v>
      </c>
      <c r="P1647" s="63">
        <v>45852</v>
      </c>
      <c r="Q1647" t="s">
        <v>725</v>
      </c>
      <c r="R1647" t="s">
        <v>128</v>
      </c>
      <c r="S1647" t="s">
        <v>55</v>
      </c>
      <c r="T1647" t="s">
        <v>56</v>
      </c>
      <c r="U1647" t="s">
        <v>2057</v>
      </c>
      <c r="V1647">
        <v>10</v>
      </c>
      <c r="W1647" t="s">
        <v>134</v>
      </c>
      <c r="X1647">
        <v>-10</v>
      </c>
      <c r="Y1647" t="s">
        <v>204</v>
      </c>
    </row>
    <row r="1648" spans="14:25" x14ac:dyDescent="0.2">
      <c r="N1648" s="63">
        <v>45839</v>
      </c>
      <c r="O1648" s="63">
        <v>45852</v>
      </c>
      <c r="P1648" s="63">
        <v>45852</v>
      </c>
      <c r="Q1648" t="s">
        <v>725</v>
      </c>
      <c r="R1648" t="s">
        <v>128</v>
      </c>
      <c r="S1648" t="s">
        <v>55</v>
      </c>
      <c r="T1648" t="s">
        <v>56</v>
      </c>
      <c r="U1648" t="s">
        <v>2059</v>
      </c>
      <c r="V1648">
        <v>15</v>
      </c>
      <c r="W1648" t="s">
        <v>134</v>
      </c>
      <c r="X1648">
        <v>-15</v>
      </c>
      <c r="Y1648" t="s">
        <v>204</v>
      </c>
    </row>
    <row r="1649" spans="14:25" x14ac:dyDescent="0.2">
      <c r="N1649" s="63">
        <v>45839</v>
      </c>
      <c r="O1649" s="63">
        <v>45852</v>
      </c>
      <c r="P1649" s="63">
        <v>45852</v>
      </c>
      <c r="Q1649" t="s">
        <v>725</v>
      </c>
      <c r="R1649" t="s">
        <v>128</v>
      </c>
      <c r="S1649" t="s">
        <v>55</v>
      </c>
      <c r="T1649" t="s">
        <v>56</v>
      </c>
      <c r="U1649" t="s">
        <v>2055</v>
      </c>
      <c r="V1649">
        <v>16</v>
      </c>
      <c r="W1649" t="s">
        <v>134</v>
      </c>
      <c r="X1649">
        <v>-16</v>
      </c>
      <c r="Y1649" t="s">
        <v>204</v>
      </c>
    </row>
    <row r="1650" spans="14:25" x14ac:dyDescent="0.2">
      <c r="N1650" s="63">
        <v>45839</v>
      </c>
      <c r="O1650" s="63">
        <v>45852</v>
      </c>
      <c r="P1650" s="63">
        <v>45852</v>
      </c>
      <c r="Q1650" t="s">
        <v>725</v>
      </c>
      <c r="R1650" t="s">
        <v>128</v>
      </c>
      <c r="S1650" t="s">
        <v>41</v>
      </c>
      <c r="T1650" t="s">
        <v>798</v>
      </c>
      <c r="U1650" t="s">
        <v>2048</v>
      </c>
      <c r="V1650">
        <v>20.399999999999999</v>
      </c>
      <c r="W1650" t="s">
        <v>134</v>
      </c>
      <c r="X1650">
        <v>20.399999999999999</v>
      </c>
      <c r="Y1650" t="s">
        <v>203</v>
      </c>
    </row>
    <row r="1651" spans="14:25" x14ac:dyDescent="0.2">
      <c r="N1651" s="63">
        <v>45839</v>
      </c>
      <c r="O1651" s="63">
        <v>45852</v>
      </c>
      <c r="P1651" s="63">
        <v>45852</v>
      </c>
      <c r="Q1651" t="s">
        <v>725</v>
      </c>
      <c r="R1651" t="s">
        <v>128</v>
      </c>
      <c r="S1651" t="s">
        <v>41</v>
      </c>
      <c r="T1651" t="s">
        <v>798</v>
      </c>
      <c r="U1651" t="s">
        <v>2051</v>
      </c>
      <c r="V1651">
        <v>23.2</v>
      </c>
      <c r="W1651" t="s">
        <v>134</v>
      </c>
      <c r="X1651">
        <v>23.2</v>
      </c>
      <c r="Y1651" t="s">
        <v>203</v>
      </c>
    </row>
    <row r="1652" spans="14:25" x14ac:dyDescent="0.2">
      <c r="N1652" s="63">
        <v>45839</v>
      </c>
      <c r="O1652" s="63">
        <v>45852</v>
      </c>
      <c r="P1652" s="63">
        <v>45852</v>
      </c>
      <c r="Q1652" t="s">
        <v>725</v>
      </c>
      <c r="R1652" t="s">
        <v>128</v>
      </c>
      <c r="S1652" t="s">
        <v>55</v>
      </c>
      <c r="T1652" t="s">
        <v>56</v>
      </c>
      <c r="U1652" t="s">
        <v>2053</v>
      </c>
      <c r="V1652">
        <v>24</v>
      </c>
      <c r="W1652" t="s">
        <v>134</v>
      </c>
      <c r="X1652">
        <v>-24</v>
      </c>
      <c r="Y1652" t="s">
        <v>204</v>
      </c>
    </row>
    <row r="1653" spans="14:25" x14ac:dyDescent="0.2">
      <c r="N1653" s="63">
        <v>45839</v>
      </c>
      <c r="O1653" s="63">
        <v>45852</v>
      </c>
      <c r="P1653" s="63">
        <v>45852</v>
      </c>
      <c r="Q1653" t="s">
        <v>725</v>
      </c>
      <c r="R1653" t="s">
        <v>128</v>
      </c>
      <c r="S1653" t="s">
        <v>55</v>
      </c>
      <c r="T1653" t="s">
        <v>56</v>
      </c>
      <c r="U1653" t="s">
        <v>2058</v>
      </c>
      <c r="V1653">
        <v>25</v>
      </c>
      <c r="W1653" t="s">
        <v>134</v>
      </c>
      <c r="X1653">
        <v>-25</v>
      </c>
      <c r="Y1653" t="s">
        <v>204</v>
      </c>
    </row>
    <row r="1654" spans="14:25" x14ac:dyDescent="0.2">
      <c r="N1654" s="63">
        <v>45839</v>
      </c>
      <c r="O1654" s="63">
        <v>45852</v>
      </c>
      <c r="P1654" s="63">
        <v>45852</v>
      </c>
      <c r="Q1654" t="s">
        <v>725</v>
      </c>
      <c r="R1654" t="s">
        <v>128</v>
      </c>
      <c r="S1654" t="s">
        <v>41</v>
      </c>
      <c r="T1654" t="s">
        <v>798</v>
      </c>
      <c r="U1654" t="s">
        <v>2049</v>
      </c>
      <c r="V1654">
        <v>38.75</v>
      </c>
      <c r="W1654" t="s">
        <v>134</v>
      </c>
      <c r="X1654">
        <v>38.75</v>
      </c>
      <c r="Y1654" t="s">
        <v>203</v>
      </c>
    </row>
    <row r="1655" spans="14:25" x14ac:dyDescent="0.2">
      <c r="N1655" s="63">
        <v>45839</v>
      </c>
      <c r="O1655" s="63">
        <v>45852</v>
      </c>
      <c r="P1655" s="63">
        <v>45852</v>
      </c>
      <c r="Q1655" t="s">
        <v>725</v>
      </c>
      <c r="R1655" t="s">
        <v>128</v>
      </c>
      <c r="S1655" t="s">
        <v>55</v>
      </c>
      <c r="T1655" t="s">
        <v>56</v>
      </c>
      <c r="U1655" t="s">
        <v>2056</v>
      </c>
      <c r="V1655">
        <v>50</v>
      </c>
      <c r="W1655" t="s">
        <v>134</v>
      </c>
      <c r="X1655">
        <v>-50</v>
      </c>
      <c r="Y1655" t="s">
        <v>204</v>
      </c>
    </row>
    <row r="1656" spans="14:25" x14ac:dyDescent="0.2">
      <c r="N1656" s="63">
        <v>45839</v>
      </c>
      <c r="O1656" s="63">
        <v>45852</v>
      </c>
      <c r="P1656" s="63">
        <v>45852</v>
      </c>
      <c r="Q1656" t="s">
        <v>725</v>
      </c>
      <c r="R1656" t="s">
        <v>128</v>
      </c>
      <c r="S1656" t="s">
        <v>55</v>
      </c>
      <c r="T1656" t="s">
        <v>56</v>
      </c>
      <c r="U1656" t="s">
        <v>2054</v>
      </c>
      <c r="V1656">
        <v>103.4</v>
      </c>
      <c r="W1656" t="s">
        <v>134</v>
      </c>
      <c r="X1656">
        <v>-103.4</v>
      </c>
      <c r="Y1656" t="s">
        <v>204</v>
      </c>
    </row>
    <row r="1657" spans="14:25" x14ac:dyDescent="0.2">
      <c r="N1657" s="63">
        <v>45839</v>
      </c>
      <c r="O1657" s="63">
        <v>45852</v>
      </c>
      <c r="P1657" s="63">
        <v>45852</v>
      </c>
      <c r="Q1657" t="s">
        <v>725</v>
      </c>
      <c r="R1657" t="s">
        <v>128</v>
      </c>
      <c r="S1657" t="s">
        <v>899</v>
      </c>
      <c r="T1657" t="s">
        <v>910</v>
      </c>
      <c r="U1657" t="s">
        <v>2060</v>
      </c>
      <c r="V1657">
        <v>162</v>
      </c>
      <c r="W1657" t="s">
        <v>134</v>
      </c>
      <c r="X1657">
        <v>-162</v>
      </c>
      <c r="Y1657" t="s">
        <v>204</v>
      </c>
    </row>
    <row r="1658" spans="14:25" x14ac:dyDescent="0.2">
      <c r="N1658" s="63">
        <v>45839</v>
      </c>
      <c r="O1658" s="63">
        <v>45853</v>
      </c>
      <c r="P1658" s="63">
        <v>45853</v>
      </c>
      <c r="Q1658" t="s">
        <v>725</v>
      </c>
      <c r="R1658" t="s">
        <v>128</v>
      </c>
      <c r="S1658" t="s">
        <v>41</v>
      </c>
      <c r="T1658" t="s">
        <v>798</v>
      </c>
      <c r="U1658" t="s">
        <v>2061</v>
      </c>
      <c r="V1658">
        <v>8.5</v>
      </c>
      <c r="W1658" t="s">
        <v>134</v>
      </c>
      <c r="X1658">
        <v>8.5</v>
      </c>
      <c r="Y1658" t="s">
        <v>203</v>
      </c>
    </row>
    <row r="1659" spans="14:25" x14ac:dyDescent="0.2">
      <c r="N1659" s="63">
        <v>45839</v>
      </c>
      <c r="O1659" s="63">
        <v>45853</v>
      </c>
      <c r="P1659" s="63">
        <v>45853</v>
      </c>
      <c r="Q1659" t="s">
        <v>725</v>
      </c>
      <c r="R1659" t="s">
        <v>128</v>
      </c>
      <c r="S1659" t="s">
        <v>55</v>
      </c>
      <c r="T1659" t="s">
        <v>56</v>
      </c>
      <c r="U1659" t="s">
        <v>2063</v>
      </c>
      <c r="V1659">
        <v>60</v>
      </c>
      <c r="W1659" t="s">
        <v>134</v>
      </c>
      <c r="X1659">
        <v>-60</v>
      </c>
      <c r="Y1659" t="s">
        <v>204</v>
      </c>
    </row>
    <row r="1660" spans="14:25" x14ac:dyDescent="0.2">
      <c r="N1660" s="63">
        <v>45839</v>
      </c>
      <c r="O1660" s="63">
        <v>45853</v>
      </c>
      <c r="P1660" s="63">
        <v>45853</v>
      </c>
      <c r="Q1660" t="s">
        <v>725</v>
      </c>
      <c r="R1660" t="s">
        <v>128</v>
      </c>
      <c r="S1660" t="s">
        <v>803</v>
      </c>
      <c r="T1660" t="s">
        <v>48</v>
      </c>
      <c r="U1660" t="s">
        <v>2062</v>
      </c>
      <c r="V1660">
        <v>64.75</v>
      </c>
      <c r="W1660" t="s">
        <v>134</v>
      </c>
      <c r="X1660">
        <v>-64.75</v>
      </c>
      <c r="Y1660" t="s">
        <v>204</v>
      </c>
    </row>
    <row r="1661" spans="14:25" x14ac:dyDescent="0.2">
      <c r="N1661" s="63">
        <v>45839</v>
      </c>
      <c r="O1661" s="63">
        <v>45853</v>
      </c>
      <c r="P1661" s="63">
        <v>45853</v>
      </c>
      <c r="Q1661" t="s">
        <v>725</v>
      </c>
      <c r="R1661" t="s">
        <v>128</v>
      </c>
      <c r="S1661" t="s">
        <v>808</v>
      </c>
      <c r="T1661" t="s">
        <v>257</v>
      </c>
      <c r="U1661" t="s">
        <v>780</v>
      </c>
      <c r="V1661">
        <v>174.72</v>
      </c>
      <c r="W1661" t="s">
        <v>134</v>
      </c>
      <c r="X1661">
        <v>-174.72</v>
      </c>
      <c r="Y1661" t="s">
        <v>204</v>
      </c>
    </row>
    <row r="1662" spans="14:25" x14ac:dyDescent="0.2">
      <c r="N1662" s="63">
        <v>45839</v>
      </c>
      <c r="O1662" s="63">
        <v>45853</v>
      </c>
      <c r="P1662" s="63">
        <v>45853</v>
      </c>
      <c r="Q1662" t="s">
        <v>725</v>
      </c>
      <c r="R1662" t="s">
        <v>128</v>
      </c>
      <c r="S1662" t="s">
        <v>52</v>
      </c>
      <c r="T1662" t="s">
        <v>54</v>
      </c>
      <c r="U1662" t="s">
        <v>1985</v>
      </c>
      <c r="V1662">
        <v>2628.09</v>
      </c>
      <c r="W1662" t="s">
        <v>134</v>
      </c>
      <c r="X1662">
        <v>-2628.09</v>
      </c>
      <c r="Y1662" t="s">
        <v>204</v>
      </c>
    </row>
    <row r="1663" spans="14:25" x14ac:dyDescent="0.2">
      <c r="N1663" s="63">
        <v>45839</v>
      </c>
      <c r="O1663" s="63">
        <v>45854</v>
      </c>
      <c r="P1663" s="63">
        <v>45854</v>
      </c>
      <c r="Q1663" t="s">
        <v>725</v>
      </c>
      <c r="R1663" t="s">
        <v>128</v>
      </c>
      <c r="S1663" t="s">
        <v>899</v>
      </c>
      <c r="T1663" t="s">
        <v>900</v>
      </c>
      <c r="U1663" t="s">
        <v>2064</v>
      </c>
      <c r="V1663">
        <v>35</v>
      </c>
      <c r="W1663" t="s">
        <v>134</v>
      </c>
      <c r="X1663">
        <v>-35</v>
      </c>
      <c r="Y1663" t="s">
        <v>204</v>
      </c>
    </row>
    <row r="1664" spans="14:25" x14ac:dyDescent="0.2">
      <c r="N1664" s="63">
        <v>45839</v>
      </c>
      <c r="O1664" s="63">
        <v>45854</v>
      </c>
      <c r="P1664" s="63">
        <v>45854</v>
      </c>
      <c r="Q1664" t="s">
        <v>725</v>
      </c>
      <c r="R1664" t="s">
        <v>128</v>
      </c>
      <c r="S1664" t="s">
        <v>55</v>
      </c>
      <c r="T1664" t="s">
        <v>56</v>
      </c>
      <c r="U1664" t="s">
        <v>2065</v>
      </c>
      <c r="V1664">
        <v>165</v>
      </c>
      <c r="W1664" t="s">
        <v>134</v>
      </c>
      <c r="X1664">
        <v>-165</v>
      </c>
      <c r="Y1664" t="s">
        <v>204</v>
      </c>
    </row>
    <row r="1665" spans="14:25" x14ac:dyDescent="0.2">
      <c r="N1665" s="63">
        <v>45839</v>
      </c>
      <c r="O1665" s="63">
        <v>45854</v>
      </c>
      <c r="P1665" s="63">
        <v>45854</v>
      </c>
      <c r="Q1665" t="s">
        <v>725</v>
      </c>
      <c r="R1665" t="s">
        <v>128</v>
      </c>
      <c r="S1665" t="s">
        <v>43</v>
      </c>
      <c r="T1665" t="s">
        <v>817</v>
      </c>
      <c r="U1665" t="s">
        <v>2066</v>
      </c>
      <c r="V1665">
        <v>220</v>
      </c>
      <c r="W1665" t="s">
        <v>134</v>
      </c>
      <c r="X1665">
        <v>-220</v>
      </c>
      <c r="Y1665" t="s">
        <v>204</v>
      </c>
    </row>
    <row r="1666" spans="14:25" x14ac:dyDescent="0.2">
      <c r="N1666" s="63">
        <v>45839</v>
      </c>
      <c r="O1666" s="63">
        <v>45855</v>
      </c>
      <c r="P1666" s="63">
        <v>45855</v>
      </c>
      <c r="Q1666" t="s">
        <v>725</v>
      </c>
      <c r="R1666" t="s">
        <v>128</v>
      </c>
      <c r="S1666" t="s">
        <v>43</v>
      </c>
      <c r="T1666" t="s">
        <v>817</v>
      </c>
      <c r="U1666" t="s">
        <v>2068</v>
      </c>
      <c r="V1666">
        <v>39.020000000000003</v>
      </c>
      <c r="W1666" t="s">
        <v>134</v>
      </c>
      <c r="X1666">
        <v>-39.020000000000003</v>
      </c>
      <c r="Y1666" t="s">
        <v>204</v>
      </c>
    </row>
    <row r="1667" spans="14:25" x14ac:dyDescent="0.2">
      <c r="N1667" s="63">
        <v>45839</v>
      </c>
      <c r="O1667" s="63">
        <v>45855</v>
      </c>
      <c r="P1667" s="63">
        <v>45855</v>
      </c>
      <c r="Q1667" t="s">
        <v>725</v>
      </c>
      <c r="R1667" t="s">
        <v>128</v>
      </c>
      <c r="S1667" t="s">
        <v>41</v>
      </c>
      <c r="T1667" t="s">
        <v>798</v>
      </c>
      <c r="U1667" t="s">
        <v>2067</v>
      </c>
      <c r="V1667">
        <v>43.75</v>
      </c>
      <c r="W1667" t="s">
        <v>134</v>
      </c>
      <c r="X1667">
        <v>43.75</v>
      </c>
      <c r="Y1667" t="s">
        <v>203</v>
      </c>
    </row>
    <row r="1668" spans="14:25" x14ac:dyDescent="0.2">
      <c r="N1668" s="63">
        <v>45839</v>
      </c>
      <c r="O1668" s="63">
        <v>45855</v>
      </c>
      <c r="P1668" s="63">
        <v>45855</v>
      </c>
      <c r="Q1668" t="s">
        <v>725</v>
      </c>
      <c r="R1668" t="s">
        <v>128</v>
      </c>
      <c r="S1668" t="s">
        <v>52</v>
      </c>
      <c r="T1668" t="s">
        <v>800</v>
      </c>
      <c r="U1668" t="s">
        <v>2069</v>
      </c>
      <c r="V1668">
        <v>108.25</v>
      </c>
      <c r="W1668" t="s">
        <v>134</v>
      </c>
      <c r="X1668">
        <v>-108.25</v>
      </c>
      <c r="Y1668" t="s">
        <v>204</v>
      </c>
    </row>
    <row r="1669" spans="14:25" x14ac:dyDescent="0.2">
      <c r="N1669" s="63">
        <v>45839</v>
      </c>
      <c r="O1669" s="63">
        <v>45855</v>
      </c>
      <c r="P1669" s="63">
        <v>45855</v>
      </c>
      <c r="Q1669" t="s">
        <v>725</v>
      </c>
      <c r="R1669" t="s">
        <v>128</v>
      </c>
      <c r="S1669" t="s">
        <v>809</v>
      </c>
      <c r="T1669" t="s">
        <v>823</v>
      </c>
      <c r="U1669" t="s">
        <v>786</v>
      </c>
      <c r="V1669">
        <v>111.79</v>
      </c>
      <c r="W1669" t="s">
        <v>134</v>
      </c>
      <c r="X1669">
        <v>-111.79</v>
      </c>
      <c r="Y1669" t="s">
        <v>204</v>
      </c>
    </row>
    <row r="1670" spans="14:25" x14ac:dyDescent="0.2">
      <c r="N1670" s="63">
        <v>45839</v>
      </c>
      <c r="O1670" s="63">
        <v>45855</v>
      </c>
      <c r="P1670" s="63">
        <v>45855</v>
      </c>
      <c r="Q1670" t="s">
        <v>725</v>
      </c>
      <c r="R1670" t="s">
        <v>128</v>
      </c>
      <c r="S1670" t="s">
        <v>55</v>
      </c>
      <c r="T1670" t="s">
        <v>56</v>
      </c>
      <c r="U1670" t="s">
        <v>2070</v>
      </c>
      <c r="V1670">
        <v>126</v>
      </c>
      <c r="W1670" t="s">
        <v>134</v>
      </c>
      <c r="X1670">
        <v>-126</v>
      </c>
      <c r="Y1670" t="s">
        <v>204</v>
      </c>
    </row>
    <row r="1671" spans="14:25" x14ac:dyDescent="0.2">
      <c r="N1671" s="63">
        <v>45839</v>
      </c>
      <c r="O1671" s="63">
        <v>45855</v>
      </c>
      <c r="P1671" s="63">
        <v>45855</v>
      </c>
      <c r="Q1671" t="s">
        <v>725</v>
      </c>
      <c r="R1671" t="s">
        <v>128</v>
      </c>
      <c r="S1671" t="s">
        <v>809</v>
      </c>
      <c r="T1671" t="s">
        <v>823</v>
      </c>
      <c r="U1671" t="s">
        <v>786</v>
      </c>
      <c r="V1671">
        <v>159.55000000000001</v>
      </c>
      <c r="W1671" t="s">
        <v>134</v>
      </c>
      <c r="X1671">
        <v>-159.55000000000001</v>
      </c>
      <c r="Y1671" t="s">
        <v>204</v>
      </c>
    </row>
    <row r="1672" spans="14:25" x14ac:dyDescent="0.2">
      <c r="N1672" s="63">
        <v>45839</v>
      </c>
      <c r="O1672" s="63">
        <v>45855</v>
      </c>
      <c r="P1672" s="63">
        <v>45855</v>
      </c>
      <c r="Q1672" t="s">
        <v>725</v>
      </c>
      <c r="R1672" t="s">
        <v>128</v>
      </c>
      <c r="S1672" t="s">
        <v>809</v>
      </c>
      <c r="T1672" t="s">
        <v>823</v>
      </c>
      <c r="U1672" t="s">
        <v>786</v>
      </c>
      <c r="V1672">
        <v>234.84</v>
      </c>
      <c r="W1672" t="s">
        <v>134</v>
      </c>
      <c r="X1672">
        <v>-234.84</v>
      </c>
      <c r="Y1672" t="s">
        <v>204</v>
      </c>
    </row>
    <row r="1673" spans="14:25" x14ac:dyDescent="0.2">
      <c r="N1673" s="63">
        <v>45839</v>
      </c>
      <c r="O1673" s="63">
        <v>45855</v>
      </c>
      <c r="P1673" s="63">
        <v>45855</v>
      </c>
      <c r="Q1673" t="s">
        <v>725</v>
      </c>
      <c r="R1673" t="s">
        <v>128</v>
      </c>
      <c r="S1673" t="s">
        <v>809</v>
      </c>
      <c r="T1673" t="s">
        <v>823</v>
      </c>
      <c r="U1673" t="s">
        <v>786</v>
      </c>
      <c r="V1673">
        <v>237.15</v>
      </c>
      <c r="W1673" t="s">
        <v>134</v>
      </c>
      <c r="X1673">
        <v>-237.15</v>
      </c>
      <c r="Y1673" t="s">
        <v>204</v>
      </c>
    </row>
    <row r="1674" spans="14:25" x14ac:dyDescent="0.2">
      <c r="N1674" s="63">
        <v>45839</v>
      </c>
      <c r="O1674" s="63">
        <v>45855</v>
      </c>
      <c r="P1674" s="63">
        <v>45855</v>
      </c>
      <c r="Q1674" t="s">
        <v>725</v>
      </c>
      <c r="R1674" t="s">
        <v>128</v>
      </c>
      <c r="S1674" t="s">
        <v>809</v>
      </c>
      <c r="T1674" t="s">
        <v>823</v>
      </c>
      <c r="U1674" t="s">
        <v>786</v>
      </c>
      <c r="V1674">
        <v>320.72000000000003</v>
      </c>
      <c r="W1674" t="s">
        <v>134</v>
      </c>
      <c r="X1674">
        <v>-320.72000000000003</v>
      </c>
      <c r="Y1674" t="s">
        <v>204</v>
      </c>
    </row>
    <row r="1675" spans="14:25" x14ac:dyDescent="0.2">
      <c r="N1675" s="63">
        <v>45839</v>
      </c>
      <c r="O1675" s="63">
        <v>45856</v>
      </c>
      <c r="P1675" s="63">
        <v>45856</v>
      </c>
      <c r="Q1675" t="s">
        <v>725</v>
      </c>
      <c r="R1675" t="s">
        <v>128</v>
      </c>
      <c r="S1675" t="s">
        <v>55</v>
      </c>
      <c r="T1675" t="s">
        <v>810</v>
      </c>
      <c r="U1675" t="s">
        <v>2073</v>
      </c>
      <c r="V1675">
        <v>6</v>
      </c>
      <c r="W1675" t="s">
        <v>134</v>
      </c>
      <c r="X1675">
        <v>-6</v>
      </c>
      <c r="Y1675" t="s">
        <v>204</v>
      </c>
    </row>
    <row r="1676" spans="14:25" x14ac:dyDescent="0.2">
      <c r="N1676" s="63">
        <v>45839</v>
      </c>
      <c r="O1676" s="63">
        <v>45856</v>
      </c>
      <c r="P1676" s="63">
        <v>45856</v>
      </c>
      <c r="Q1676" t="s">
        <v>725</v>
      </c>
      <c r="R1676" t="s">
        <v>128</v>
      </c>
      <c r="S1676" t="s">
        <v>55</v>
      </c>
      <c r="T1676" t="s">
        <v>810</v>
      </c>
      <c r="U1676" t="s">
        <v>2072</v>
      </c>
      <c r="V1676">
        <v>23.48</v>
      </c>
      <c r="W1676" t="s">
        <v>134</v>
      </c>
      <c r="X1676">
        <v>-23.48</v>
      </c>
      <c r="Y1676" t="s">
        <v>204</v>
      </c>
    </row>
    <row r="1677" spans="14:25" x14ac:dyDescent="0.2">
      <c r="N1677" s="63">
        <v>45839</v>
      </c>
      <c r="O1677" s="63">
        <v>45856</v>
      </c>
      <c r="P1677" s="63">
        <v>45856</v>
      </c>
      <c r="Q1677" t="s">
        <v>725</v>
      </c>
      <c r="R1677" t="s">
        <v>128</v>
      </c>
      <c r="S1677" t="s">
        <v>803</v>
      </c>
      <c r="T1677" t="s">
        <v>48</v>
      </c>
      <c r="U1677" t="s">
        <v>2074</v>
      </c>
      <c r="V1677">
        <v>31</v>
      </c>
      <c r="W1677" t="s">
        <v>134</v>
      </c>
      <c r="X1677">
        <v>-31</v>
      </c>
      <c r="Y1677" t="s">
        <v>204</v>
      </c>
    </row>
    <row r="1678" spans="14:25" x14ac:dyDescent="0.2">
      <c r="N1678" s="63">
        <v>45839</v>
      </c>
      <c r="O1678" s="63">
        <v>45856</v>
      </c>
      <c r="P1678" s="63">
        <v>45856</v>
      </c>
      <c r="Q1678" t="s">
        <v>725</v>
      </c>
      <c r="R1678" t="s">
        <v>128</v>
      </c>
      <c r="S1678" t="s">
        <v>899</v>
      </c>
      <c r="T1678" t="s">
        <v>902</v>
      </c>
      <c r="U1678" t="s">
        <v>2071</v>
      </c>
      <c r="V1678">
        <v>90</v>
      </c>
      <c r="W1678" t="s">
        <v>134</v>
      </c>
      <c r="X1678">
        <v>-90</v>
      </c>
      <c r="Y1678" t="s">
        <v>204</v>
      </c>
    </row>
    <row r="1679" spans="14:25" x14ac:dyDescent="0.2">
      <c r="N1679" s="63">
        <v>45839</v>
      </c>
      <c r="O1679" s="63">
        <v>45856</v>
      </c>
      <c r="P1679" s="63">
        <v>45856</v>
      </c>
      <c r="Q1679" t="s">
        <v>725</v>
      </c>
      <c r="R1679" t="s">
        <v>128</v>
      </c>
      <c r="S1679" t="s">
        <v>899</v>
      </c>
      <c r="T1679" t="s">
        <v>910</v>
      </c>
      <c r="U1679" t="s">
        <v>2075</v>
      </c>
      <c r="V1679">
        <v>95</v>
      </c>
      <c r="W1679" t="s">
        <v>134</v>
      </c>
      <c r="X1679">
        <v>-95</v>
      </c>
      <c r="Y1679" t="s">
        <v>204</v>
      </c>
    </row>
    <row r="1680" spans="14:25" x14ac:dyDescent="0.2">
      <c r="N1680" s="63">
        <v>45839</v>
      </c>
      <c r="O1680" s="63">
        <v>45859</v>
      </c>
      <c r="P1680" s="63">
        <v>45859</v>
      </c>
      <c r="Q1680" t="s">
        <v>725</v>
      </c>
      <c r="R1680" t="s">
        <v>128</v>
      </c>
      <c r="S1680" t="s">
        <v>899</v>
      </c>
      <c r="T1680" t="s">
        <v>910</v>
      </c>
      <c r="U1680" t="s">
        <v>2076</v>
      </c>
      <c r="V1680">
        <v>95</v>
      </c>
      <c r="W1680" t="s">
        <v>134</v>
      </c>
      <c r="X1680">
        <v>-95</v>
      </c>
      <c r="Y1680" t="s">
        <v>204</v>
      </c>
    </row>
    <row r="1681" spans="14:25" x14ac:dyDescent="0.2">
      <c r="N1681" s="63">
        <v>45839</v>
      </c>
      <c r="O1681" s="63">
        <v>45859</v>
      </c>
      <c r="P1681" s="63">
        <v>45859</v>
      </c>
      <c r="Q1681" t="s">
        <v>725</v>
      </c>
      <c r="R1681" t="s">
        <v>128</v>
      </c>
      <c r="S1681" t="s">
        <v>899</v>
      </c>
      <c r="T1681" t="s">
        <v>910</v>
      </c>
      <c r="U1681" t="s">
        <v>2077</v>
      </c>
      <c r="V1681">
        <v>95</v>
      </c>
      <c r="W1681" t="s">
        <v>134</v>
      </c>
      <c r="X1681">
        <v>-95</v>
      </c>
      <c r="Y1681" t="s">
        <v>204</v>
      </c>
    </row>
    <row r="1682" spans="14:25" x14ac:dyDescent="0.2">
      <c r="N1682" s="63">
        <v>45839</v>
      </c>
      <c r="O1682" s="63">
        <v>45859</v>
      </c>
      <c r="P1682" s="63">
        <v>45859</v>
      </c>
      <c r="Q1682" t="s">
        <v>725</v>
      </c>
      <c r="R1682" t="s">
        <v>128</v>
      </c>
      <c r="S1682" t="s">
        <v>814</v>
      </c>
      <c r="T1682" t="s">
        <v>257</v>
      </c>
      <c r="U1682" t="s">
        <v>787</v>
      </c>
      <c r="V1682">
        <v>370.92</v>
      </c>
      <c r="W1682" t="s">
        <v>134</v>
      </c>
      <c r="X1682">
        <v>-370.92</v>
      </c>
      <c r="Y1682" t="s">
        <v>204</v>
      </c>
    </row>
    <row r="1683" spans="14:25" x14ac:dyDescent="0.2">
      <c r="N1683" s="63">
        <v>45839</v>
      </c>
      <c r="O1683" s="63">
        <v>45860</v>
      </c>
      <c r="P1683" s="63">
        <v>45860</v>
      </c>
      <c r="Q1683" t="s">
        <v>725</v>
      </c>
      <c r="R1683" t="s">
        <v>128</v>
      </c>
      <c r="S1683" t="s">
        <v>55</v>
      </c>
      <c r="T1683" t="s">
        <v>810</v>
      </c>
      <c r="U1683" t="s">
        <v>2078</v>
      </c>
      <c r="V1683">
        <v>15</v>
      </c>
      <c r="W1683" t="s">
        <v>134</v>
      </c>
      <c r="X1683">
        <v>-15</v>
      </c>
      <c r="Y1683" t="s">
        <v>204</v>
      </c>
    </row>
    <row r="1684" spans="14:25" x14ac:dyDescent="0.2">
      <c r="N1684" s="63">
        <v>45839</v>
      </c>
      <c r="O1684" s="63">
        <v>45860</v>
      </c>
      <c r="P1684" s="63">
        <v>45860</v>
      </c>
      <c r="Q1684" t="s">
        <v>725</v>
      </c>
      <c r="R1684" t="s">
        <v>128</v>
      </c>
      <c r="S1684" t="s">
        <v>907</v>
      </c>
      <c r="T1684" t="s">
        <v>908</v>
      </c>
      <c r="U1684" t="s">
        <v>2079</v>
      </c>
      <c r="V1684">
        <v>15</v>
      </c>
      <c r="W1684" t="s">
        <v>134</v>
      </c>
      <c r="X1684">
        <v>-15</v>
      </c>
      <c r="Y1684" t="s">
        <v>204</v>
      </c>
    </row>
    <row r="1685" spans="14:25" x14ac:dyDescent="0.2">
      <c r="N1685" s="63">
        <v>45839</v>
      </c>
      <c r="O1685" s="63">
        <v>45860</v>
      </c>
      <c r="P1685" s="63">
        <v>45860</v>
      </c>
      <c r="Q1685" t="s">
        <v>725</v>
      </c>
      <c r="R1685" t="s">
        <v>128</v>
      </c>
      <c r="S1685" t="s">
        <v>43</v>
      </c>
      <c r="T1685" t="s">
        <v>46</v>
      </c>
      <c r="U1685" t="s">
        <v>2080</v>
      </c>
      <c r="V1685">
        <v>110.96</v>
      </c>
      <c r="W1685" t="s">
        <v>134</v>
      </c>
      <c r="X1685">
        <v>-110.96</v>
      </c>
      <c r="Y1685" t="s">
        <v>204</v>
      </c>
    </row>
    <row r="1686" spans="14:25" x14ac:dyDescent="0.2">
      <c r="N1686" s="63">
        <v>45839</v>
      </c>
      <c r="O1686" s="63">
        <v>45861</v>
      </c>
      <c r="P1686" s="63">
        <v>45861</v>
      </c>
      <c r="Q1686" t="s">
        <v>725</v>
      </c>
      <c r="R1686" t="s">
        <v>128</v>
      </c>
      <c r="S1686" t="s">
        <v>55</v>
      </c>
      <c r="T1686" t="s">
        <v>810</v>
      </c>
      <c r="U1686" t="s">
        <v>2081</v>
      </c>
      <c r="V1686">
        <v>32.69</v>
      </c>
      <c r="W1686" t="s">
        <v>134</v>
      </c>
      <c r="X1686">
        <v>-32.69</v>
      </c>
      <c r="Y1686" t="s">
        <v>204</v>
      </c>
    </row>
    <row r="1687" spans="14:25" x14ac:dyDescent="0.2">
      <c r="N1687" s="63">
        <v>45839</v>
      </c>
      <c r="O1687" s="63">
        <v>45861</v>
      </c>
      <c r="P1687" s="63">
        <v>45861</v>
      </c>
      <c r="Q1687" t="s">
        <v>725</v>
      </c>
      <c r="R1687" t="s">
        <v>128</v>
      </c>
      <c r="S1687" t="s">
        <v>803</v>
      </c>
      <c r="T1687" t="s">
        <v>48</v>
      </c>
      <c r="U1687" t="s">
        <v>2082</v>
      </c>
      <c r="V1687">
        <v>104.29</v>
      </c>
      <c r="W1687" t="s">
        <v>134</v>
      </c>
      <c r="X1687">
        <v>-104.29</v>
      </c>
      <c r="Y1687" t="s">
        <v>204</v>
      </c>
    </row>
    <row r="1688" spans="14:25" x14ac:dyDescent="0.2">
      <c r="N1688" s="63">
        <v>45839</v>
      </c>
      <c r="O1688" s="63">
        <v>45862</v>
      </c>
      <c r="P1688" s="63">
        <v>45862</v>
      </c>
      <c r="Q1688" t="s">
        <v>725</v>
      </c>
      <c r="R1688" t="s">
        <v>128</v>
      </c>
      <c r="S1688" t="s">
        <v>809</v>
      </c>
      <c r="T1688" t="s">
        <v>824</v>
      </c>
      <c r="U1688" t="s">
        <v>737</v>
      </c>
      <c r="V1688">
        <v>166.85</v>
      </c>
      <c r="W1688" t="s">
        <v>134</v>
      </c>
      <c r="X1688">
        <v>-166.85</v>
      </c>
      <c r="Y1688" t="s">
        <v>204</v>
      </c>
    </row>
    <row r="1689" spans="14:25" x14ac:dyDescent="0.2">
      <c r="N1689" s="63">
        <v>45839</v>
      </c>
      <c r="O1689" s="63">
        <v>45863</v>
      </c>
      <c r="P1689" s="63">
        <v>45863</v>
      </c>
      <c r="Q1689" t="s">
        <v>725</v>
      </c>
      <c r="R1689" t="s">
        <v>128</v>
      </c>
      <c r="S1689" t="s">
        <v>43</v>
      </c>
      <c r="T1689" t="s">
        <v>815</v>
      </c>
      <c r="U1689" t="s">
        <v>795</v>
      </c>
      <c r="V1689">
        <v>43.88</v>
      </c>
      <c r="W1689" t="s">
        <v>134</v>
      </c>
      <c r="X1689">
        <v>-43.88</v>
      </c>
      <c r="Y1689" t="s">
        <v>204</v>
      </c>
    </row>
    <row r="1690" spans="14:25" x14ac:dyDescent="0.2">
      <c r="N1690" s="63">
        <v>45839</v>
      </c>
      <c r="O1690" s="63">
        <v>45863</v>
      </c>
      <c r="P1690" s="63">
        <v>45863</v>
      </c>
      <c r="Q1690" t="s">
        <v>725</v>
      </c>
      <c r="R1690" t="s">
        <v>128</v>
      </c>
      <c r="S1690" t="s">
        <v>41</v>
      </c>
      <c r="T1690" t="s">
        <v>798</v>
      </c>
      <c r="U1690" t="s">
        <v>2083</v>
      </c>
      <c r="V1690">
        <v>53.82</v>
      </c>
      <c r="W1690" t="s">
        <v>134</v>
      </c>
      <c r="X1690">
        <v>53.82</v>
      </c>
      <c r="Y1690" t="s">
        <v>203</v>
      </c>
    </row>
    <row r="1691" spans="14:25" x14ac:dyDescent="0.2">
      <c r="N1691" s="63">
        <v>45839</v>
      </c>
      <c r="O1691" s="63">
        <v>45863</v>
      </c>
      <c r="P1691" s="63">
        <v>45863</v>
      </c>
      <c r="Q1691" t="s">
        <v>725</v>
      </c>
      <c r="R1691" t="s">
        <v>128</v>
      </c>
      <c r="S1691" t="s">
        <v>43</v>
      </c>
      <c r="T1691" t="s">
        <v>815</v>
      </c>
      <c r="U1691" t="s">
        <v>795</v>
      </c>
      <c r="V1691">
        <v>143.02000000000001</v>
      </c>
      <c r="W1691" t="s">
        <v>134</v>
      </c>
      <c r="X1691">
        <v>-143.02000000000001</v>
      </c>
      <c r="Y1691" t="s">
        <v>204</v>
      </c>
    </row>
    <row r="1692" spans="14:25" x14ac:dyDescent="0.2">
      <c r="N1692" s="63">
        <v>45839</v>
      </c>
      <c r="O1692" s="63">
        <v>45866</v>
      </c>
      <c r="P1692" s="63">
        <v>45866</v>
      </c>
      <c r="Q1692" t="s">
        <v>725</v>
      </c>
      <c r="R1692" t="s">
        <v>128</v>
      </c>
      <c r="S1692" t="s">
        <v>803</v>
      </c>
      <c r="T1692" t="s">
        <v>799</v>
      </c>
      <c r="U1692" t="s">
        <v>2085</v>
      </c>
      <c r="V1692">
        <v>25.25</v>
      </c>
      <c r="W1692" t="s">
        <v>134</v>
      </c>
      <c r="X1692">
        <v>-25.25</v>
      </c>
      <c r="Y1692" t="s">
        <v>204</v>
      </c>
    </row>
    <row r="1693" spans="14:25" x14ac:dyDescent="0.2">
      <c r="N1693" s="63">
        <v>45839</v>
      </c>
      <c r="O1693" s="63">
        <v>45866</v>
      </c>
      <c r="P1693" s="63">
        <v>45866</v>
      </c>
      <c r="Q1693" t="s">
        <v>725</v>
      </c>
      <c r="R1693" t="s">
        <v>128</v>
      </c>
      <c r="S1693" t="s">
        <v>55</v>
      </c>
      <c r="T1693" t="s">
        <v>56</v>
      </c>
      <c r="U1693" t="s">
        <v>2086</v>
      </c>
      <c r="V1693">
        <v>48.2</v>
      </c>
      <c r="W1693" t="s">
        <v>134</v>
      </c>
      <c r="X1693">
        <v>-48.2</v>
      </c>
      <c r="Y1693" t="s">
        <v>204</v>
      </c>
    </row>
    <row r="1694" spans="14:25" x14ac:dyDescent="0.2">
      <c r="N1694" s="63">
        <v>45839</v>
      </c>
      <c r="O1694" s="63">
        <v>45866</v>
      </c>
      <c r="P1694" s="63">
        <v>45866</v>
      </c>
      <c r="Q1694" t="s">
        <v>725</v>
      </c>
      <c r="R1694" t="s">
        <v>128</v>
      </c>
      <c r="S1694" t="s">
        <v>43</v>
      </c>
      <c r="T1694" t="s">
        <v>817</v>
      </c>
      <c r="U1694" t="s">
        <v>2087</v>
      </c>
      <c r="V1694">
        <v>220</v>
      </c>
      <c r="W1694" t="s">
        <v>134</v>
      </c>
      <c r="X1694">
        <v>-220</v>
      </c>
      <c r="Y1694" t="s">
        <v>204</v>
      </c>
    </row>
    <row r="1695" spans="14:25" x14ac:dyDescent="0.2">
      <c r="N1695" s="63">
        <v>45839</v>
      </c>
      <c r="O1695" s="63">
        <v>45866</v>
      </c>
      <c r="P1695" s="63">
        <v>45866</v>
      </c>
      <c r="Q1695" t="s">
        <v>725</v>
      </c>
      <c r="R1695" t="s">
        <v>128</v>
      </c>
      <c r="S1695" t="s">
        <v>40</v>
      </c>
      <c r="T1695" t="s">
        <v>949</v>
      </c>
      <c r="U1695" t="s">
        <v>2084</v>
      </c>
      <c r="V1695">
        <v>5000</v>
      </c>
      <c r="W1695" t="s">
        <v>134</v>
      </c>
      <c r="X1695">
        <v>5000</v>
      </c>
      <c r="Y1695" t="s">
        <v>203</v>
      </c>
    </row>
    <row r="1696" spans="14:25" x14ac:dyDescent="0.2">
      <c r="N1696" s="63">
        <v>45839</v>
      </c>
      <c r="O1696" s="63">
        <v>45867</v>
      </c>
      <c r="P1696" s="63">
        <v>45867</v>
      </c>
      <c r="Q1696" t="s">
        <v>725</v>
      </c>
      <c r="R1696" t="s">
        <v>128</v>
      </c>
      <c r="S1696" t="s">
        <v>55</v>
      </c>
      <c r="T1696" t="s">
        <v>810</v>
      </c>
      <c r="U1696" t="s">
        <v>2090</v>
      </c>
      <c r="V1696">
        <v>6</v>
      </c>
      <c r="W1696" t="s">
        <v>134</v>
      </c>
      <c r="X1696">
        <v>-6</v>
      </c>
      <c r="Y1696" t="s">
        <v>204</v>
      </c>
    </row>
    <row r="1697" spans="14:25" x14ac:dyDescent="0.2">
      <c r="N1697" s="63">
        <v>45839</v>
      </c>
      <c r="O1697" s="63">
        <v>45867</v>
      </c>
      <c r="P1697" s="63">
        <v>45867</v>
      </c>
      <c r="Q1697" t="s">
        <v>725</v>
      </c>
      <c r="R1697" t="s">
        <v>128</v>
      </c>
      <c r="S1697" t="s">
        <v>55</v>
      </c>
      <c r="T1697" t="s">
        <v>810</v>
      </c>
      <c r="U1697" t="s">
        <v>2089</v>
      </c>
      <c r="V1697">
        <v>15</v>
      </c>
      <c r="W1697" t="s">
        <v>134</v>
      </c>
      <c r="X1697">
        <v>-15</v>
      </c>
      <c r="Y1697" t="s">
        <v>204</v>
      </c>
    </row>
    <row r="1698" spans="14:25" x14ac:dyDescent="0.2">
      <c r="N1698" s="63">
        <v>45839</v>
      </c>
      <c r="O1698" s="63">
        <v>45867</v>
      </c>
      <c r="P1698" s="63">
        <v>45867</v>
      </c>
      <c r="Q1698" t="s">
        <v>725</v>
      </c>
      <c r="R1698" t="s">
        <v>128</v>
      </c>
      <c r="S1698" t="s">
        <v>55</v>
      </c>
      <c r="T1698" t="s">
        <v>56</v>
      </c>
      <c r="U1698" t="s">
        <v>2088</v>
      </c>
      <c r="V1698">
        <v>33.799999999999997</v>
      </c>
      <c r="W1698" t="s">
        <v>134</v>
      </c>
      <c r="X1698">
        <v>-33.799999999999997</v>
      </c>
      <c r="Y1698" t="s">
        <v>204</v>
      </c>
    </row>
    <row r="1699" spans="14:25" x14ac:dyDescent="0.2">
      <c r="N1699" s="63">
        <v>45839</v>
      </c>
      <c r="O1699" s="63">
        <v>45868</v>
      </c>
      <c r="P1699" s="63">
        <v>45868</v>
      </c>
      <c r="Q1699" t="s">
        <v>725</v>
      </c>
      <c r="R1699" t="s">
        <v>128</v>
      </c>
      <c r="S1699" t="s">
        <v>58</v>
      </c>
      <c r="T1699" t="s">
        <v>802</v>
      </c>
      <c r="U1699" t="s">
        <v>1504</v>
      </c>
      <c r="V1699">
        <v>106.71</v>
      </c>
      <c r="W1699" t="s">
        <v>134</v>
      </c>
      <c r="X1699">
        <v>-106.71</v>
      </c>
      <c r="Y1699" t="s">
        <v>204</v>
      </c>
    </row>
    <row r="1700" spans="14:25" x14ac:dyDescent="0.2">
      <c r="N1700" s="63">
        <v>45839</v>
      </c>
      <c r="O1700" s="63">
        <v>45869</v>
      </c>
      <c r="P1700" s="63">
        <v>45869</v>
      </c>
      <c r="Q1700" t="s">
        <v>725</v>
      </c>
      <c r="R1700" t="s">
        <v>128</v>
      </c>
      <c r="S1700" t="s">
        <v>41</v>
      </c>
      <c r="T1700" t="s">
        <v>798</v>
      </c>
      <c r="U1700" t="s">
        <v>2091</v>
      </c>
      <c r="V1700">
        <v>6</v>
      </c>
      <c r="W1700" t="s">
        <v>134</v>
      </c>
      <c r="X1700">
        <v>6</v>
      </c>
      <c r="Y1700" t="s">
        <v>203</v>
      </c>
    </row>
    <row r="1701" spans="14:25" x14ac:dyDescent="0.2">
      <c r="N1701" s="63">
        <v>45870</v>
      </c>
      <c r="O1701" s="63">
        <v>45874</v>
      </c>
      <c r="P1701" s="63">
        <v>45874</v>
      </c>
      <c r="Q1701" t="s">
        <v>725</v>
      </c>
      <c r="R1701" t="s">
        <v>128</v>
      </c>
      <c r="S1701" t="s">
        <v>58</v>
      </c>
      <c r="T1701" t="s">
        <v>802</v>
      </c>
      <c r="U1701" t="s">
        <v>1535</v>
      </c>
      <c r="V1701">
        <v>320.81</v>
      </c>
      <c r="W1701" t="s">
        <v>134</v>
      </c>
      <c r="X1701">
        <v>-320.81</v>
      </c>
      <c r="Y1701" t="s">
        <v>204</v>
      </c>
    </row>
    <row r="1702" spans="14:25" x14ac:dyDescent="0.2">
      <c r="N1702" s="63">
        <v>45870</v>
      </c>
      <c r="O1702" s="63">
        <v>45721</v>
      </c>
      <c r="P1702" s="63">
        <v>45874</v>
      </c>
      <c r="Q1702" t="s">
        <v>725</v>
      </c>
      <c r="R1702" t="s">
        <v>128</v>
      </c>
      <c r="S1702" t="s">
        <v>58</v>
      </c>
      <c r="T1702" t="s">
        <v>802</v>
      </c>
      <c r="U1702" t="s">
        <v>1523</v>
      </c>
      <c r="V1702">
        <v>935</v>
      </c>
      <c r="W1702" t="s">
        <v>134</v>
      </c>
      <c r="X1702">
        <v>-935</v>
      </c>
      <c r="Y1702" t="s">
        <v>204</v>
      </c>
    </row>
    <row r="1703" spans="14:25" x14ac:dyDescent="0.2">
      <c r="N1703" s="63">
        <v>45870</v>
      </c>
      <c r="O1703" s="63">
        <v>45874</v>
      </c>
      <c r="P1703" s="63">
        <v>45874</v>
      </c>
      <c r="Q1703" t="s">
        <v>725</v>
      </c>
      <c r="R1703" t="s">
        <v>128</v>
      </c>
      <c r="S1703" t="s">
        <v>58</v>
      </c>
      <c r="T1703" t="s">
        <v>802</v>
      </c>
      <c r="U1703" t="s">
        <v>1539</v>
      </c>
      <c r="V1703">
        <v>1526</v>
      </c>
      <c r="W1703" t="s">
        <v>134</v>
      </c>
      <c r="X1703">
        <v>-1526</v>
      </c>
      <c r="Y1703" t="s">
        <v>204</v>
      </c>
    </row>
    <row r="1704" spans="14:25" x14ac:dyDescent="0.2">
      <c r="N1704" s="63">
        <v>45870</v>
      </c>
      <c r="O1704" s="63">
        <v>45874</v>
      </c>
      <c r="P1704" s="63">
        <v>45874</v>
      </c>
      <c r="Q1704" t="s">
        <v>725</v>
      </c>
      <c r="R1704" t="s">
        <v>128</v>
      </c>
      <c r="S1704" t="s">
        <v>40</v>
      </c>
      <c r="T1704" t="s">
        <v>949</v>
      </c>
      <c r="U1704" t="s">
        <v>1519</v>
      </c>
      <c r="V1704">
        <v>6000</v>
      </c>
      <c r="W1704" t="s">
        <v>134</v>
      </c>
      <c r="X1704">
        <v>6000</v>
      </c>
      <c r="Y1704" t="s">
        <v>203</v>
      </c>
    </row>
    <row r="1705" spans="14:25" x14ac:dyDescent="0.2">
      <c r="N1705" s="63">
        <v>45870</v>
      </c>
      <c r="O1705" s="63">
        <v>45874</v>
      </c>
      <c r="P1705" s="63">
        <v>45874</v>
      </c>
      <c r="Q1705" t="s">
        <v>725</v>
      </c>
      <c r="R1705" t="s">
        <v>128</v>
      </c>
      <c r="S1705" t="s">
        <v>40</v>
      </c>
      <c r="T1705" t="s">
        <v>948</v>
      </c>
      <c r="U1705" t="s">
        <v>1519</v>
      </c>
      <c r="V1705">
        <v>13000</v>
      </c>
      <c r="W1705" t="s">
        <v>134</v>
      </c>
      <c r="X1705">
        <v>13000</v>
      </c>
      <c r="Y1705" t="s">
        <v>203</v>
      </c>
    </row>
    <row r="1706" spans="14:25" x14ac:dyDescent="0.2">
      <c r="N1706" s="63">
        <v>45870</v>
      </c>
      <c r="O1706" s="63">
        <v>45695</v>
      </c>
      <c r="P1706" s="63">
        <v>45876</v>
      </c>
      <c r="Q1706" t="s">
        <v>725</v>
      </c>
      <c r="R1706" t="s">
        <v>128</v>
      </c>
      <c r="S1706" t="s">
        <v>43</v>
      </c>
      <c r="T1706" t="s">
        <v>1396</v>
      </c>
      <c r="U1706" t="s">
        <v>1399</v>
      </c>
      <c r="V1706">
        <v>175</v>
      </c>
      <c r="W1706" t="s">
        <v>134</v>
      </c>
      <c r="X1706">
        <v>-175</v>
      </c>
      <c r="Y1706" t="s">
        <v>204</v>
      </c>
    </row>
    <row r="1707" spans="14:25" x14ac:dyDescent="0.2">
      <c r="N1707" s="63">
        <v>45870</v>
      </c>
      <c r="O1707" s="63">
        <v>45876</v>
      </c>
      <c r="P1707" s="63">
        <v>45876</v>
      </c>
      <c r="Q1707" t="s">
        <v>725</v>
      </c>
      <c r="R1707" t="s">
        <v>128</v>
      </c>
      <c r="S1707" t="s">
        <v>58</v>
      </c>
      <c r="T1707" t="s">
        <v>802</v>
      </c>
      <c r="U1707" t="s">
        <v>1529</v>
      </c>
      <c r="V1707">
        <v>295.86</v>
      </c>
      <c r="W1707" t="s">
        <v>134</v>
      </c>
      <c r="X1707">
        <v>-295.86</v>
      </c>
      <c r="Y1707" t="s">
        <v>204</v>
      </c>
    </row>
    <row r="1708" spans="14:25" x14ac:dyDescent="0.2">
      <c r="N1708" s="63">
        <v>45870</v>
      </c>
      <c r="O1708" s="63">
        <v>45876</v>
      </c>
      <c r="P1708" s="63">
        <v>45876</v>
      </c>
      <c r="Q1708" t="s">
        <v>725</v>
      </c>
      <c r="R1708" t="s">
        <v>128</v>
      </c>
      <c r="S1708" t="s">
        <v>52</v>
      </c>
      <c r="T1708" t="s">
        <v>54</v>
      </c>
      <c r="U1708" t="s">
        <v>1635</v>
      </c>
      <c r="V1708">
        <v>2200</v>
      </c>
      <c r="W1708" t="s">
        <v>134</v>
      </c>
      <c r="X1708">
        <v>-2200</v>
      </c>
      <c r="Y1708" t="s">
        <v>204</v>
      </c>
    </row>
    <row r="1709" spans="14:25" x14ac:dyDescent="0.2">
      <c r="N1709" s="63">
        <v>45870</v>
      </c>
      <c r="O1709" s="63">
        <v>45882</v>
      </c>
      <c r="P1709" s="63">
        <v>45882</v>
      </c>
      <c r="Q1709" t="s">
        <v>725</v>
      </c>
      <c r="R1709" t="s">
        <v>128</v>
      </c>
      <c r="S1709" t="s">
        <v>58</v>
      </c>
      <c r="T1709" t="s">
        <v>906</v>
      </c>
      <c r="U1709" t="s">
        <v>1515</v>
      </c>
      <c r="V1709">
        <v>146.09</v>
      </c>
      <c r="W1709" t="s">
        <v>134</v>
      </c>
      <c r="X1709">
        <v>-146.09</v>
      </c>
      <c r="Y1709" t="s">
        <v>204</v>
      </c>
    </row>
    <row r="1710" spans="14:25" x14ac:dyDescent="0.2">
      <c r="N1710" s="63">
        <v>45870</v>
      </c>
      <c r="O1710" s="63">
        <v>45899</v>
      </c>
      <c r="P1710" s="63">
        <v>45899</v>
      </c>
      <c r="Q1710" t="s">
        <v>725</v>
      </c>
      <c r="R1710" t="s">
        <v>128</v>
      </c>
      <c r="S1710" t="s">
        <v>58</v>
      </c>
      <c r="T1710" t="s">
        <v>802</v>
      </c>
      <c r="U1710" t="s">
        <v>1503</v>
      </c>
      <c r="V1710">
        <v>106.71</v>
      </c>
      <c r="W1710" t="s">
        <v>134</v>
      </c>
      <c r="X1710">
        <v>-106.71</v>
      </c>
      <c r="Y1710" t="s">
        <v>204</v>
      </c>
    </row>
    <row r="1711" spans="14:25" x14ac:dyDescent="0.2">
      <c r="N1711" s="63">
        <v>45901</v>
      </c>
      <c r="O1711" s="63">
        <v>45905</v>
      </c>
      <c r="P1711" s="63">
        <v>45905</v>
      </c>
      <c r="Q1711" t="s">
        <v>725</v>
      </c>
      <c r="R1711" t="s">
        <v>128</v>
      </c>
      <c r="S1711" t="s">
        <v>58</v>
      </c>
      <c r="T1711" t="s">
        <v>802</v>
      </c>
      <c r="U1711" t="s">
        <v>1536</v>
      </c>
      <c r="V1711">
        <v>320.81</v>
      </c>
      <c r="W1711" t="s">
        <v>134</v>
      </c>
      <c r="X1711">
        <v>-320.81</v>
      </c>
      <c r="Y1711" t="s">
        <v>204</v>
      </c>
    </row>
    <row r="1712" spans="14:25" x14ac:dyDescent="0.2">
      <c r="N1712" s="63">
        <v>45901</v>
      </c>
      <c r="O1712" s="63">
        <v>45721</v>
      </c>
      <c r="P1712" s="63">
        <v>45905</v>
      </c>
      <c r="Q1712" t="s">
        <v>725</v>
      </c>
      <c r="R1712" t="s">
        <v>128</v>
      </c>
      <c r="S1712" t="s">
        <v>58</v>
      </c>
      <c r="T1712" t="s">
        <v>802</v>
      </c>
      <c r="U1712" t="s">
        <v>1524</v>
      </c>
      <c r="V1712">
        <v>935</v>
      </c>
      <c r="W1712" t="s">
        <v>134</v>
      </c>
      <c r="X1712">
        <v>-935</v>
      </c>
      <c r="Y1712" t="s">
        <v>204</v>
      </c>
    </row>
    <row r="1713" spans="14:25" x14ac:dyDescent="0.2">
      <c r="N1713" s="63">
        <v>45901</v>
      </c>
      <c r="O1713" s="63">
        <v>45905</v>
      </c>
      <c r="P1713" s="63">
        <v>45905</v>
      </c>
      <c r="Q1713" t="s">
        <v>725</v>
      </c>
      <c r="R1713" t="s">
        <v>128</v>
      </c>
      <c r="S1713" t="s">
        <v>58</v>
      </c>
      <c r="T1713" t="s">
        <v>802</v>
      </c>
      <c r="U1713" t="s">
        <v>1540</v>
      </c>
      <c r="V1713">
        <v>1526</v>
      </c>
      <c r="W1713" t="s">
        <v>134</v>
      </c>
      <c r="X1713">
        <v>-1526</v>
      </c>
      <c r="Y1713" t="s">
        <v>204</v>
      </c>
    </row>
    <row r="1714" spans="14:25" x14ac:dyDescent="0.2">
      <c r="N1714" s="63">
        <v>45901</v>
      </c>
      <c r="O1714" s="63">
        <v>45905</v>
      </c>
      <c r="P1714" s="63">
        <v>45905</v>
      </c>
      <c r="Q1714" t="s">
        <v>725</v>
      </c>
      <c r="R1714" t="s">
        <v>128</v>
      </c>
      <c r="S1714" t="s">
        <v>40</v>
      </c>
      <c r="T1714" t="s">
        <v>949</v>
      </c>
      <c r="U1714" t="s">
        <v>1520</v>
      </c>
      <c r="V1714">
        <v>6000</v>
      </c>
      <c r="W1714" t="s">
        <v>134</v>
      </c>
      <c r="X1714">
        <v>6000</v>
      </c>
      <c r="Y1714" t="s">
        <v>203</v>
      </c>
    </row>
    <row r="1715" spans="14:25" x14ac:dyDescent="0.2">
      <c r="N1715" s="63">
        <v>45901</v>
      </c>
      <c r="O1715" s="63">
        <v>45905</v>
      </c>
      <c r="P1715" s="63">
        <v>45905</v>
      </c>
      <c r="Q1715" t="s">
        <v>725</v>
      </c>
      <c r="R1715" t="s">
        <v>128</v>
      </c>
      <c r="S1715" t="s">
        <v>40</v>
      </c>
      <c r="T1715" t="s">
        <v>948</v>
      </c>
      <c r="U1715" t="s">
        <v>1520</v>
      </c>
      <c r="V1715">
        <v>13000</v>
      </c>
      <c r="W1715" t="s">
        <v>134</v>
      </c>
      <c r="X1715">
        <v>13000</v>
      </c>
      <c r="Y1715" t="s">
        <v>203</v>
      </c>
    </row>
    <row r="1716" spans="14:25" x14ac:dyDescent="0.2">
      <c r="N1716" s="63">
        <v>45901</v>
      </c>
      <c r="O1716" s="63">
        <v>45695</v>
      </c>
      <c r="P1716" s="63">
        <v>45907</v>
      </c>
      <c r="Q1716" t="s">
        <v>725</v>
      </c>
      <c r="R1716" t="s">
        <v>128</v>
      </c>
      <c r="S1716" t="s">
        <v>43</v>
      </c>
      <c r="T1716" t="s">
        <v>1396</v>
      </c>
      <c r="U1716" t="s">
        <v>1400</v>
      </c>
      <c r="V1716">
        <v>175</v>
      </c>
      <c r="W1716" t="s">
        <v>134</v>
      </c>
      <c r="X1716">
        <v>-175</v>
      </c>
      <c r="Y1716" t="s">
        <v>204</v>
      </c>
    </row>
    <row r="1717" spans="14:25" x14ac:dyDescent="0.2">
      <c r="N1717" s="63">
        <v>45901</v>
      </c>
      <c r="O1717" s="63">
        <v>45907</v>
      </c>
      <c r="P1717" s="63">
        <v>45907</v>
      </c>
      <c r="Q1717" t="s">
        <v>725</v>
      </c>
      <c r="R1717" t="s">
        <v>128</v>
      </c>
      <c r="S1717" t="s">
        <v>58</v>
      </c>
      <c r="T1717" t="s">
        <v>802</v>
      </c>
      <c r="U1717" t="s">
        <v>1530</v>
      </c>
      <c r="V1717">
        <v>295.86</v>
      </c>
      <c r="W1717" t="s">
        <v>134</v>
      </c>
      <c r="X1717">
        <v>-295.86</v>
      </c>
      <c r="Y1717" t="s">
        <v>204</v>
      </c>
    </row>
    <row r="1718" spans="14:25" x14ac:dyDescent="0.2">
      <c r="N1718" s="63">
        <v>45901</v>
      </c>
      <c r="O1718" s="63">
        <v>45913</v>
      </c>
      <c r="P1718" s="63">
        <v>45913</v>
      </c>
      <c r="Q1718" t="s">
        <v>725</v>
      </c>
      <c r="R1718" t="s">
        <v>128</v>
      </c>
      <c r="S1718" t="s">
        <v>58</v>
      </c>
      <c r="T1718" t="s">
        <v>906</v>
      </c>
      <c r="U1718" t="s">
        <v>1516</v>
      </c>
      <c r="V1718">
        <v>146.09</v>
      </c>
      <c r="W1718" t="s">
        <v>134</v>
      </c>
      <c r="X1718">
        <v>-146.09</v>
      </c>
      <c r="Y1718" t="s">
        <v>204</v>
      </c>
    </row>
    <row r="1719" spans="14:25" x14ac:dyDescent="0.2">
      <c r="N1719" s="63">
        <v>45901</v>
      </c>
      <c r="O1719" s="63">
        <v>45930</v>
      </c>
      <c r="P1719" s="63">
        <v>45930</v>
      </c>
      <c r="Q1719" t="s">
        <v>725</v>
      </c>
      <c r="R1719" t="s">
        <v>128</v>
      </c>
      <c r="S1719" t="s">
        <v>58</v>
      </c>
      <c r="T1719" t="s">
        <v>802</v>
      </c>
      <c r="U1719" t="s">
        <v>1502</v>
      </c>
      <c r="V1719">
        <v>106.71</v>
      </c>
      <c r="W1719" t="s">
        <v>134</v>
      </c>
      <c r="X1719">
        <v>-106.71</v>
      </c>
      <c r="Y1719" t="s">
        <v>204</v>
      </c>
    </row>
    <row r="1720" spans="14:25" x14ac:dyDescent="0.2">
      <c r="N1720" s="63">
        <v>45931</v>
      </c>
      <c r="O1720" s="63">
        <v>45937</v>
      </c>
      <c r="P1720" s="63">
        <v>45937</v>
      </c>
      <c r="Q1720" t="s">
        <v>725</v>
      </c>
      <c r="R1720" t="s">
        <v>128</v>
      </c>
      <c r="S1720" t="s">
        <v>58</v>
      </c>
      <c r="T1720" t="s">
        <v>802</v>
      </c>
      <c r="U1720" t="s">
        <v>1531</v>
      </c>
      <c r="V1720">
        <v>295.86</v>
      </c>
      <c r="W1720" t="s">
        <v>134</v>
      </c>
      <c r="X1720">
        <v>-295.86</v>
      </c>
      <c r="Y1720" t="s">
        <v>204</v>
      </c>
    </row>
    <row r="1721" spans="14:25" x14ac:dyDescent="0.2">
      <c r="N1721" s="63">
        <v>45931</v>
      </c>
      <c r="O1721" s="63">
        <v>45937</v>
      </c>
      <c r="P1721" s="63">
        <v>45937</v>
      </c>
      <c r="Q1721" t="s">
        <v>725</v>
      </c>
      <c r="R1721" t="s">
        <v>128</v>
      </c>
      <c r="S1721" t="s">
        <v>52</v>
      </c>
      <c r="T1721" t="s">
        <v>54</v>
      </c>
      <c r="U1721" t="s">
        <v>1636</v>
      </c>
      <c r="V1721">
        <v>2200</v>
      </c>
      <c r="W1721" t="s">
        <v>134</v>
      </c>
      <c r="X1721">
        <v>-2200</v>
      </c>
      <c r="Y1721" t="s">
        <v>204</v>
      </c>
    </row>
    <row r="1722" spans="14:25" x14ac:dyDescent="0.2">
      <c r="N1722" s="63">
        <v>45931</v>
      </c>
      <c r="O1722" s="63">
        <v>45943</v>
      </c>
      <c r="P1722" s="63">
        <v>45943</v>
      </c>
      <c r="Q1722" t="s">
        <v>725</v>
      </c>
      <c r="R1722" t="s">
        <v>128</v>
      </c>
      <c r="S1722" t="s">
        <v>58</v>
      </c>
      <c r="T1722" t="s">
        <v>906</v>
      </c>
      <c r="U1722" t="s">
        <v>1517</v>
      </c>
      <c r="V1722">
        <v>146.09</v>
      </c>
      <c r="W1722" t="s">
        <v>134</v>
      </c>
      <c r="X1722">
        <v>-146.09</v>
      </c>
      <c r="Y1722" t="s">
        <v>204</v>
      </c>
    </row>
    <row r="1723" spans="14:25" x14ac:dyDescent="0.2">
      <c r="N1723" s="63">
        <v>45931</v>
      </c>
      <c r="O1723" s="63">
        <v>45960</v>
      </c>
      <c r="P1723" s="63">
        <v>45960</v>
      </c>
      <c r="Q1723" t="s">
        <v>725</v>
      </c>
      <c r="R1723" t="s">
        <v>128</v>
      </c>
      <c r="S1723" t="s">
        <v>58</v>
      </c>
      <c r="T1723" t="s">
        <v>802</v>
      </c>
      <c r="U1723" t="s">
        <v>1501</v>
      </c>
      <c r="V1723">
        <v>106.71</v>
      </c>
      <c r="W1723" t="s">
        <v>134</v>
      </c>
      <c r="X1723">
        <v>-106.71</v>
      </c>
      <c r="Y1723" t="s">
        <v>204</v>
      </c>
    </row>
    <row r="1724" spans="14:25" x14ac:dyDescent="0.2">
      <c r="N1724" s="63">
        <v>45962</v>
      </c>
      <c r="O1724" s="63">
        <v>45966</v>
      </c>
      <c r="P1724" s="63">
        <v>45966</v>
      </c>
      <c r="Q1724" t="s">
        <v>725</v>
      </c>
      <c r="R1724" t="s">
        <v>128</v>
      </c>
      <c r="S1724" t="s">
        <v>58</v>
      </c>
      <c r="T1724" t="s">
        <v>802</v>
      </c>
      <c r="U1724" t="s">
        <v>1537</v>
      </c>
      <c r="V1724">
        <v>320.81</v>
      </c>
      <c r="W1724" t="s">
        <v>134</v>
      </c>
      <c r="X1724">
        <v>-320.81</v>
      </c>
      <c r="Y1724" t="s">
        <v>204</v>
      </c>
    </row>
    <row r="1725" spans="14:25" x14ac:dyDescent="0.2">
      <c r="N1725" s="63">
        <v>45962</v>
      </c>
      <c r="O1725" s="63">
        <v>45721</v>
      </c>
      <c r="P1725" s="63">
        <v>45966</v>
      </c>
      <c r="Q1725" t="s">
        <v>725</v>
      </c>
      <c r="R1725" t="s">
        <v>128</v>
      </c>
      <c r="S1725" t="s">
        <v>58</v>
      </c>
      <c r="T1725" t="s">
        <v>802</v>
      </c>
      <c r="U1725" t="s">
        <v>1525</v>
      </c>
      <c r="V1725">
        <v>935</v>
      </c>
      <c r="W1725" t="s">
        <v>134</v>
      </c>
      <c r="X1725">
        <v>-935</v>
      </c>
      <c r="Y1725" t="s">
        <v>204</v>
      </c>
    </row>
    <row r="1726" spans="14:25" x14ac:dyDescent="0.2">
      <c r="N1726" s="63">
        <v>45962</v>
      </c>
      <c r="O1726" s="63">
        <v>45966</v>
      </c>
      <c r="P1726" s="63">
        <v>45966</v>
      </c>
      <c r="Q1726" t="s">
        <v>725</v>
      </c>
      <c r="R1726" t="s">
        <v>128</v>
      </c>
      <c r="S1726" t="s">
        <v>58</v>
      </c>
      <c r="T1726" t="s">
        <v>802</v>
      </c>
      <c r="U1726" t="s">
        <v>1541</v>
      </c>
      <c r="V1726">
        <v>1526</v>
      </c>
      <c r="W1726" t="s">
        <v>134</v>
      </c>
      <c r="X1726">
        <v>-1526</v>
      </c>
      <c r="Y1726" t="s">
        <v>204</v>
      </c>
    </row>
    <row r="1727" spans="14:25" x14ac:dyDescent="0.2">
      <c r="N1727" s="63">
        <v>45962</v>
      </c>
      <c r="O1727" s="63">
        <v>45966</v>
      </c>
      <c r="P1727" s="63">
        <v>45966</v>
      </c>
      <c r="Q1727" t="s">
        <v>725</v>
      </c>
      <c r="R1727" t="s">
        <v>128</v>
      </c>
      <c r="S1727" t="s">
        <v>40</v>
      </c>
      <c r="T1727" t="s">
        <v>949</v>
      </c>
      <c r="U1727" t="s">
        <v>1521</v>
      </c>
      <c r="V1727">
        <v>6000</v>
      </c>
      <c r="W1727" t="s">
        <v>134</v>
      </c>
      <c r="X1727">
        <v>6000</v>
      </c>
      <c r="Y1727" t="s">
        <v>203</v>
      </c>
    </row>
    <row r="1728" spans="14:25" x14ac:dyDescent="0.2">
      <c r="N1728" s="63">
        <v>45962</v>
      </c>
      <c r="O1728" s="63">
        <v>45966</v>
      </c>
      <c r="P1728" s="63">
        <v>45966</v>
      </c>
      <c r="Q1728" t="s">
        <v>725</v>
      </c>
      <c r="R1728" t="s">
        <v>128</v>
      </c>
      <c r="S1728" t="s">
        <v>40</v>
      </c>
      <c r="T1728" t="s">
        <v>948</v>
      </c>
      <c r="U1728" t="s">
        <v>1521</v>
      </c>
      <c r="V1728">
        <v>13000</v>
      </c>
      <c r="W1728" t="s">
        <v>134</v>
      </c>
      <c r="X1728">
        <v>13000</v>
      </c>
      <c r="Y1728" t="s">
        <v>203</v>
      </c>
    </row>
    <row r="1729" spans="14:25" x14ac:dyDescent="0.2">
      <c r="N1729" s="63">
        <v>45962</v>
      </c>
      <c r="O1729" s="63">
        <v>45695</v>
      </c>
      <c r="P1729" s="63">
        <v>45968</v>
      </c>
      <c r="Q1729" t="s">
        <v>725</v>
      </c>
      <c r="R1729" t="s">
        <v>128</v>
      </c>
      <c r="S1729" t="s">
        <v>43</v>
      </c>
      <c r="T1729" t="s">
        <v>1396</v>
      </c>
      <c r="U1729" t="s">
        <v>1401</v>
      </c>
      <c r="V1729">
        <v>175</v>
      </c>
      <c r="W1729" t="s">
        <v>134</v>
      </c>
      <c r="X1729">
        <v>-175</v>
      </c>
      <c r="Y1729" t="s">
        <v>204</v>
      </c>
    </row>
    <row r="1730" spans="14:25" x14ac:dyDescent="0.2">
      <c r="N1730" s="63">
        <v>45962</v>
      </c>
      <c r="O1730" s="63">
        <v>45968</v>
      </c>
      <c r="P1730" s="63">
        <v>45968</v>
      </c>
      <c r="Q1730" t="s">
        <v>725</v>
      </c>
      <c r="R1730" t="s">
        <v>128</v>
      </c>
      <c r="S1730" t="s">
        <v>58</v>
      </c>
      <c r="T1730" t="s">
        <v>802</v>
      </c>
      <c r="U1730" t="s">
        <v>1532</v>
      </c>
      <c r="V1730">
        <v>295.86</v>
      </c>
      <c r="W1730" t="s">
        <v>134</v>
      </c>
      <c r="X1730">
        <v>-295.86</v>
      </c>
      <c r="Y1730" t="s">
        <v>204</v>
      </c>
    </row>
    <row r="1731" spans="14:25" x14ac:dyDescent="0.2">
      <c r="N1731" s="63">
        <v>45962</v>
      </c>
      <c r="O1731" s="63">
        <v>45968</v>
      </c>
      <c r="P1731" s="63">
        <v>45968</v>
      </c>
      <c r="Q1731" t="s">
        <v>725</v>
      </c>
      <c r="R1731" t="s">
        <v>128</v>
      </c>
      <c r="S1731" t="s">
        <v>52</v>
      </c>
      <c r="T1731" t="s">
        <v>54</v>
      </c>
      <c r="U1731" t="s">
        <v>1637</v>
      </c>
      <c r="V1731">
        <v>2200</v>
      </c>
      <c r="W1731" t="s">
        <v>134</v>
      </c>
      <c r="X1731">
        <v>-2200</v>
      </c>
      <c r="Y1731" t="s">
        <v>204</v>
      </c>
    </row>
    <row r="1732" spans="14:25" x14ac:dyDescent="0.2">
      <c r="N1732" s="63">
        <v>45962</v>
      </c>
      <c r="O1732" s="63">
        <v>45991</v>
      </c>
      <c r="P1732" s="63">
        <v>45991</v>
      </c>
      <c r="Q1732" t="s">
        <v>725</v>
      </c>
      <c r="R1732" t="s">
        <v>128</v>
      </c>
      <c r="S1732" t="s">
        <v>58</v>
      </c>
      <c r="T1732" t="s">
        <v>802</v>
      </c>
      <c r="U1732" t="s">
        <v>1500</v>
      </c>
      <c r="V1732">
        <v>106.71</v>
      </c>
      <c r="W1732" t="s">
        <v>134</v>
      </c>
      <c r="X1732">
        <v>-106.71</v>
      </c>
      <c r="Y1732" t="s">
        <v>204</v>
      </c>
    </row>
    <row r="1733" spans="14:25" x14ac:dyDescent="0.2">
      <c r="N1733" s="63">
        <v>45992</v>
      </c>
      <c r="O1733" s="63">
        <v>45695</v>
      </c>
      <c r="P1733" s="63">
        <v>45998</v>
      </c>
      <c r="Q1733" t="s">
        <v>725</v>
      </c>
      <c r="R1733" t="s">
        <v>128</v>
      </c>
      <c r="S1733" t="s">
        <v>43</v>
      </c>
      <c r="T1733" t="s">
        <v>1396</v>
      </c>
      <c r="U1733" t="s">
        <v>1402</v>
      </c>
      <c r="V1733">
        <v>175</v>
      </c>
      <c r="W1733" t="s">
        <v>134</v>
      </c>
      <c r="X1733">
        <v>-175</v>
      </c>
      <c r="Y1733" t="s">
        <v>204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"/>
  <dimension ref="A1:AAL35"/>
  <sheetViews>
    <sheetView showRowColHeaders="0" topLeftCell="X1" zoomScale="70" zoomScaleNormal="70" workbookViewId="0">
      <selection activeCell="AC3" sqref="AC3"/>
    </sheetView>
  </sheetViews>
  <sheetFormatPr baseColWidth="10" defaultColWidth="9" defaultRowHeight="15" x14ac:dyDescent="0.2"/>
  <cols>
    <col min="1" max="1" width="36" style="2" bestFit="1" customWidth="1"/>
    <col min="2" max="2" width="32" style="1" bestFit="1" customWidth="1"/>
    <col min="3" max="4" width="16" style="1" bestFit="1" customWidth="1"/>
    <col min="5" max="7" width="16" customWidth="1"/>
    <col min="8" max="8" width="27" bestFit="1" customWidth="1"/>
    <col min="9" max="9" width="9" style="1"/>
    <col min="10" max="10" width="22.5" style="1" bestFit="1" customWidth="1"/>
    <col min="11" max="11" width="14" style="1" bestFit="1" customWidth="1"/>
    <col min="12" max="12" width="14" style="2" bestFit="1" customWidth="1"/>
    <col min="13" max="13" width="11" style="1" bestFit="1" customWidth="1"/>
    <col min="14" max="14" width="13.5" style="1" bestFit="1" customWidth="1"/>
    <col min="15" max="15" width="14" style="70" bestFit="1" customWidth="1"/>
    <col min="16" max="16" width="11" style="1" bestFit="1" customWidth="1"/>
    <col min="17" max="17" width="13.5" style="1" bestFit="1" customWidth="1"/>
    <col min="18" max="18" width="14" style="70" bestFit="1" customWidth="1"/>
    <col min="19" max="19" width="14" style="70" customWidth="1"/>
    <col min="20" max="20" width="9" style="1"/>
    <col min="21" max="21" width="23" style="1" bestFit="1" customWidth="1"/>
    <col min="22" max="22" width="47" style="1" bestFit="1" customWidth="1"/>
    <col min="23" max="23" width="9" style="1"/>
    <col min="24" max="24" width="20.5" style="1" bestFit="1" customWidth="1"/>
    <col min="25" max="25" width="18" style="1" bestFit="1" customWidth="1"/>
    <col min="26" max="26" width="25" style="1" customWidth="1"/>
    <col min="27" max="27" width="17.5" style="370" bestFit="1" customWidth="1"/>
    <col min="28" max="28" width="9.5" style="1" customWidth="1"/>
    <col min="29" max="29" width="15.5" style="1" bestFit="1" customWidth="1"/>
    <col min="30" max="30" width="9.5" style="1" customWidth="1"/>
    <col min="31" max="31" width="19" style="1" bestFit="1" customWidth="1"/>
    <col min="32" max="32" width="14" style="1" bestFit="1" customWidth="1"/>
    <col min="33" max="33" width="2" style="1" customWidth="1"/>
    <col min="34" max="34" width="25" style="1" bestFit="1" customWidth="1"/>
    <col min="35" max="36" width="9" style="1"/>
    <col min="37" max="45" width="28" style="1" customWidth="1"/>
    <col min="46" max="46" width="28" customWidth="1"/>
    <col min="47" max="47" width="28" style="1" customWidth="1"/>
    <col min="48" max="49" width="30" style="1" bestFit="1" customWidth="1"/>
    <col min="50" max="58" width="28" style="1" customWidth="1"/>
    <col min="59" max="59" width="29" style="1" bestFit="1" customWidth="1"/>
    <col min="60" max="60" width="26.5" style="1" bestFit="1" customWidth="1"/>
    <col min="61" max="61" width="15" style="1" bestFit="1" customWidth="1"/>
    <col min="62" max="62" width="12.5" style="1" bestFit="1" customWidth="1"/>
    <col min="63" max="63" width="17" style="1" bestFit="1" customWidth="1"/>
    <col min="64" max="64" width="13.5" style="1" bestFit="1" customWidth="1"/>
    <col min="65" max="65" width="9" style="1"/>
    <col min="66" max="89" width="15.5" style="2" customWidth="1"/>
    <col min="90" max="16384" width="9" style="1"/>
  </cols>
  <sheetData>
    <row r="1" spans="1:714" x14ac:dyDescent="0.2">
      <c r="A1" s="85" t="s">
        <v>214</v>
      </c>
      <c r="C1" s="1" t="s">
        <v>215</v>
      </c>
      <c r="D1" s="1" t="s">
        <v>216</v>
      </c>
      <c r="F1" s="465" t="s">
        <v>217</v>
      </c>
      <c r="G1" s="465"/>
      <c r="H1" s="230" t="s">
        <v>218</v>
      </c>
      <c r="J1" s="467" t="s">
        <v>219</v>
      </c>
      <c r="K1" s="467"/>
      <c r="L1" s="467"/>
      <c r="M1" s="467"/>
      <c r="N1" s="467"/>
      <c r="O1" s="467"/>
      <c r="P1" s="467"/>
      <c r="Q1" s="467"/>
      <c r="R1" s="467"/>
      <c r="S1" s="229"/>
      <c r="U1" s="467"/>
      <c r="V1" s="467"/>
      <c r="W1" s="228"/>
      <c r="X1" s="467" t="s">
        <v>220</v>
      </c>
      <c r="Y1" s="467"/>
      <c r="Z1" s="229"/>
      <c r="AA1" s="368"/>
      <c r="AC1" s="368" t="s">
        <v>221</v>
      </c>
      <c r="AE1" s="467" t="s">
        <v>222</v>
      </c>
      <c r="AF1" s="467"/>
      <c r="AG1" s="467"/>
      <c r="AH1" s="467"/>
      <c r="AK1" s="68" t="s">
        <v>223</v>
      </c>
      <c r="AL1" s="66" t="s">
        <v>224</v>
      </c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ZZ1" s="1">
        <v>0</v>
      </c>
      <c r="AAA1" s="1">
        <v>0</v>
      </c>
      <c r="AAB1" s="1">
        <v>0</v>
      </c>
      <c r="AAC1" s="1">
        <v>0</v>
      </c>
      <c r="AAE1" s="1">
        <v>1</v>
      </c>
      <c r="AAG1" s="1">
        <v>0</v>
      </c>
      <c r="AAH1" s="1">
        <v>0</v>
      </c>
      <c r="AAI1" s="1">
        <v>1</v>
      </c>
      <c r="AAL1" s="1">
        <v>1</v>
      </c>
    </row>
    <row r="2" spans="1:714" x14ac:dyDescent="0.2">
      <c r="A2" s="15">
        <v>45566</v>
      </c>
      <c r="C2" s="1" t="s">
        <v>225</v>
      </c>
      <c r="D2" s="1" t="s">
        <v>226</v>
      </c>
      <c r="H2" s="230" t="s">
        <v>227</v>
      </c>
      <c r="J2" s="3" t="s">
        <v>228</v>
      </c>
      <c r="K2" s="3" t="s">
        <v>229</v>
      </c>
      <c r="L2" s="10" t="s">
        <v>136</v>
      </c>
      <c r="M2" s="3" t="s">
        <v>230</v>
      </c>
      <c r="N2" s="3" t="s">
        <v>231</v>
      </c>
      <c r="O2" s="69" t="s">
        <v>232</v>
      </c>
      <c r="P2" s="3" t="s">
        <v>233</v>
      </c>
      <c r="Q2" s="3" t="s">
        <v>234</v>
      </c>
      <c r="R2" s="69" t="s">
        <v>235</v>
      </c>
      <c r="S2" s="69" t="s">
        <v>236</v>
      </c>
      <c r="U2" s="10" t="s">
        <v>237</v>
      </c>
      <c r="V2" s="10" t="s">
        <v>238</v>
      </c>
      <c r="X2" s="3" t="s">
        <v>239</v>
      </c>
      <c r="Y2" s="3" t="s">
        <v>240</v>
      </c>
      <c r="Z2" s="3" t="s">
        <v>241</v>
      </c>
      <c r="AA2" s="369" t="s">
        <v>242</v>
      </c>
      <c r="AC2" s="3" t="s">
        <v>243</v>
      </c>
      <c r="AE2" s="3" t="s">
        <v>244</v>
      </c>
      <c r="AF2" s="3" t="s">
        <v>245</v>
      </c>
      <c r="AH2" s="3" t="s">
        <v>246</v>
      </c>
      <c r="AK2" s="3" t="s">
        <v>247</v>
      </c>
      <c r="AL2" s="3" t="s">
        <v>40</v>
      </c>
      <c r="AM2" s="3" t="s">
        <v>41</v>
      </c>
      <c r="AN2" s="3" t="s">
        <v>825</v>
      </c>
      <c r="AO2" s="3" t="s">
        <v>248</v>
      </c>
      <c r="AP2" s="3" t="s">
        <v>43</v>
      </c>
      <c r="AQ2" s="3" t="s">
        <v>803</v>
      </c>
      <c r="AR2" s="3" t="s">
        <v>49</v>
      </c>
      <c r="AS2" s="3" t="s">
        <v>52</v>
      </c>
      <c r="AT2" s="3" t="s">
        <v>55</v>
      </c>
      <c r="AU2" s="3" t="s">
        <v>58</v>
      </c>
      <c r="AV2" s="3" t="s">
        <v>808</v>
      </c>
      <c r="AW2" s="3" t="s">
        <v>814</v>
      </c>
      <c r="AX2" s="3" t="s">
        <v>816</v>
      </c>
      <c r="AY2" s="3" t="s">
        <v>809</v>
      </c>
      <c r="AZ2" s="3" t="s">
        <v>899</v>
      </c>
      <c r="BA2" s="3" t="s">
        <v>907</v>
      </c>
      <c r="BB2" s="3" t="s">
        <v>1029</v>
      </c>
      <c r="BC2" s="3" t="s">
        <v>679</v>
      </c>
      <c r="BD2" s="3" t="s">
        <v>130</v>
      </c>
      <c r="BE2" s="3" t="s">
        <v>686</v>
      </c>
      <c r="BF2" s="3" t="s">
        <v>63</v>
      </c>
      <c r="BG2" s="3" t="s">
        <v>65</v>
      </c>
      <c r="BH2" s="3" t="s">
        <v>66</v>
      </c>
      <c r="BI2" s="3"/>
    </row>
    <row r="3" spans="1:714" x14ac:dyDescent="0.2">
      <c r="A3" s="85" t="s">
        <v>249</v>
      </c>
      <c r="C3" s="1" t="s">
        <v>250</v>
      </c>
      <c r="D3" s="1" t="s">
        <v>251</v>
      </c>
      <c r="F3" s="466" t="s">
        <v>252</v>
      </c>
      <c r="G3" s="466"/>
      <c r="J3" s="1">
        <v>0</v>
      </c>
      <c r="L3" s="2" t="s">
        <v>253</v>
      </c>
      <c r="M3" s="1">
        <v>0</v>
      </c>
      <c r="N3" s="1">
        <v>0</v>
      </c>
      <c r="O3" s="70">
        <v>0</v>
      </c>
      <c r="P3" s="1">
        <v>0</v>
      </c>
      <c r="Q3" s="1">
        <v>0</v>
      </c>
      <c r="R3" s="70">
        <v>0</v>
      </c>
      <c r="S3" s="70" t="s">
        <v>254</v>
      </c>
      <c r="U3" s="35" t="s">
        <v>253</v>
      </c>
      <c r="V3" s="1" t="s">
        <v>255</v>
      </c>
      <c r="X3" s="1" t="s">
        <v>723</v>
      </c>
      <c r="Y3" s="1" t="s">
        <v>724</v>
      </c>
      <c r="Z3" s="1" t="s">
        <v>725</v>
      </c>
      <c r="AA3" s="370">
        <v>-12830.400000000001</v>
      </c>
      <c r="AC3" s="1" t="s">
        <v>804</v>
      </c>
      <c r="AE3" s="1" t="s">
        <v>723</v>
      </c>
      <c r="AH3" s="1" t="s">
        <v>256</v>
      </c>
      <c r="AL3" s="1" t="s">
        <v>948</v>
      </c>
      <c r="AM3" s="1" t="s">
        <v>1702</v>
      </c>
      <c r="AN3" s="1" t="s">
        <v>257</v>
      </c>
      <c r="AP3" s="1" t="s">
        <v>44</v>
      </c>
      <c r="AQ3" s="1" t="s">
        <v>1272</v>
      </c>
      <c r="AR3" s="1" t="s">
        <v>911</v>
      </c>
      <c r="AS3" s="1" t="s">
        <v>53</v>
      </c>
      <c r="AT3" t="s">
        <v>1432</v>
      </c>
      <c r="AU3" s="1" t="s">
        <v>801</v>
      </c>
      <c r="AV3" s="1" t="s">
        <v>257</v>
      </c>
      <c r="AW3" s="1" t="s">
        <v>257</v>
      </c>
      <c r="AX3" s="1" t="s">
        <v>914</v>
      </c>
      <c r="AY3" s="1" t="s">
        <v>824</v>
      </c>
      <c r="AZ3" s="1" t="s">
        <v>900</v>
      </c>
      <c r="BA3" s="1" t="s">
        <v>909</v>
      </c>
      <c r="BB3" s="1" t="s">
        <v>1118</v>
      </c>
      <c r="BC3" s="1" t="s">
        <v>1138</v>
      </c>
      <c r="BD3" s="1" t="s">
        <v>132</v>
      </c>
      <c r="BE3" s="1" t="s">
        <v>257</v>
      </c>
      <c r="BF3" s="1" t="s">
        <v>257</v>
      </c>
      <c r="BG3" s="1" t="s">
        <v>257</v>
      </c>
      <c r="BH3" s="1" t="s">
        <v>257</v>
      </c>
    </row>
    <row r="4" spans="1:714" x14ac:dyDescent="0.2">
      <c r="A4" s="87">
        <v>45992</v>
      </c>
      <c r="F4" s="210" t="s">
        <v>258</v>
      </c>
      <c r="G4" s="210">
        <v>35</v>
      </c>
      <c r="U4" s="35" t="s">
        <v>259</v>
      </c>
      <c r="V4" s="35" t="s">
        <v>260</v>
      </c>
      <c r="AC4" s="1" t="s">
        <v>805</v>
      </c>
      <c r="AH4" s="1" t="s">
        <v>261</v>
      </c>
      <c r="AL4" s="1" t="s">
        <v>949</v>
      </c>
      <c r="AM4" s="1" t="s">
        <v>798</v>
      </c>
      <c r="AO4" s="67"/>
      <c r="AP4" s="1" t="s">
        <v>45</v>
      </c>
      <c r="AQ4" s="1" t="s">
        <v>799</v>
      </c>
      <c r="AR4" s="1" t="s">
        <v>50</v>
      </c>
      <c r="AS4" s="1" t="s">
        <v>811</v>
      </c>
      <c r="AT4" t="s">
        <v>56</v>
      </c>
      <c r="AU4" s="1" t="s">
        <v>802</v>
      </c>
      <c r="AX4" s="1" t="s">
        <v>915</v>
      </c>
      <c r="AY4" s="1" t="s">
        <v>823</v>
      </c>
      <c r="AZ4" s="1" t="s">
        <v>910</v>
      </c>
      <c r="BA4" s="1" t="s">
        <v>908</v>
      </c>
      <c r="BB4" s="1" t="s">
        <v>1030</v>
      </c>
      <c r="BC4" s="1" t="s">
        <v>1139</v>
      </c>
      <c r="BD4" s="1" t="s">
        <v>262</v>
      </c>
    </row>
    <row r="5" spans="1:714" x14ac:dyDescent="0.2">
      <c r="A5" s="85" t="s">
        <v>263</v>
      </c>
      <c r="F5" s="210" t="s">
        <v>264</v>
      </c>
      <c r="G5" s="210">
        <v>35</v>
      </c>
      <c r="U5" s="35" t="s">
        <v>265</v>
      </c>
      <c r="V5" s="35" t="s">
        <v>266</v>
      </c>
      <c r="AC5" s="1" t="s">
        <v>806</v>
      </c>
      <c r="AH5" s="1" t="s">
        <v>267</v>
      </c>
      <c r="AM5" s="1" t="s">
        <v>797</v>
      </c>
      <c r="AO5" s="67"/>
      <c r="AP5" s="1" t="s">
        <v>46</v>
      </c>
      <c r="AQ5" s="1" t="s">
        <v>898</v>
      </c>
      <c r="AR5" s="1" t="s">
        <v>1031</v>
      </c>
      <c r="AS5" s="1" t="s">
        <v>800</v>
      </c>
      <c r="AT5" t="s">
        <v>912</v>
      </c>
      <c r="AU5" s="1" t="s">
        <v>1794</v>
      </c>
      <c r="AX5" s="1" t="s">
        <v>965</v>
      </c>
      <c r="AZ5" s="1" t="s">
        <v>1762</v>
      </c>
      <c r="BC5" s="1" t="s">
        <v>1137</v>
      </c>
    </row>
    <row r="6" spans="1:714" x14ac:dyDescent="0.2">
      <c r="A6" s="86">
        <v>0</v>
      </c>
      <c r="F6" s="210" t="s">
        <v>268</v>
      </c>
      <c r="G6" s="210">
        <v>30</v>
      </c>
      <c r="U6" s="1" t="s">
        <v>269</v>
      </c>
      <c r="V6" s="35" t="s">
        <v>270</v>
      </c>
      <c r="AH6" s="1" t="s">
        <v>271</v>
      </c>
      <c r="AO6" s="67"/>
      <c r="AP6" s="1" t="s">
        <v>1032</v>
      </c>
      <c r="AQ6" s="1" t="s">
        <v>48</v>
      </c>
      <c r="AR6" s="1" t="s">
        <v>51</v>
      </c>
      <c r="AS6" s="1" t="s">
        <v>821</v>
      </c>
      <c r="AT6" t="s">
        <v>810</v>
      </c>
      <c r="AU6" s="1" t="s">
        <v>906</v>
      </c>
      <c r="AX6" s="1" t="s">
        <v>964</v>
      </c>
      <c r="AZ6" s="1" t="s">
        <v>903</v>
      </c>
    </row>
    <row r="7" spans="1:714" x14ac:dyDescent="0.2">
      <c r="A7" s="85" t="s">
        <v>272</v>
      </c>
      <c r="F7" s="210" t="s">
        <v>273</v>
      </c>
      <c r="G7" s="210">
        <v>100</v>
      </c>
      <c r="U7" s="35" t="s">
        <v>274</v>
      </c>
      <c r="V7" s="1" t="s">
        <v>275</v>
      </c>
      <c r="AH7" s="1" t="s">
        <v>276</v>
      </c>
      <c r="AO7" s="67"/>
      <c r="AP7" s="1" t="s">
        <v>47</v>
      </c>
      <c r="AR7" s="1" t="s">
        <v>905</v>
      </c>
      <c r="AS7" s="1" t="s">
        <v>820</v>
      </c>
      <c r="AT7" t="s">
        <v>913</v>
      </c>
      <c r="AU7" s="1" t="s">
        <v>1469</v>
      </c>
      <c r="AZ7" s="1" t="s">
        <v>902</v>
      </c>
    </row>
    <row r="8" spans="1:714" x14ac:dyDescent="0.2">
      <c r="A8" s="86">
        <v>0</v>
      </c>
      <c r="F8" s="209" t="s">
        <v>277</v>
      </c>
      <c r="G8" s="209">
        <f>SUM(G4:G7)</f>
        <v>200</v>
      </c>
      <c r="U8" s="35" t="s">
        <v>278</v>
      </c>
      <c r="V8" s="1" t="s">
        <v>279</v>
      </c>
      <c r="AH8" s="1" t="s">
        <v>280</v>
      </c>
      <c r="AP8" s="1" t="s">
        <v>1396</v>
      </c>
      <c r="AR8" s="1" t="s">
        <v>808</v>
      </c>
      <c r="AS8" s="1" t="s">
        <v>54</v>
      </c>
      <c r="AT8" t="s">
        <v>57</v>
      </c>
      <c r="AU8" s="1" t="s">
        <v>819</v>
      </c>
    </row>
    <row r="9" spans="1:714" x14ac:dyDescent="0.2">
      <c r="A9" s="1"/>
      <c r="U9" s="35" t="s">
        <v>281</v>
      </c>
      <c r="V9" s="1" t="s">
        <v>282</v>
      </c>
      <c r="AH9" s="1" t="s">
        <v>283</v>
      </c>
      <c r="AP9" s="1" t="s">
        <v>817</v>
      </c>
      <c r="AR9" s="1" t="s">
        <v>1379</v>
      </c>
      <c r="AS9" s="1" t="s">
        <v>822</v>
      </c>
    </row>
    <row r="10" spans="1:714" x14ac:dyDescent="0.2">
      <c r="A10" s="85" t="s">
        <v>284</v>
      </c>
      <c r="F10" s="466" t="s">
        <v>285</v>
      </c>
      <c r="G10" s="466"/>
      <c r="H10" s="209" t="s">
        <v>286</v>
      </c>
      <c r="U10" s="1" t="s">
        <v>287</v>
      </c>
      <c r="V10" s="1" t="s">
        <v>288</v>
      </c>
      <c r="AH10" s="1" t="s">
        <v>289</v>
      </c>
      <c r="AP10" s="1" t="s">
        <v>818</v>
      </c>
      <c r="AR10" s="1" t="s">
        <v>807</v>
      </c>
      <c r="AS10" s="1" t="s">
        <v>812</v>
      </c>
    </row>
    <row r="11" spans="1:714" x14ac:dyDescent="0.2">
      <c r="A11" s="86" t="s">
        <v>105</v>
      </c>
      <c r="F11" s="215" t="s">
        <v>290</v>
      </c>
      <c r="G11" s="216">
        <v>0</v>
      </c>
      <c r="H11" s="226">
        <f>G11/100</f>
        <v>0</v>
      </c>
      <c r="U11" s="35" t="s">
        <v>291</v>
      </c>
      <c r="V11" s="1" t="s">
        <v>292</v>
      </c>
      <c r="AH11" s="1" t="s">
        <v>293</v>
      </c>
      <c r="AP11" s="1" t="s">
        <v>813</v>
      </c>
      <c r="AR11" s="1" t="s">
        <v>1293</v>
      </c>
    </row>
    <row r="12" spans="1:714" x14ac:dyDescent="0.2">
      <c r="F12" s="211" t="s">
        <v>294</v>
      </c>
      <c r="G12" s="211">
        <v>0.01</v>
      </c>
      <c r="H12" s="209" t="s">
        <v>295</v>
      </c>
      <c r="U12" s="35" t="s">
        <v>296</v>
      </c>
      <c r="V12" s="1" t="s">
        <v>297</v>
      </c>
      <c r="AH12" s="1" t="s">
        <v>298</v>
      </c>
      <c r="AP12" s="1" t="s">
        <v>815</v>
      </c>
      <c r="AR12" s="1" t="s">
        <v>904</v>
      </c>
    </row>
    <row r="13" spans="1:714" x14ac:dyDescent="0.2">
      <c r="A13"/>
      <c r="F13" s="211" t="s">
        <v>299</v>
      </c>
      <c r="G13" s="211">
        <f>SUM(G4:G7)-G11-G12</f>
        <v>199.99</v>
      </c>
      <c r="H13" s="233">
        <v>0</v>
      </c>
      <c r="U13" s="1" t="s">
        <v>300</v>
      </c>
      <c r="V13" s="1" t="s">
        <v>301</v>
      </c>
      <c r="AH13" s="1" t="s">
        <v>302</v>
      </c>
      <c r="AR13" s="1" t="s">
        <v>1752</v>
      </c>
    </row>
    <row r="14" spans="1:714" x14ac:dyDescent="0.2">
      <c r="A14" s="85" t="s">
        <v>303</v>
      </c>
      <c r="F14" s="212" t="s">
        <v>277</v>
      </c>
      <c r="G14" s="212">
        <f>SUM(G11:G13)</f>
        <v>200</v>
      </c>
      <c r="H14" s="209" t="s">
        <v>304</v>
      </c>
      <c r="U14" s="1" t="s">
        <v>305</v>
      </c>
      <c r="V14" s="1" t="s">
        <v>306</v>
      </c>
      <c r="AH14" s="1" t="s">
        <v>307</v>
      </c>
      <c r="AR14" s="1" t="s">
        <v>901</v>
      </c>
    </row>
    <row r="15" spans="1:714" x14ac:dyDescent="0.2">
      <c r="A15" s="86">
        <v>0</v>
      </c>
      <c r="H15" s="233">
        <v>7000</v>
      </c>
      <c r="U15" s="1" t="s">
        <v>308</v>
      </c>
      <c r="V15" s="1" t="s">
        <v>309</v>
      </c>
      <c r="AH15" s="1" t="s">
        <v>310</v>
      </c>
      <c r="AR15" s="1" t="s">
        <v>809</v>
      </c>
    </row>
    <row r="16" spans="1:714" x14ac:dyDescent="0.2">
      <c r="AH16" s="1" t="s">
        <v>12</v>
      </c>
    </row>
    <row r="17" spans="1:34" x14ac:dyDescent="0.2">
      <c r="A17" s="85" t="s">
        <v>311</v>
      </c>
      <c r="F17" s="466" t="s">
        <v>312</v>
      </c>
      <c r="G17" s="466"/>
      <c r="H17" s="209" t="s">
        <v>313</v>
      </c>
      <c r="AH17" s="1" t="s">
        <v>314</v>
      </c>
    </row>
    <row r="18" spans="1:34" x14ac:dyDescent="0.2">
      <c r="A18" s="86">
        <v>0</v>
      </c>
      <c r="F18" s="211" t="s">
        <v>315</v>
      </c>
      <c r="G18" s="211">
        <v>100</v>
      </c>
      <c r="H18" s="233" t="str">
        <f>IF(H13&lt;0,"Valor retirado no mês é menor que o valor guardado. Confira na área de Controle.","")</f>
        <v/>
      </c>
    </row>
    <row r="19" spans="1:34" x14ac:dyDescent="0.2">
      <c r="F19" s="211" t="s">
        <v>316</v>
      </c>
      <c r="G19" s="211">
        <v>41</v>
      </c>
    </row>
    <row r="20" spans="1:34" x14ac:dyDescent="0.2">
      <c r="A20" s="85" t="s">
        <v>317</v>
      </c>
      <c r="F20" s="211" t="s">
        <v>318</v>
      </c>
      <c r="G20" s="213">
        <v>0.54</v>
      </c>
    </row>
    <row r="21" spans="1:34" x14ac:dyDescent="0.2">
      <c r="A21" s="86" t="s">
        <v>319</v>
      </c>
      <c r="F21" s="211" t="s">
        <v>320</v>
      </c>
      <c r="G21" s="214">
        <f>G20*100-0.5</f>
        <v>53.5</v>
      </c>
    </row>
    <row r="23" spans="1:34" x14ac:dyDescent="0.2">
      <c r="A23" s="85" t="s">
        <v>321</v>
      </c>
    </row>
    <row r="24" spans="1:34" x14ac:dyDescent="0.2">
      <c r="A24" s="86">
        <v>0</v>
      </c>
    </row>
    <row r="26" spans="1:34" x14ac:dyDescent="0.2">
      <c r="A26" s="85" t="s">
        <v>322</v>
      </c>
    </row>
    <row r="27" spans="1:34" x14ac:dyDescent="0.2">
      <c r="A27" s="86">
        <v>1</v>
      </c>
    </row>
    <row r="29" spans="1:34" x14ac:dyDescent="0.2">
      <c r="A29" s="85" t="s">
        <v>689</v>
      </c>
    </row>
    <row r="30" spans="1:34" x14ac:dyDescent="0.2">
      <c r="A30" s="86" t="str">
        <f>INICIO!A1</f>
        <v>Kiwify</v>
      </c>
    </row>
    <row r="34" spans="1:14" x14ac:dyDescent="0.2">
      <c r="A34" s="465" t="s">
        <v>699</v>
      </c>
      <c r="B34" s="465"/>
    </row>
    <row r="35" spans="1:14" x14ac:dyDescent="0.2">
      <c r="A35" s="87" t="s">
        <v>184</v>
      </c>
      <c r="B35" s="87" t="s">
        <v>185</v>
      </c>
      <c r="C35" s="87" t="s">
        <v>186</v>
      </c>
      <c r="D35" s="87" t="s">
        <v>187</v>
      </c>
      <c r="E35" s="87" t="s">
        <v>188</v>
      </c>
      <c r="F35" s="87" t="s">
        <v>189</v>
      </c>
      <c r="G35" s="87" t="s">
        <v>126</v>
      </c>
      <c r="H35" s="87" t="s">
        <v>81</v>
      </c>
      <c r="I35" s="87" t="s">
        <v>77</v>
      </c>
      <c r="J35" s="87" t="s">
        <v>30</v>
      </c>
      <c r="K35" s="87" t="s">
        <v>31</v>
      </c>
      <c r="L35" s="87" t="s">
        <v>79</v>
      </c>
      <c r="M35" s="87" t="s">
        <v>190</v>
      </c>
      <c r="N35" s="87" t="s">
        <v>191</v>
      </c>
    </row>
  </sheetData>
  <sortState xmlns:xlrd2="http://schemas.microsoft.com/office/spreadsheetml/2017/richdata2" ref="X3:AA3">
    <sortCondition ref="X3"/>
  </sortState>
  <dataConsolidate/>
  <mergeCells count="9">
    <mergeCell ref="A34:B34"/>
    <mergeCell ref="F17:G17"/>
    <mergeCell ref="J1:R1"/>
    <mergeCell ref="X1:Y1"/>
    <mergeCell ref="AE1:AH1"/>
    <mergeCell ref="U1:V1"/>
    <mergeCell ref="F1:G1"/>
    <mergeCell ref="F3:G3"/>
    <mergeCell ref="F10:G10"/>
  </mergeCells>
  <phoneticPr fontId="7" type="noConversion"/>
  <pageMargins left="0.511811024" right="0.511811024" top="0.78740157499999996" bottom="0.78740157499999996" header="0.31496062000000002" footer="0.31496062000000002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9"/>
  <dimension ref="B1:ED518"/>
  <sheetViews>
    <sheetView showRowColHeaders="0" topLeftCell="CJ1" zoomScaleNormal="100" workbookViewId="0">
      <selection activeCell="CQ46" sqref="CQ46"/>
    </sheetView>
  </sheetViews>
  <sheetFormatPr baseColWidth="10" defaultColWidth="9" defaultRowHeight="15" x14ac:dyDescent="0.2"/>
  <cols>
    <col min="1" max="1" width="10" customWidth="1"/>
    <col min="2" max="2" width="20" bestFit="1" customWidth="1"/>
    <col min="3" max="3" width="21.5" bestFit="1" customWidth="1"/>
    <col min="4" max="4" width="21.5" style="309" customWidth="1"/>
    <col min="5" max="5" width="22" style="309" bestFit="1" customWidth="1"/>
    <col min="6" max="6" width="19.5" customWidth="1"/>
    <col min="7" max="7" width="14.5" customWidth="1"/>
    <col min="9" max="9" width="22" bestFit="1" customWidth="1"/>
    <col min="10" max="11" width="19" style="91" customWidth="1"/>
    <col min="13" max="13" width="23.5" bestFit="1" customWidth="1"/>
    <col min="14" max="15" width="11.5" customWidth="1"/>
    <col min="18" max="18" width="13.83203125" bestFit="1" customWidth="1"/>
    <col min="19" max="19" width="25" bestFit="1" customWidth="1"/>
    <col min="20" max="20" width="4.5" customWidth="1"/>
    <col min="21" max="21" width="25" customWidth="1"/>
    <col min="22" max="22" width="25" style="282" customWidth="1"/>
    <col min="23" max="23" width="16" customWidth="1"/>
    <col min="24" max="24" width="4.5" customWidth="1"/>
    <col min="25" max="25" width="13.83203125" bestFit="1" customWidth="1"/>
    <col min="26" max="26" width="23.5" bestFit="1" customWidth="1"/>
    <col min="27" max="27" width="4.5" customWidth="1"/>
    <col min="28" max="28" width="23.5" bestFit="1" customWidth="1"/>
    <col min="29" max="29" width="24.5" bestFit="1" customWidth="1"/>
    <col min="30" max="30" width="4" customWidth="1"/>
    <col min="31" max="31" width="23.5" bestFit="1" customWidth="1"/>
    <col min="32" max="32" width="18.1640625" bestFit="1" customWidth="1"/>
    <col min="33" max="33" width="21.1640625" bestFit="1" customWidth="1"/>
    <col min="34" max="34" width="24.5" bestFit="1" customWidth="1"/>
    <col min="35" max="35" width="5" customWidth="1"/>
    <col min="36" max="36" width="25" style="34" bestFit="1" customWidth="1"/>
    <col min="37" max="37" width="19" style="88" bestFit="1" customWidth="1"/>
    <col min="38" max="38" width="19" style="35" bestFit="1" customWidth="1"/>
    <col min="39" max="39" width="4" style="35" customWidth="1"/>
    <col min="40" max="40" width="19" style="34" bestFit="1" customWidth="1"/>
    <col min="41" max="41" width="19" style="318" bestFit="1" customWidth="1"/>
    <col min="42" max="42" width="26" style="35" bestFit="1" customWidth="1"/>
    <col min="43" max="43" width="3.5" style="46" customWidth="1"/>
    <col min="44" max="44" width="23" style="46" customWidth="1"/>
    <col min="45" max="45" width="26" style="46" bestFit="1" customWidth="1"/>
    <col min="46" max="46" width="26" style="46" customWidth="1"/>
    <col min="47" max="47" width="2.5" style="46" customWidth="1"/>
    <col min="48" max="48" width="28" style="46" bestFit="1" customWidth="1"/>
    <col min="49" max="49" width="29" style="46" customWidth="1"/>
    <col min="50" max="50" width="26" style="35" bestFit="1" customWidth="1"/>
    <col min="51" max="51" width="3" style="46" customWidth="1"/>
    <col min="52" max="52" width="25" style="46" bestFit="1" customWidth="1"/>
    <col min="53" max="53" width="30" style="318" customWidth="1"/>
    <col min="54" max="54" width="30" style="35" customWidth="1"/>
    <col min="55" max="55" width="2" style="35" customWidth="1"/>
    <col min="56" max="56" width="17" style="46" bestFit="1" customWidth="1"/>
    <col min="57" max="57" width="27" style="91" bestFit="1" customWidth="1"/>
    <col min="58" max="58" width="27" style="35" bestFit="1" customWidth="1"/>
    <col min="59" max="59" width="6" style="35" customWidth="1"/>
    <col min="60" max="60" width="6" style="46" customWidth="1"/>
    <col min="61" max="61" width="17" bestFit="1" customWidth="1"/>
    <col min="62" max="62" width="14.5" bestFit="1" customWidth="1"/>
    <col min="63" max="63" width="19" style="31" bestFit="1" customWidth="1"/>
    <col min="64" max="64" width="12.33203125" bestFit="1" customWidth="1"/>
    <col min="65" max="65" width="13" bestFit="1" customWidth="1"/>
    <col min="66" max="66" width="28" bestFit="1" customWidth="1"/>
    <col min="67" max="67" width="18.5" customWidth="1"/>
    <col min="68" max="68" width="17" bestFit="1" customWidth="1"/>
    <col min="69" max="69" width="12.33203125" bestFit="1" customWidth="1"/>
    <col min="70" max="70" width="13" bestFit="1" customWidth="1"/>
    <col min="71" max="71" width="7" customWidth="1"/>
    <col min="72" max="72" width="23" bestFit="1" customWidth="1"/>
    <col min="73" max="73" width="13" bestFit="1" customWidth="1"/>
    <col min="74" max="74" width="25.6640625" bestFit="1" customWidth="1"/>
    <col min="75" max="75" width="12.33203125" bestFit="1" customWidth="1"/>
    <col min="76" max="77" width="13" bestFit="1" customWidth="1"/>
    <col min="78" max="78" width="20" bestFit="1" customWidth="1"/>
    <col min="79" max="79" width="21" bestFit="1" customWidth="1"/>
    <col min="80" max="84" width="17" customWidth="1"/>
    <col min="85" max="85" width="14" style="38" customWidth="1"/>
    <col min="86" max="86" width="18.5" style="91" bestFit="1" customWidth="1"/>
    <col min="87" max="90" width="14" style="38" customWidth="1"/>
    <col min="91" max="91" width="19.5" style="38" customWidth="1"/>
    <col min="92" max="92" width="18" style="38" customWidth="1"/>
    <col min="93" max="93" width="19" style="38" customWidth="1"/>
    <col min="94" max="94" width="26" style="91" bestFit="1" customWidth="1"/>
    <col min="95" max="95" width="8" style="201" customWidth="1"/>
    <col min="96" max="96" width="4" style="201" customWidth="1"/>
    <col min="97" max="97" width="10" style="201" customWidth="1"/>
    <col min="98" max="98" width="12" customWidth="1"/>
    <col min="99" max="99" width="13" bestFit="1" customWidth="1"/>
    <col min="100" max="100" width="12" customWidth="1"/>
    <col min="101" max="101" width="24" bestFit="1" customWidth="1"/>
    <col min="102" max="115" width="14" customWidth="1"/>
    <col min="116" max="116" width="7" customWidth="1"/>
    <col min="117" max="117" width="12.6640625" bestFit="1" customWidth="1"/>
    <col min="118" max="118" width="15" bestFit="1" customWidth="1"/>
    <col min="119" max="119" width="11.1640625" bestFit="1" customWidth="1"/>
    <col min="120" max="120" width="7" bestFit="1" customWidth="1"/>
    <col min="121" max="121" width="29.5" bestFit="1" customWidth="1"/>
    <col min="122" max="132" width="17" customWidth="1"/>
    <col min="133" max="134" width="12" customWidth="1"/>
  </cols>
  <sheetData>
    <row r="1" spans="2:134" x14ac:dyDescent="0.2">
      <c r="B1" s="468" t="s">
        <v>323</v>
      </c>
      <c r="C1" s="468"/>
      <c r="D1" s="468"/>
      <c r="E1" s="468"/>
      <c r="F1" s="468"/>
      <c r="G1" s="468"/>
      <c r="I1" s="469" t="s">
        <v>324</v>
      </c>
      <c r="J1" s="469"/>
      <c r="K1" s="469"/>
      <c r="L1" s="469"/>
      <c r="M1" s="469"/>
      <c r="N1" s="469"/>
      <c r="O1" s="469"/>
      <c r="R1" s="26" t="s">
        <v>18</v>
      </c>
      <c r="S1" t="s">
        <v>717</v>
      </c>
      <c r="U1" t="s">
        <v>325</v>
      </c>
      <c r="Y1" s="26" t="s">
        <v>18</v>
      </c>
      <c r="Z1" t="s">
        <v>717</v>
      </c>
      <c r="BI1" s="8" t="s">
        <v>326</v>
      </c>
      <c r="BJ1" s="40" t="s">
        <v>327</v>
      </c>
      <c r="BK1" s="40"/>
      <c r="BL1" s="8"/>
      <c r="BM1" s="8"/>
      <c r="BN1" s="8" t="s">
        <v>328</v>
      </c>
      <c r="BO1" t="s">
        <v>329</v>
      </c>
      <c r="BZ1" t="s">
        <v>330</v>
      </c>
      <c r="CA1" s="4" t="s">
        <v>331</v>
      </c>
      <c r="CB1" s="4" t="s">
        <v>332</v>
      </c>
      <c r="CK1" s="38" t="s">
        <v>333</v>
      </c>
      <c r="CN1" s="218" t="s">
        <v>334</v>
      </c>
      <c r="CO1" s="218"/>
      <c r="CP1" s="321" t="s">
        <v>335</v>
      </c>
      <c r="DM1" s="26" t="s">
        <v>336</v>
      </c>
      <c r="DN1" t="s">
        <v>719</v>
      </c>
      <c r="DR1" s="218" t="s">
        <v>337</v>
      </c>
      <c r="DS1" s="218"/>
    </row>
    <row r="2" spans="2:134" x14ac:dyDescent="0.2">
      <c r="B2" s="27" t="s">
        <v>338</v>
      </c>
      <c r="C2" s="27" t="s">
        <v>339</v>
      </c>
      <c r="D2" s="316" t="s">
        <v>5</v>
      </c>
      <c r="E2" s="316" t="s">
        <v>118</v>
      </c>
      <c r="F2" s="27" t="s">
        <v>340</v>
      </c>
      <c r="G2" s="27" t="s">
        <v>341</v>
      </c>
      <c r="I2" s="27" t="s">
        <v>342</v>
      </c>
      <c r="J2" s="316" t="s">
        <v>343</v>
      </c>
      <c r="K2" s="316" t="s">
        <v>344</v>
      </c>
      <c r="M2" t="s">
        <v>345</v>
      </c>
      <c r="N2" s="92" t="s">
        <v>33</v>
      </c>
      <c r="O2" s="92" t="s">
        <v>33</v>
      </c>
      <c r="V2" s="283" t="s">
        <v>346</v>
      </c>
      <c r="AJ2" s="61" t="s">
        <v>347</v>
      </c>
      <c r="AK2" s="316"/>
      <c r="AL2" s="36"/>
      <c r="AM2" s="36"/>
      <c r="AN2" s="34" t="s">
        <v>348</v>
      </c>
      <c r="AO2" s="91"/>
      <c r="AQ2" s="38"/>
      <c r="AR2" s="38"/>
      <c r="AS2" s="38"/>
      <c r="AT2" s="38"/>
      <c r="AU2" s="38"/>
      <c r="AV2" s="27"/>
      <c r="AW2" s="38"/>
      <c r="AY2" s="38"/>
      <c r="AZ2" s="27" t="s">
        <v>349</v>
      </c>
      <c r="BA2" s="91"/>
      <c r="BD2" s="27" t="s">
        <v>350</v>
      </c>
      <c r="BH2" s="38"/>
      <c r="BI2" s="26" t="s">
        <v>188</v>
      </c>
      <c r="BJ2" s="26" t="s">
        <v>30</v>
      </c>
      <c r="BK2" s="433" t="s">
        <v>31</v>
      </c>
      <c r="BL2" t="s">
        <v>200</v>
      </c>
      <c r="BO2" s="26" t="s">
        <v>188</v>
      </c>
      <c r="BP2" s="26" t="s">
        <v>77</v>
      </c>
      <c r="BQ2" t="s">
        <v>200</v>
      </c>
      <c r="BT2" s="27" t="s">
        <v>351</v>
      </c>
      <c r="CA2">
        <f>COUNTA(PRINCIPAL!$F$6:$F$19)</f>
        <v>14</v>
      </c>
      <c r="CH2" s="321" t="s">
        <v>352</v>
      </c>
      <c r="CK2" s="195" t="s">
        <v>203</v>
      </c>
      <c r="CL2" s="46">
        <f>1</f>
        <v>1</v>
      </c>
      <c r="CP2" s="321" t="s">
        <v>353</v>
      </c>
      <c r="CS2" s="27" t="s">
        <v>345</v>
      </c>
      <c r="CT2" s="92" t="s">
        <v>336</v>
      </c>
      <c r="CU2" s="92" t="s">
        <v>354</v>
      </c>
      <c r="CV2" s="92"/>
      <c r="CW2" s="71" t="s">
        <v>355</v>
      </c>
      <c r="CX2" s="92" t="s">
        <v>356</v>
      </c>
      <c r="CY2" s="92" t="s">
        <v>357</v>
      </c>
      <c r="CZ2" s="92" t="s">
        <v>358</v>
      </c>
      <c r="DA2" s="92" t="s">
        <v>359</v>
      </c>
      <c r="DB2" s="92" t="s">
        <v>360</v>
      </c>
      <c r="DC2" s="92" t="s">
        <v>361</v>
      </c>
      <c r="DD2" s="92" t="s">
        <v>362</v>
      </c>
      <c r="DE2" s="92" t="s">
        <v>363</v>
      </c>
      <c r="DF2" s="92" t="s">
        <v>364</v>
      </c>
      <c r="DG2" s="92" t="s">
        <v>365</v>
      </c>
      <c r="DH2" s="92" t="s">
        <v>366</v>
      </c>
      <c r="DI2" s="92" t="s">
        <v>367</v>
      </c>
      <c r="DJ2" s="92" t="s">
        <v>368</v>
      </c>
      <c r="DK2" s="92" t="s">
        <v>369</v>
      </c>
      <c r="ED2" s="220" t="s">
        <v>370</v>
      </c>
    </row>
    <row r="3" spans="2:134" x14ac:dyDescent="0.2">
      <c r="B3" t="s">
        <v>1638</v>
      </c>
      <c r="C3" t="s">
        <v>950</v>
      </c>
      <c r="D3" s="309">
        <v>260000</v>
      </c>
      <c r="E3" s="309">
        <v>7000</v>
      </c>
      <c r="F3" t="s">
        <v>724</v>
      </c>
      <c r="G3" t="s">
        <v>723</v>
      </c>
      <c r="I3" s="13">
        <v>0</v>
      </c>
      <c r="J3" s="91">
        <v>0</v>
      </c>
      <c r="K3" s="91">
        <v>0</v>
      </c>
      <c r="M3" t="str">
        <f>IF(I3=0,"",I3)</f>
        <v/>
      </c>
      <c r="N3" s="199">
        <f>IFERROR(J3/(K3),0)</f>
        <v>0</v>
      </c>
      <c r="O3" s="199">
        <f>1-N3</f>
        <v>1</v>
      </c>
      <c r="R3" s="26" t="s">
        <v>720</v>
      </c>
      <c r="S3" t="s">
        <v>371</v>
      </c>
      <c r="U3" t="s">
        <v>372</v>
      </c>
      <c r="V3" s="284">
        <f>IFERROR(VLOOKUP(U3,$R$3:$S$8,2,0),0)</f>
        <v>0</v>
      </c>
      <c r="W3" s="35">
        <f>IFERROR(V3/$V$5,0)</f>
        <v>0</v>
      </c>
      <c r="Y3" s="26" t="s">
        <v>720</v>
      </c>
      <c r="Z3" t="s">
        <v>373</v>
      </c>
      <c r="AB3" s="26" t="s">
        <v>374</v>
      </c>
      <c r="AC3" s="26" t="s">
        <v>721</v>
      </c>
      <c r="AE3" s="26" t="s">
        <v>374</v>
      </c>
      <c r="AF3" s="26" t="s">
        <v>721</v>
      </c>
      <c r="AM3"/>
      <c r="AN3" s="31">
        <f>LINHADOTEMPOPLANOS!$A$6</f>
        <v>25605</v>
      </c>
      <c r="AO3" s="88"/>
      <c r="AQ3" s="48"/>
      <c r="AR3" s="26" t="s">
        <v>374</v>
      </c>
      <c r="AS3" s="26" t="s">
        <v>721</v>
      </c>
      <c r="AT3" s="33"/>
      <c r="AU3" s="48"/>
      <c r="AV3" s="26" t="s">
        <v>374</v>
      </c>
      <c r="AW3" s="26" t="s">
        <v>721</v>
      </c>
      <c r="AX3" s="33"/>
      <c r="AY3" s="33"/>
      <c r="AZ3"/>
      <c r="BA3" s="88"/>
      <c r="BC3" s="33"/>
      <c r="BD3"/>
      <c r="BH3"/>
      <c r="BI3" s="63">
        <v>45566</v>
      </c>
      <c r="BJ3" t="s">
        <v>40</v>
      </c>
      <c r="BK3" t="s">
        <v>949</v>
      </c>
      <c r="BL3" s="88">
        <v>5700</v>
      </c>
      <c r="BO3" s="63">
        <v>45566</v>
      </c>
      <c r="BP3" t="s">
        <v>717</v>
      </c>
      <c r="BQ3" s="88">
        <v>46857.789999999979</v>
      </c>
      <c r="BT3" s="27" t="s">
        <v>286</v>
      </c>
      <c r="BU3" s="26" t="s">
        <v>188</v>
      </c>
      <c r="BV3" s="26" t="s">
        <v>30</v>
      </c>
      <c r="BW3" t="s">
        <v>200</v>
      </c>
      <c r="BZ3" s="39" t="s">
        <v>375</v>
      </c>
      <c r="CA3" s="39" t="s">
        <v>286</v>
      </c>
      <c r="CB3" s="39" t="s">
        <v>30</v>
      </c>
      <c r="CC3" s="51" t="s">
        <v>376</v>
      </c>
      <c r="CD3" s="51" t="s">
        <v>377</v>
      </c>
      <c r="CE3" s="51" t="s">
        <v>378</v>
      </c>
      <c r="CF3" s="51" t="s">
        <v>379</v>
      </c>
      <c r="CG3" s="51" t="s">
        <v>380</v>
      </c>
      <c r="CH3" s="324" t="s">
        <v>190</v>
      </c>
      <c r="CI3" s="51" t="s">
        <v>33</v>
      </c>
      <c r="CJ3" s="51"/>
      <c r="CK3" s="195" t="s">
        <v>354</v>
      </c>
      <c r="CL3" s="46">
        <f>CL2-SUM(CL4:CL17,CI21)</f>
        <v>0.20212396343823458</v>
      </c>
      <c r="CM3" s="51"/>
      <c r="CO3" s="195" t="s">
        <v>203</v>
      </c>
      <c r="CP3" s="91">
        <f>IF(BZ4&lt;CO24,VLOOKUP(CO10,$CN$12:$CP$25,3,0),CP24)</f>
        <v>29789.59</v>
      </c>
      <c r="CS3" t="s">
        <v>381</v>
      </c>
      <c r="CT3" s="199">
        <f>IFERROR(CP4/CP3,0)</f>
        <v>0.79787603656176531</v>
      </c>
      <c r="CU3" s="199">
        <f>1-CT3</f>
        <v>0.20212396343823469</v>
      </c>
      <c r="CV3" s="199"/>
      <c r="CW3" s="199"/>
      <c r="CX3" s="237">
        <f>CONTROLEFINANCEIRO!K9</f>
        <v>45627</v>
      </c>
      <c r="CY3" s="237">
        <f>CONTROLEFINANCEIRO!L9</f>
        <v>45658</v>
      </c>
      <c r="CZ3" s="237">
        <f>CONTROLEFINANCEIRO!M9</f>
        <v>45689</v>
      </c>
      <c r="DA3" s="237">
        <f>CONTROLEFINANCEIRO!N9</f>
        <v>45717</v>
      </c>
      <c r="DB3" s="237">
        <f>CONTROLEFINANCEIRO!O9</f>
        <v>45748</v>
      </c>
      <c r="DC3" s="237">
        <f>CONTROLEFINANCEIRO!P9</f>
        <v>45778</v>
      </c>
      <c r="DD3" s="237">
        <f>CONTROLEFINANCEIRO!Q9</f>
        <v>45809</v>
      </c>
      <c r="DE3" s="237">
        <f>CONTROLEFINANCEIRO!R9</f>
        <v>45839</v>
      </c>
      <c r="DF3" s="237">
        <f>CONTROLEFINANCEIRO!S9</f>
        <v>45870</v>
      </c>
      <c r="DG3" s="237">
        <f>CONTROLEFINANCEIRO!T9</f>
        <v>45901</v>
      </c>
      <c r="DH3" s="237">
        <f>CONTROLEFINANCEIRO!U9</f>
        <v>45931</v>
      </c>
      <c r="DI3" s="237">
        <f>CONTROLEFINANCEIRO!V9</f>
        <v>45962</v>
      </c>
      <c r="DJ3" s="237">
        <f>CONTROLEFINANCEIRO!W9</f>
        <v>45992</v>
      </c>
      <c r="DK3" s="237">
        <f>CONTROLEFINANCEIRO!X9</f>
        <v>46023</v>
      </c>
      <c r="DM3" s="26" t="s">
        <v>720</v>
      </c>
      <c r="DN3" t="s">
        <v>382</v>
      </c>
      <c r="DO3" t="s">
        <v>383</v>
      </c>
      <c r="DP3" t="s">
        <v>384</v>
      </c>
      <c r="DQ3" t="s">
        <v>385</v>
      </c>
      <c r="DR3" s="221"/>
      <c r="DS3" s="221"/>
      <c r="DT3" s="221"/>
      <c r="DU3" s="221"/>
      <c r="DV3" s="221"/>
      <c r="DW3" s="221"/>
      <c r="DX3" s="221"/>
      <c r="DY3" s="221"/>
      <c r="DZ3" s="221"/>
      <c r="EA3" s="221"/>
      <c r="EB3" s="221"/>
      <c r="EC3" s="221"/>
      <c r="ED3" s="8"/>
    </row>
    <row r="4" spans="2:134" x14ac:dyDescent="0.2">
      <c r="I4" s="13">
        <v>0</v>
      </c>
      <c r="J4" s="91">
        <v>0</v>
      </c>
      <c r="K4" s="91">
        <v>0</v>
      </c>
      <c r="M4" t="str">
        <f>IF(I4=0,"",I4)</f>
        <v/>
      </c>
      <c r="N4" s="199">
        <f>IFERROR(J4/(K4),0)</f>
        <v>0</v>
      </c>
      <c r="O4" s="199">
        <f>1-N4</f>
        <v>1</v>
      </c>
      <c r="R4" s="31" t="s">
        <v>717</v>
      </c>
      <c r="S4" s="88"/>
      <c r="U4" t="s">
        <v>73</v>
      </c>
      <c r="V4" s="284">
        <f>IFERROR(VLOOKUP(U4,$R$3:$S$8,2,0),0)</f>
        <v>0</v>
      </c>
      <c r="W4" s="35">
        <f>IFERROR(V4/$V$5,0)</f>
        <v>0</v>
      </c>
      <c r="Y4" s="31" t="s">
        <v>717</v>
      </c>
      <c r="Z4" s="88"/>
      <c r="AB4" s="26" t="s">
        <v>720</v>
      </c>
      <c r="AC4" t="s">
        <v>386</v>
      </c>
      <c r="AE4" s="26" t="s">
        <v>720</v>
      </c>
      <c r="AF4" t="s">
        <v>387</v>
      </c>
      <c r="AG4" t="s">
        <v>388</v>
      </c>
      <c r="AH4" t="s">
        <v>386</v>
      </c>
      <c r="AJ4" s="90">
        <v>45627</v>
      </c>
      <c r="AK4" s="317" t="s">
        <v>389</v>
      </c>
      <c r="AL4" s="62" t="s">
        <v>390</v>
      </c>
      <c r="AM4"/>
      <c r="AN4" s="34">
        <v>45627</v>
      </c>
      <c r="AO4" s="319" t="s">
        <v>391</v>
      </c>
      <c r="AP4" s="89" t="s">
        <v>392</v>
      </c>
      <c r="AQ4" s="47"/>
      <c r="AR4" s="26" t="s">
        <v>720</v>
      </c>
      <c r="AS4" t="s">
        <v>393</v>
      </c>
      <c r="AT4" t="s">
        <v>394</v>
      </c>
      <c r="AU4" s="47"/>
      <c r="AV4" s="26" t="s">
        <v>720</v>
      </c>
      <c r="AW4" t="s">
        <v>393</v>
      </c>
      <c r="AX4" t="s">
        <v>394</v>
      </c>
      <c r="AY4"/>
      <c r="AZ4" s="71">
        <v>2023</v>
      </c>
      <c r="BA4" s="317" t="s">
        <v>389</v>
      </c>
      <c r="BB4" s="62" t="s">
        <v>390</v>
      </c>
      <c r="BC4" s="33"/>
      <c r="BD4" s="24"/>
      <c r="BE4" s="320" t="s">
        <v>395</v>
      </c>
      <c r="BF4" s="62" t="s">
        <v>396</v>
      </c>
      <c r="BH4"/>
      <c r="BI4" s="63">
        <v>45566</v>
      </c>
      <c r="BJ4" t="s">
        <v>40</v>
      </c>
      <c r="BK4" t="s">
        <v>948</v>
      </c>
      <c r="BL4" s="88">
        <v>13690.07</v>
      </c>
      <c r="BO4" s="63">
        <v>45566</v>
      </c>
      <c r="BP4" t="s">
        <v>806</v>
      </c>
      <c r="BQ4" s="88">
        <v>10479.190000000002</v>
      </c>
      <c r="BT4" t="s">
        <v>916</v>
      </c>
      <c r="BU4" s="63">
        <v>45566</v>
      </c>
      <c r="BV4" t="s">
        <v>40</v>
      </c>
      <c r="BW4" s="88">
        <v>19390.07</v>
      </c>
      <c r="BZ4" s="52">
        <f>DASHBOARD!$K$18</f>
        <v>45809</v>
      </c>
      <c r="CA4" t="str">
        <f>CB4&amp;MONTH($BZ$4)&amp;YEAR($BZ$4)</f>
        <v>Moradia62025</v>
      </c>
      <c r="CB4" t="str">
        <f>IF(PRINCIPAL!$F6=0,"",PRINCIPAL!$F6)</f>
        <v>Moradia</v>
      </c>
      <c r="CC4" s="46">
        <f>IF(CH4&lt;&gt;" ",IF(AND(CG4=0,CH4&lt;&gt;0),1,IFERROR(CH4/CG4,0)),0)</f>
        <v>0.91217118997912316</v>
      </c>
      <c r="CD4" s="46">
        <f>IF(CH4&lt;&gt;" ",IFERROR(CG4/CG4,0),0)</f>
        <v>1</v>
      </c>
      <c r="CE4" s="53">
        <f t="shared" ref="CE4:CF8" si="0">MAX($CC$4:$CD$13)*1.1</f>
        <v>4.150413793103449</v>
      </c>
      <c r="CF4" s="53">
        <f t="shared" si="0"/>
        <v>4.150413793103449</v>
      </c>
      <c r="CG4" s="76">
        <f>PRINCIPAL!$G6</f>
        <v>2395</v>
      </c>
      <c r="CH4" s="91">
        <f>IFERROR((VLOOKUP(CA4,AuxDespesasFCDash,4,0))," ")</f>
        <v>2184.65</v>
      </c>
      <c r="CI4" s="199">
        <f>IFERROR(CH4/$CO$7,0)</f>
        <v>7.3336021073133265E-2</v>
      </c>
      <c r="CJ4" s="199"/>
      <c r="CK4" t="str">
        <f t="shared" ref="CK4:CK17" si="1">CB4</f>
        <v>Moradia</v>
      </c>
      <c r="CL4" s="53">
        <f t="shared" ref="CL4:CL17" si="2">CI4</f>
        <v>7.3336021073133265E-2</v>
      </c>
      <c r="CO4" s="195" t="s">
        <v>336</v>
      </c>
      <c r="CP4" s="91">
        <f>IF(BZ4&lt;CO24,SUM(CH4:CH17)+CH21,DJ5)</f>
        <v>23768.399999999998</v>
      </c>
      <c r="CS4" s="38"/>
      <c r="CT4" s="38"/>
      <c r="CU4" s="38"/>
      <c r="CV4" s="38"/>
      <c r="CW4" s="196" t="s">
        <v>36</v>
      </c>
      <c r="CX4" s="91">
        <f>CONTROLEFINANCEIRO!K10</f>
        <v>23374.25</v>
      </c>
      <c r="CY4" s="91">
        <f>CONTROLEFINANCEIRO!L10</f>
        <v>24427.26</v>
      </c>
      <c r="CZ4" s="91">
        <f>CONTROLEFINANCEIRO!M10</f>
        <v>24709.38</v>
      </c>
      <c r="DA4" s="91">
        <f>CONTROLEFINANCEIRO!N10</f>
        <v>20851.510000000002</v>
      </c>
      <c r="DB4" s="91">
        <f>CONTROLEFINANCEIRO!O10</f>
        <v>22623.73</v>
      </c>
      <c r="DC4" s="91">
        <f>CONTROLEFINANCEIRO!P10</f>
        <v>24059.45</v>
      </c>
      <c r="DD4" s="91">
        <f>CONTROLEFINANCEIRO!Q10</f>
        <v>29789.59</v>
      </c>
      <c r="DE4" s="91">
        <f>CONTROLEFINANCEIRO!R10</f>
        <v>21458.48</v>
      </c>
      <c r="DF4" s="91">
        <f>CONTROLEFINANCEIRO!S10</f>
        <v>19000</v>
      </c>
      <c r="DG4" s="91">
        <f>CONTROLEFINANCEIRO!T10</f>
        <v>19000</v>
      </c>
      <c r="DH4" s="91">
        <f>CONTROLEFINANCEIRO!U10</f>
        <v>0</v>
      </c>
      <c r="DI4" s="91">
        <f>CONTROLEFINANCEIRO!V10</f>
        <v>19000</v>
      </c>
      <c r="DJ4" s="91">
        <f>CONTROLEFINANCEIRO!W10</f>
        <v>0</v>
      </c>
      <c r="DK4" s="91">
        <f>CONTROLEFINANCEIRO!X10</f>
        <v>0</v>
      </c>
      <c r="DM4" s="31" t="s">
        <v>52</v>
      </c>
      <c r="DN4" s="88">
        <v>4684</v>
      </c>
      <c r="DO4" s="33">
        <v>0.2389795918367347</v>
      </c>
      <c r="DQ4" s="8" t="s">
        <v>468</v>
      </c>
      <c r="DR4" s="219"/>
      <c r="DS4" s="219"/>
      <c r="DT4" s="219"/>
      <c r="DU4" s="219"/>
      <c r="DV4" s="219"/>
      <c r="DW4" s="219"/>
      <c r="DX4" s="219"/>
      <c r="DY4" s="219"/>
      <c r="DZ4" s="219"/>
      <c r="EA4" s="219"/>
      <c r="EB4" s="219"/>
      <c r="EC4" s="219"/>
    </row>
    <row r="5" spans="2:134" x14ac:dyDescent="0.2">
      <c r="I5" s="13">
        <v>0</v>
      </c>
      <c r="J5" s="91">
        <v>0</v>
      </c>
      <c r="K5" s="91">
        <v>0</v>
      </c>
      <c r="M5" t="str">
        <f>IF(I5=0,"",I5)</f>
        <v/>
      </c>
      <c r="N5" s="199">
        <f>IFERROR(J5/(K5),0)</f>
        <v>0</v>
      </c>
      <c r="O5" s="199">
        <f>1-N5</f>
        <v>1</v>
      </c>
      <c r="R5" s="31" t="s">
        <v>718</v>
      </c>
      <c r="S5" s="88"/>
      <c r="U5" t="s">
        <v>277</v>
      </c>
      <c r="V5" s="284">
        <f>SUM(V3:V4)</f>
        <v>0</v>
      </c>
      <c r="W5" s="35">
        <f>IFERROR(V5/$V$5,0)</f>
        <v>0</v>
      </c>
      <c r="Y5" s="31" t="s">
        <v>718</v>
      </c>
      <c r="Z5" s="88"/>
      <c r="AB5" s="34">
        <v>45627</v>
      </c>
      <c r="AC5" s="88">
        <v>0</v>
      </c>
      <c r="AE5" s="34">
        <v>45627</v>
      </c>
      <c r="AF5" s="88">
        <v>0</v>
      </c>
      <c r="AG5" s="88">
        <v>0</v>
      </c>
      <c r="AH5" s="88">
        <v>0</v>
      </c>
      <c r="AJ5" s="34">
        <v>45627</v>
      </c>
      <c r="AL5" s="35">
        <v>0</v>
      </c>
      <c r="AM5"/>
      <c r="AN5" s="34">
        <v>45627</v>
      </c>
      <c r="AO5" s="88">
        <f>$AK$5</f>
        <v>0</v>
      </c>
      <c r="AP5" s="35">
        <v>0</v>
      </c>
      <c r="AR5" s="31">
        <v>2024</v>
      </c>
      <c r="AS5" s="88">
        <v>0</v>
      </c>
      <c r="AT5" s="88">
        <v>0</v>
      </c>
      <c r="AV5" s="31">
        <v>2024</v>
      </c>
      <c r="AW5" s="88">
        <v>0</v>
      </c>
      <c r="AX5" s="88">
        <v>0</v>
      </c>
      <c r="AY5" s="16"/>
      <c r="AZ5">
        <v>2024</v>
      </c>
      <c r="BA5" s="88">
        <f>$AX$5-$AW$5</f>
        <v>0</v>
      </c>
      <c r="BB5" s="35">
        <v>0</v>
      </c>
      <c r="BC5" s="33"/>
      <c r="BD5">
        <v>2024</v>
      </c>
      <c r="BE5" s="91">
        <f>$BA$5</f>
        <v>0</v>
      </c>
      <c r="BF5" s="35">
        <v>0</v>
      </c>
      <c r="BH5"/>
      <c r="BI5" s="63">
        <v>45566</v>
      </c>
      <c r="BJ5" t="s">
        <v>58</v>
      </c>
      <c r="BK5" t="s">
        <v>801</v>
      </c>
      <c r="BL5" s="88">
        <v>1090.4199999999998</v>
      </c>
      <c r="BO5" s="63">
        <v>45597</v>
      </c>
      <c r="BP5" t="s">
        <v>717</v>
      </c>
      <c r="BQ5" s="88">
        <v>41090.549999999981</v>
      </c>
      <c r="BT5" t="s">
        <v>917</v>
      </c>
      <c r="BU5" s="63">
        <v>45566</v>
      </c>
      <c r="BV5" t="s">
        <v>825</v>
      </c>
      <c r="BW5" s="88">
        <v>9077.98</v>
      </c>
      <c r="CA5" t="str">
        <f t="shared" ref="CA5:CA13" si="3">CB5&amp;MONTH($BZ$4)&amp;YEAR($BZ$4)</f>
        <v>Alimentação62025</v>
      </c>
      <c r="CB5" t="str">
        <f>IF(PRINCIPAL!$F7=0,"",PRINCIPAL!$F7)</f>
        <v>Alimentação</v>
      </c>
      <c r="CC5" s="46">
        <f t="shared" ref="CC5:CC13" si="4">IF(CH5&lt;&gt;" ",IF(AND(CG5=0,CH5&lt;&gt;0),1,IFERROR(CH5/CG5,0)),0)</f>
        <v>1.0582031249999999</v>
      </c>
      <c r="CD5" s="46">
        <f t="shared" ref="CD5:CD13" si="5">IF(CH5&lt;&gt;" ",IFERROR(CG5/CG5,0),0)</f>
        <v>1</v>
      </c>
      <c r="CE5" s="53">
        <f t="shared" si="0"/>
        <v>4.150413793103449</v>
      </c>
      <c r="CF5" s="53">
        <f t="shared" si="0"/>
        <v>4.150413793103449</v>
      </c>
      <c r="CG5" s="76">
        <f>PRINCIPAL!$G7</f>
        <v>2560</v>
      </c>
      <c r="CH5" s="91">
        <f t="shared" ref="CH5:CH13" si="6">IFERROR((VLOOKUP(CA5,AuxDespesasFCDash,4,0))," ")</f>
        <v>2709</v>
      </c>
      <c r="CI5" s="199">
        <f t="shared" ref="CI5:CI17" si="7">IFERROR(CH5/$CO$7,0)</f>
        <v>9.0937807468984971E-2</v>
      </c>
      <c r="CJ5" s="199"/>
      <c r="CK5" t="str">
        <f t="shared" si="1"/>
        <v>Alimentação</v>
      </c>
      <c r="CL5" s="53">
        <f t="shared" si="2"/>
        <v>9.0937807468984971E-2</v>
      </c>
      <c r="CO5" s="195" t="s">
        <v>354</v>
      </c>
      <c r="CP5" s="91">
        <f>CP3-CP4</f>
        <v>6021.1900000000023</v>
      </c>
      <c r="CS5" s="38"/>
      <c r="CT5" s="94" t="s">
        <v>397</v>
      </c>
      <c r="CU5" s="94" t="s">
        <v>398</v>
      </c>
      <c r="CV5" s="2"/>
      <c r="CW5" s="238" t="s">
        <v>336</v>
      </c>
      <c r="CX5" s="326">
        <f>CONTROLEFINANCEIRO!K20+CONTROLEFINANCEIRO!K104</f>
        <v>25064.980000000003</v>
      </c>
      <c r="CY5" s="326">
        <f>CONTROLEFINANCEIRO!L20+CONTROLEFINANCEIRO!L104</f>
        <v>23021.999999999996</v>
      </c>
      <c r="CZ5" s="326">
        <f>CONTROLEFINANCEIRO!M20+CONTROLEFINANCEIRO!M104</f>
        <v>24391.510000000002</v>
      </c>
      <c r="DA5" s="326">
        <f>CONTROLEFINANCEIRO!N20+CONTROLEFINANCEIRO!N104</f>
        <v>21367.18</v>
      </c>
      <c r="DB5" s="326">
        <f>CONTROLEFINANCEIRO!O20+CONTROLEFINANCEIRO!O104</f>
        <v>23899.27</v>
      </c>
      <c r="DC5" s="326">
        <f>CONTROLEFINANCEIRO!P20+CONTROLEFINANCEIRO!P104</f>
        <v>25821.89</v>
      </c>
      <c r="DD5" s="326">
        <f>CONTROLEFINANCEIRO!Q20+CONTROLEFINANCEIRO!Q104</f>
        <v>23768.399999999998</v>
      </c>
      <c r="DE5" s="326">
        <f>CONTROLEFINANCEIRO!R20+CONTROLEFINANCEIRO!R104</f>
        <v>27615.980000000003</v>
      </c>
      <c r="DF5" s="326">
        <f>CONTROLEFINANCEIRO!S20+CONTROLEFINANCEIRO!S104</f>
        <v>13681.88</v>
      </c>
      <c r="DG5" s="326">
        <f>CONTROLEFINANCEIRO!T20+CONTROLEFINANCEIRO!T104</f>
        <v>3505.4700000000003</v>
      </c>
      <c r="DH5" s="326">
        <f>CONTROLEFINANCEIRO!U20+CONTROLEFINANCEIRO!U104</f>
        <v>2748.66</v>
      </c>
      <c r="DI5" s="326">
        <f>CONTROLEFINANCEIRO!V20+CONTROLEFINANCEIRO!V104</f>
        <v>5559.38</v>
      </c>
      <c r="DJ5" s="326">
        <f>CONTROLEFINANCEIRO!W20+CONTROLEFINANCEIRO!W104</f>
        <v>175</v>
      </c>
      <c r="DK5" s="326">
        <f>CONTROLEFINANCEIRO!X20+CONTROLEFINANCEIRO!X104</f>
        <v>0</v>
      </c>
      <c r="DM5" s="31" t="s">
        <v>58</v>
      </c>
      <c r="DN5" s="88">
        <v>4635</v>
      </c>
      <c r="DO5" s="33">
        <v>0.2364795918367347</v>
      </c>
      <c r="DQ5" s="8" t="s">
        <v>684</v>
      </c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</row>
    <row r="6" spans="2:134" x14ac:dyDescent="0.2">
      <c r="I6">
        <v>0</v>
      </c>
      <c r="J6" s="91">
        <v>0</v>
      </c>
      <c r="K6" s="91">
        <v>0</v>
      </c>
      <c r="N6" s="199"/>
      <c r="O6" s="95"/>
      <c r="AM6"/>
      <c r="AO6" s="88"/>
      <c r="AR6"/>
      <c r="AS6"/>
      <c r="AT6"/>
      <c r="AV6"/>
      <c r="AW6"/>
      <c r="AX6"/>
      <c r="AY6"/>
      <c r="AZ6"/>
      <c r="BA6" s="88"/>
      <c r="BC6" s="33"/>
      <c r="BD6"/>
      <c r="BH6"/>
      <c r="BI6" s="63">
        <v>45566</v>
      </c>
      <c r="BJ6" t="s">
        <v>58</v>
      </c>
      <c r="BK6" t="s">
        <v>802</v>
      </c>
      <c r="BL6" s="88">
        <v>2340.9300000000003</v>
      </c>
      <c r="BO6" s="63">
        <v>45597</v>
      </c>
      <c r="BP6" t="s">
        <v>806</v>
      </c>
      <c r="BQ6" s="88">
        <v>7756.19</v>
      </c>
      <c r="BT6" t="s">
        <v>918</v>
      </c>
      <c r="BU6" s="63">
        <v>45566</v>
      </c>
      <c r="BV6" t="s">
        <v>52</v>
      </c>
      <c r="BW6" s="88">
        <v>7791.1399999999994</v>
      </c>
      <c r="CA6" t="str">
        <f t="shared" si="3"/>
        <v>Transporte62025</v>
      </c>
      <c r="CB6" t="str">
        <f>IF(PRINCIPAL!$F8=0,"",PRINCIPAL!$F8)</f>
        <v>Transporte</v>
      </c>
      <c r="CC6" s="46">
        <f t="shared" si="4"/>
        <v>0.63378308128544425</v>
      </c>
      <c r="CD6" s="46">
        <f t="shared" si="5"/>
        <v>1</v>
      </c>
      <c r="CE6" s="53">
        <f t="shared" si="0"/>
        <v>4.150413793103449</v>
      </c>
      <c r="CF6" s="53">
        <f t="shared" si="0"/>
        <v>4.150413793103449</v>
      </c>
      <c r="CG6" s="76">
        <f>PRINCIPAL!$G8</f>
        <v>4232</v>
      </c>
      <c r="CH6" s="91">
        <f t="shared" si="6"/>
        <v>2682.17</v>
      </c>
      <c r="CI6" s="199">
        <f t="shared" si="7"/>
        <v>9.0037157275410645E-2</v>
      </c>
      <c r="CJ6" s="199"/>
      <c r="CK6" t="str">
        <f t="shared" si="1"/>
        <v>Transporte</v>
      </c>
      <c r="CL6" s="53">
        <f t="shared" si="2"/>
        <v>9.0037157275410645E-2</v>
      </c>
      <c r="CS6" s="38"/>
      <c r="CT6" s="94">
        <v>0</v>
      </c>
      <c r="CU6" s="94">
        <v>1</v>
      </c>
      <c r="CV6" s="2"/>
      <c r="CW6" s="238" t="s">
        <v>400</v>
      </c>
      <c r="CX6" s="326">
        <f>CONTROLEFINANCEIRO!K20+IF(CONTROLEFINANCEIRO!K103-CONTROLEFINANCEIRO!K104&gt;0,CONTROLEFINANCEIRO!K103-CONTROLEFINANCEIRO!K104,0)+CONTROLEFINANCEIRO!K104-CONTROLEFINANCEIRO!K105</f>
        <v>25064.980000000003</v>
      </c>
      <c r="CY6" s="326">
        <f>CONTROLEFINANCEIRO!L20+IF(CONTROLEFINANCEIRO!L103-CONTROLEFINANCEIRO!L104&gt;0,CONTROLEFINANCEIRO!L103-CONTROLEFINANCEIRO!L104,0)+CONTROLEFINANCEIRO!L104-CONTROLEFINANCEIRO!L105</f>
        <v>23021.999999999996</v>
      </c>
      <c r="CZ6" s="326">
        <f>CONTROLEFINANCEIRO!M20+IF(CONTROLEFINANCEIRO!M103-CONTROLEFINANCEIRO!M104&gt;0,CONTROLEFINANCEIRO!M103-CONTROLEFINANCEIRO!M104,0)+CONTROLEFINANCEIRO!M104-CONTROLEFINANCEIRO!M105</f>
        <v>24391.510000000002</v>
      </c>
      <c r="DA6" s="326">
        <f>CONTROLEFINANCEIRO!N20+IF(CONTROLEFINANCEIRO!N103-CONTROLEFINANCEIRO!N104&gt;0,CONTROLEFINANCEIRO!N103-CONTROLEFINANCEIRO!N104,0)+CONTROLEFINANCEIRO!N104-CONTROLEFINANCEIRO!N105</f>
        <v>21367.18</v>
      </c>
      <c r="DB6" s="326">
        <f>CONTROLEFINANCEIRO!O20+IF(CONTROLEFINANCEIRO!O103-CONTROLEFINANCEIRO!O104&gt;0,CONTROLEFINANCEIRO!O103-CONTROLEFINANCEIRO!O104,0)+CONTROLEFINANCEIRO!O104-CONTROLEFINANCEIRO!O105</f>
        <v>23899.27</v>
      </c>
      <c r="DC6" s="326">
        <f>CONTROLEFINANCEIRO!P20+IF(CONTROLEFINANCEIRO!P103-CONTROLEFINANCEIRO!P104&gt;0,CONTROLEFINANCEIRO!P103-CONTROLEFINANCEIRO!P104,0)+CONTROLEFINANCEIRO!P104-CONTROLEFINANCEIRO!P105</f>
        <v>25821.89</v>
      </c>
      <c r="DD6" s="326">
        <f>CONTROLEFINANCEIRO!Q20+IF(CONTROLEFINANCEIRO!Q103-CONTROLEFINANCEIRO!Q104&gt;0,CONTROLEFINANCEIRO!Q103-CONTROLEFINANCEIRO!Q104,0)+CONTROLEFINANCEIRO!Q104-CONTROLEFINANCEIRO!Q105</f>
        <v>23768.399999999998</v>
      </c>
      <c r="DE6" s="326">
        <f>CONTROLEFINANCEIRO!R20+IF(CONTROLEFINANCEIRO!R103-CONTROLEFINANCEIRO!R104&gt;0,CONTROLEFINANCEIRO!R103-CONTROLEFINANCEIRO!R104,0)+CONTROLEFINANCEIRO!R104-CONTROLEFINANCEIRO!R105</f>
        <v>27615.980000000003</v>
      </c>
      <c r="DF6" s="326">
        <f>CONTROLEFINANCEIRO!S20+IF(CONTROLEFINANCEIRO!S103-CONTROLEFINANCEIRO!S104&gt;0,CONTROLEFINANCEIRO!S103-CONTROLEFINANCEIRO!S104,0)+CONTROLEFINANCEIRO!S104-CONTROLEFINANCEIRO!S105</f>
        <v>13681.88</v>
      </c>
      <c r="DG6" s="326">
        <f>CONTROLEFINANCEIRO!T20+IF(CONTROLEFINANCEIRO!T103-CONTROLEFINANCEIRO!T104&gt;0,CONTROLEFINANCEIRO!T103-CONTROLEFINANCEIRO!T104,0)+CONTROLEFINANCEIRO!T104-CONTROLEFINANCEIRO!T105</f>
        <v>3505.4700000000003</v>
      </c>
      <c r="DH6" s="326">
        <f>CONTROLEFINANCEIRO!U20+IF(CONTROLEFINANCEIRO!U103-CONTROLEFINANCEIRO!U104&gt;0,CONTROLEFINANCEIRO!U103-CONTROLEFINANCEIRO!U104,0)+CONTROLEFINANCEIRO!U104-CONTROLEFINANCEIRO!U105</f>
        <v>2748.66</v>
      </c>
      <c r="DI6" s="326">
        <f>CONTROLEFINANCEIRO!V20+IF(CONTROLEFINANCEIRO!V103-CONTROLEFINANCEIRO!V104&gt;0,CONTROLEFINANCEIRO!V103-CONTROLEFINANCEIRO!V104,0)+CONTROLEFINANCEIRO!V104-CONTROLEFINANCEIRO!V105</f>
        <v>5559.38</v>
      </c>
      <c r="DJ6" s="326">
        <f>CONTROLEFINANCEIRO!W20+IF(CONTROLEFINANCEIRO!W103-CONTROLEFINANCEIRO!W104&gt;0,CONTROLEFINANCEIRO!W103-CONTROLEFINANCEIRO!W104,0)+CONTROLEFINANCEIRO!W104-CONTROLEFINANCEIRO!W105</f>
        <v>175</v>
      </c>
      <c r="DK6" s="326">
        <f>CONTROLEFINANCEIRO!X20+IF(CONTROLEFINANCEIRO!X103-CONTROLEFINANCEIRO!X104&gt;0,CONTROLEFINANCEIRO!X103-CONTROLEFINANCEIRO!X104,0)+CONTROLEFINANCEIRO!X104-CONTROLEFINANCEIRO!X105</f>
        <v>0</v>
      </c>
      <c r="DM6" s="31" t="s">
        <v>49</v>
      </c>
      <c r="DN6" s="88">
        <v>4232</v>
      </c>
      <c r="DO6" s="33">
        <v>0.21591836734693878</v>
      </c>
    </row>
    <row r="7" spans="2:134" x14ac:dyDescent="0.2">
      <c r="N7" s="199"/>
      <c r="O7" s="95"/>
      <c r="AM7"/>
      <c r="AO7" s="88"/>
      <c r="AR7"/>
      <c r="AS7"/>
      <c r="AT7"/>
      <c r="AV7"/>
      <c r="AW7"/>
      <c r="AX7"/>
      <c r="AY7"/>
      <c r="AZ7"/>
      <c r="BA7" s="88"/>
      <c r="BD7"/>
      <c r="BH7"/>
      <c r="BI7" s="63">
        <v>45566</v>
      </c>
      <c r="BJ7" t="s">
        <v>58</v>
      </c>
      <c r="BK7" t="s">
        <v>906</v>
      </c>
      <c r="BL7" s="88">
        <v>163.63999999999999</v>
      </c>
      <c r="BO7" s="63">
        <v>45658</v>
      </c>
      <c r="BP7" t="s">
        <v>717</v>
      </c>
      <c r="BQ7" s="88">
        <v>38822.159999999996</v>
      </c>
      <c r="BT7" t="s">
        <v>920</v>
      </c>
      <c r="BU7" s="63">
        <v>45566</v>
      </c>
      <c r="BV7" t="s">
        <v>58</v>
      </c>
      <c r="BW7" s="88">
        <v>3619.99</v>
      </c>
      <c r="CA7" t="str">
        <f t="shared" si="3"/>
        <v>Saúde62025</v>
      </c>
      <c r="CB7" t="str">
        <f>IF(PRINCIPAL!$F9=0,"",PRINCIPAL!$F9)</f>
        <v>Saúde</v>
      </c>
      <c r="CC7" s="46">
        <f t="shared" si="4"/>
        <v>0.81486336464560205</v>
      </c>
      <c r="CD7" s="46">
        <f t="shared" si="5"/>
        <v>1</v>
      </c>
      <c r="CE7" s="53">
        <f t="shared" si="0"/>
        <v>4.150413793103449</v>
      </c>
      <c r="CF7" s="53">
        <f t="shared" si="0"/>
        <v>4.150413793103449</v>
      </c>
      <c r="CG7" s="76">
        <f>PRINCIPAL!$G9</f>
        <v>4684</v>
      </c>
      <c r="CH7" s="91">
        <f t="shared" si="6"/>
        <v>3816.82</v>
      </c>
      <c r="CI7" s="199">
        <f t="shared" si="7"/>
        <v>0.1281259661512629</v>
      </c>
      <c r="CJ7" s="199"/>
      <c r="CK7" t="str">
        <f t="shared" si="1"/>
        <v>Saúde</v>
      </c>
      <c r="CL7" s="53">
        <f t="shared" si="2"/>
        <v>0.1281259661512629</v>
      </c>
      <c r="CN7" s="195" t="str">
        <f>"Receita do mês "&amp;" "&amp;MONTH(BZ4)&amp;"/"&amp;YEAR(BZ4)</f>
        <v>Receita do mês  6/2025</v>
      </c>
      <c r="CO7" s="38">
        <f>VLOOKUP(CO10,$CN$12:$CP$37,3,0)</f>
        <v>29789.59</v>
      </c>
      <c r="CR7" s="202"/>
      <c r="CS7" s="38"/>
      <c r="CT7" s="97">
        <f>SIN(CT3*2*PI())</f>
        <v>-0.95509561639077256</v>
      </c>
      <c r="CU7" s="97">
        <f>COS(CU3*2*PI())</f>
        <v>0.29629776163705707</v>
      </c>
      <c r="CV7" s="236"/>
      <c r="CW7" s="236"/>
      <c r="CX7" s="236"/>
      <c r="CY7" s="236"/>
      <c r="CZ7" s="236"/>
      <c r="DA7" s="236"/>
      <c r="DB7" s="236"/>
      <c r="DC7" s="236"/>
      <c r="DD7" s="236"/>
      <c r="DE7" s="236"/>
      <c r="DM7" s="31" t="s">
        <v>803</v>
      </c>
      <c r="DN7" s="88">
        <v>2560</v>
      </c>
      <c r="DO7" s="33">
        <v>0.1306122448979592</v>
      </c>
      <c r="DR7" s="32"/>
      <c r="DS7" s="32"/>
      <c r="DT7" s="32"/>
      <c r="DU7" s="32"/>
      <c r="DV7" s="32"/>
      <c r="DW7" s="32"/>
      <c r="DX7" s="32"/>
      <c r="DY7" s="32"/>
      <c r="DZ7" s="32"/>
      <c r="EA7" s="32"/>
    </row>
    <row r="8" spans="2:134" ht="16" x14ac:dyDescent="0.2">
      <c r="N8" s="239" t="s">
        <v>397</v>
      </c>
      <c r="O8" s="232" t="s">
        <v>398</v>
      </c>
      <c r="AM8"/>
      <c r="AO8" s="88"/>
      <c r="AV8"/>
      <c r="AW8"/>
      <c r="AX8"/>
      <c r="AY8"/>
      <c r="AZ8"/>
      <c r="BD8"/>
      <c r="BH8"/>
      <c r="BI8" s="63">
        <v>45566</v>
      </c>
      <c r="BJ8" t="s">
        <v>58</v>
      </c>
      <c r="BK8" t="s">
        <v>819</v>
      </c>
      <c r="BL8" s="88">
        <v>25</v>
      </c>
      <c r="BO8" s="63">
        <v>45658</v>
      </c>
      <c r="BP8" t="s">
        <v>806</v>
      </c>
      <c r="BQ8" s="88">
        <v>8627.1000000000022</v>
      </c>
      <c r="BT8" t="s">
        <v>921</v>
      </c>
      <c r="BU8" s="63">
        <v>45566</v>
      </c>
      <c r="BV8" t="s">
        <v>803</v>
      </c>
      <c r="BW8" s="88">
        <v>2525.67</v>
      </c>
      <c r="CA8" t="str">
        <f t="shared" si="3"/>
        <v>Gastos Extras62025</v>
      </c>
      <c r="CB8" t="str">
        <f>IF(PRINCIPAL!$F10=0,"",PRINCIPAL!$F10)</f>
        <v>Gastos Extras</v>
      </c>
      <c r="CC8" s="46">
        <f t="shared" si="4"/>
        <v>3.7731034482758621</v>
      </c>
      <c r="CD8" s="46">
        <f t="shared" si="5"/>
        <v>1</v>
      </c>
      <c r="CE8" s="53">
        <f t="shared" si="0"/>
        <v>4.150413793103449</v>
      </c>
      <c r="CF8" s="53">
        <f t="shared" si="0"/>
        <v>4.150413793103449</v>
      </c>
      <c r="CG8" s="76">
        <f>PRINCIPAL!$G10</f>
        <v>580</v>
      </c>
      <c r="CH8" s="91">
        <f t="shared" si="6"/>
        <v>2188.4</v>
      </c>
      <c r="CI8" s="199">
        <f t="shared" si="7"/>
        <v>7.3461903973837839E-2</v>
      </c>
      <c r="CJ8" s="199"/>
      <c r="CK8" t="str">
        <f t="shared" si="1"/>
        <v>Gastos Extras</v>
      </c>
      <c r="CL8" s="53">
        <f t="shared" si="2"/>
        <v>7.3461903973837839E-2</v>
      </c>
      <c r="CN8" s="195" t="s">
        <v>399</v>
      </c>
      <c r="CO8" s="200">
        <f>IFERROR(SUM(CH4:CH17)/CO7,0)</f>
        <v>0.79787603656176531</v>
      </c>
      <c r="CR8" s="203"/>
      <c r="CS8" s="38"/>
      <c r="CT8" s="91"/>
      <c r="CU8" s="91"/>
      <c r="CV8" s="91"/>
      <c r="CW8" s="91"/>
      <c r="CX8" s="91"/>
      <c r="CY8" s="91"/>
      <c r="CZ8" s="91"/>
      <c r="DA8" s="91"/>
      <c r="DB8" s="91"/>
      <c r="DC8" s="91"/>
      <c r="DD8" s="91"/>
      <c r="DE8" s="91"/>
      <c r="DM8" s="31" t="s">
        <v>43</v>
      </c>
      <c r="DN8" s="88">
        <v>2395</v>
      </c>
      <c r="DO8" s="33">
        <v>0.1221938775510204</v>
      </c>
    </row>
    <row r="9" spans="2:134" ht="16" x14ac:dyDescent="0.2">
      <c r="N9" s="240">
        <v>0</v>
      </c>
      <c r="O9" s="241">
        <v>1</v>
      </c>
      <c r="AM9"/>
      <c r="AO9" s="88"/>
      <c r="AY9"/>
      <c r="AZ9"/>
      <c r="BD9"/>
      <c r="BH9"/>
      <c r="BI9" s="63">
        <v>45566</v>
      </c>
      <c r="BJ9" t="s">
        <v>43</v>
      </c>
      <c r="BK9" t="s">
        <v>46</v>
      </c>
      <c r="BL9" s="88">
        <v>394.52</v>
      </c>
      <c r="BO9" s="63">
        <v>45627</v>
      </c>
      <c r="BP9" t="s">
        <v>717</v>
      </c>
      <c r="BQ9" s="88">
        <v>48972.13</v>
      </c>
      <c r="BT9" t="s">
        <v>924</v>
      </c>
      <c r="BU9" s="63">
        <v>45566</v>
      </c>
      <c r="BV9" t="s">
        <v>49</v>
      </c>
      <c r="BW9" s="88">
        <v>2517.9900000000002</v>
      </c>
      <c r="CA9" t="str">
        <f t="shared" si="3"/>
        <v>Educação62025</v>
      </c>
      <c r="CB9" t="str">
        <f>IF(PRINCIPAL!$F11=0,"",PRINCIPAL!$F11)</f>
        <v>Educação</v>
      </c>
      <c r="CC9" s="46">
        <f t="shared" si="4"/>
        <v>1.2328435814455232</v>
      </c>
      <c r="CD9" s="46">
        <f t="shared" si="5"/>
        <v>1</v>
      </c>
      <c r="CE9" s="53">
        <f>MAX($CC$4:$CD$13)*1.1</f>
        <v>4.150413793103449</v>
      </c>
      <c r="CF9" s="53">
        <f>MAX($CC$4:$CD$13)*1.1</f>
        <v>4.150413793103449</v>
      </c>
      <c r="CG9" s="76">
        <f>PRINCIPAL!$G11</f>
        <v>4635</v>
      </c>
      <c r="CH9" s="91">
        <f t="shared" si="6"/>
        <v>5714.2300000000005</v>
      </c>
      <c r="CI9" s="199">
        <f t="shared" si="7"/>
        <v>0.19181969271816096</v>
      </c>
      <c r="CJ9" s="199"/>
      <c r="CK9" t="str">
        <f t="shared" si="1"/>
        <v>Educação</v>
      </c>
      <c r="CL9" s="53">
        <f t="shared" si="2"/>
        <v>0.19181969271816096</v>
      </c>
      <c r="CO9" s="195" t="s">
        <v>401</v>
      </c>
      <c r="CP9" s="91">
        <f>IF($BZ$4&lt;$CO$24,SUM($CH$4:$CH$19)-$CH$20,$DJ$6)</f>
        <v>23768.399999999998</v>
      </c>
      <c r="CR9" s="203"/>
      <c r="CS9" s="38"/>
      <c r="CT9" s="195" t="s">
        <v>36</v>
      </c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M9" s="31" t="s">
        <v>808</v>
      </c>
      <c r="DN9" s="88">
        <v>2100</v>
      </c>
      <c r="DO9" s="33">
        <v>0.10714285714285714</v>
      </c>
    </row>
    <row r="10" spans="2:134" ht="16" x14ac:dyDescent="0.2">
      <c r="N10" s="240">
        <f>SIN(N3*2*PI())</f>
        <v>0</v>
      </c>
      <c r="O10" s="241">
        <f>COS(O3*2*PI())</f>
        <v>1</v>
      </c>
      <c r="AM10"/>
      <c r="AO10" s="88"/>
      <c r="AQ10"/>
      <c r="AR10"/>
      <c r="AS10"/>
      <c r="AT10"/>
      <c r="AU10"/>
      <c r="AV10"/>
      <c r="AW10"/>
      <c r="AX10"/>
      <c r="AY10"/>
      <c r="AZ10"/>
      <c r="BD10"/>
      <c r="BH10"/>
      <c r="BI10" s="63">
        <v>45566</v>
      </c>
      <c r="BJ10" t="s">
        <v>43</v>
      </c>
      <c r="BK10" t="s">
        <v>44</v>
      </c>
      <c r="BL10" s="88">
        <v>393.66</v>
      </c>
      <c r="BO10" s="63">
        <v>45627</v>
      </c>
      <c r="BP10" t="s">
        <v>806</v>
      </c>
      <c r="BQ10" s="88">
        <v>7801.2999999999993</v>
      </c>
      <c r="BT10" t="s">
        <v>922</v>
      </c>
      <c r="BU10" s="63">
        <v>45566</v>
      </c>
      <c r="BV10" t="s">
        <v>808</v>
      </c>
      <c r="BW10" s="88">
        <v>2103.7399999999998</v>
      </c>
      <c r="CA10" t="str">
        <f t="shared" si="3"/>
        <v>Impostos62025</v>
      </c>
      <c r="CB10" t="str">
        <f>IF(PRINCIPAL!$F12=0,"",PRINCIPAL!$F12)</f>
        <v>Impostos</v>
      </c>
      <c r="CC10" s="46">
        <f t="shared" si="4"/>
        <v>0.48688571428571431</v>
      </c>
      <c r="CD10" s="46">
        <f t="shared" si="5"/>
        <v>1</v>
      </c>
      <c r="CE10" s="53">
        <f t="shared" ref="CE10:CF17" si="8">MAX($CC$4:$CD$13)*1.1</f>
        <v>4.150413793103449</v>
      </c>
      <c r="CF10" s="53">
        <f t="shared" si="8"/>
        <v>4.150413793103449</v>
      </c>
      <c r="CG10" s="76">
        <f>PRINCIPAL!$G12</f>
        <v>2100</v>
      </c>
      <c r="CH10" s="91">
        <f t="shared" si="6"/>
        <v>1022.46</v>
      </c>
      <c r="CI10" s="199">
        <f t="shared" si="7"/>
        <v>3.43227281745066E-2</v>
      </c>
      <c r="CJ10" s="199"/>
      <c r="CK10" t="str">
        <f t="shared" si="1"/>
        <v>Impostos</v>
      </c>
      <c r="CL10" s="53">
        <f t="shared" si="2"/>
        <v>3.43227281745066E-2</v>
      </c>
      <c r="CO10" s="198" t="str">
        <f>"Receita"&amp;MONTH(BZ4)&amp;YEAR(BZ4)</f>
        <v>Receita62025</v>
      </c>
      <c r="CR10" s="203"/>
      <c r="CS10" s="38"/>
      <c r="CT10" s="38" t="s">
        <v>397</v>
      </c>
      <c r="CU10" s="201">
        <f>IF(BZ4&lt;CO24,VLOOKUP(CO10,$CN$12:$CQ$25,4,0),CQ24)</f>
        <v>7</v>
      </c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M10" s="31" t="s">
        <v>816</v>
      </c>
      <c r="DN10" s="88">
        <v>1677</v>
      </c>
      <c r="DO10" s="33">
        <v>8.5561224489795917E-2</v>
      </c>
    </row>
    <row r="11" spans="2:134" ht="16" x14ac:dyDescent="0.2">
      <c r="N11" s="219"/>
      <c r="O11" s="76"/>
      <c r="AM11"/>
      <c r="AO11" s="88"/>
      <c r="AQ11"/>
      <c r="AR11"/>
      <c r="AS11"/>
      <c r="AT11"/>
      <c r="AU11"/>
      <c r="AV11"/>
      <c r="AW11"/>
      <c r="AX11"/>
      <c r="AY11"/>
      <c r="AZ11"/>
      <c r="BD11"/>
      <c r="BH11"/>
      <c r="BI11" s="63">
        <v>45566</v>
      </c>
      <c r="BJ11" t="s">
        <v>43</v>
      </c>
      <c r="BK11" t="s">
        <v>47</v>
      </c>
      <c r="BL11" s="88">
        <v>282.3</v>
      </c>
      <c r="BO11" s="63">
        <v>45689</v>
      </c>
      <c r="BP11" t="s">
        <v>717</v>
      </c>
      <c r="BQ11" s="88">
        <v>41510.799999999996</v>
      </c>
      <c r="BT11" t="s">
        <v>919</v>
      </c>
      <c r="BU11" s="63">
        <v>45566</v>
      </c>
      <c r="BV11" t="s">
        <v>809</v>
      </c>
      <c r="BW11" s="88">
        <v>2000.2499999999995</v>
      </c>
      <c r="CA11" t="str">
        <f t="shared" si="3"/>
        <v>Doações62025</v>
      </c>
      <c r="CB11" t="str">
        <f>IF(PRINCIPAL!$F13=0,"",PRINCIPAL!$F13)</f>
        <v>Doações</v>
      </c>
      <c r="CC11" s="46">
        <f t="shared" si="4"/>
        <v>0.98221666666666652</v>
      </c>
      <c r="CD11" s="46">
        <f t="shared" si="5"/>
        <v>1</v>
      </c>
      <c r="CE11" s="53">
        <f t="shared" si="8"/>
        <v>4.150413793103449</v>
      </c>
      <c r="CF11" s="53">
        <f t="shared" si="8"/>
        <v>4.150413793103449</v>
      </c>
      <c r="CG11" s="76">
        <f>PRINCIPAL!$G13</f>
        <v>600</v>
      </c>
      <c r="CH11" s="91">
        <f t="shared" si="6"/>
        <v>589.32999999999993</v>
      </c>
      <c r="CI11" s="199">
        <f t="shared" si="7"/>
        <v>1.9783085299260577E-2</v>
      </c>
      <c r="CJ11" s="199"/>
      <c r="CK11" t="str">
        <f t="shared" si="1"/>
        <v>Doações</v>
      </c>
      <c r="CL11" s="53">
        <f t="shared" si="2"/>
        <v>1.9783085299260577E-2</v>
      </c>
      <c r="CO11" s="196" t="s">
        <v>402</v>
      </c>
      <c r="CP11" s="322"/>
      <c r="CQ11" s="202"/>
      <c r="CR11" s="203"/>
      <c r="CS11" s="38"/>
      <c r="CT11" s="38" t="s">
        <v>398</v>
      </c>
      <c r="CU11" s="38">
        <f>CP3</f>
        <v>29789.59</v>
      </c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M11" s="31" t="s">
        <v>809</v>
      </c>
      <c r="DN11" s="88">
        <v>1367</v>
      </c>
      <c r="DO11" s="33">
        <v>6.9744897959183677E-2</v>
      </c>
    </row>
    <row r="12" spans="2:134" ht="16" x14ac:dyDescent="0.2">
      <c r="N12" s="240" t="s">
        <v>397</v>
      </c>
      <c r="O12" s="241" t="s">
        <v>398</v>
      </c>
      <c r="U12" s="35"/>
      <c r="V12" s="285"/>
      <c r="W12" s="35"/>
      <c r="X12" s="35"/>
      <c r="AM12"/>
      <c r="AO12" s="88"/>
      <c r="AQ12"/>
      <c r="AR12"/>
      <c r="AS12"/>
      <c r="AT12"/>
      <c r="AU12"/>
      <c r="AV12"/>
      <c r="AW12"/>
      <c r="AX12"/>
      <c r="BD12"/>
      <c r="BF12"/>
      <c r="BG12"/>
      <c r="BI12" s="63">
        <v>45566</v>
      </c>
      <c r="BJ12" t="s">
        <v>43</v>
      </c>
      <c r="BK12" t="s">
        <v>813</v>
      </c>
      <c r="BL12" s="88">
        <v>167.21</v>
      </c>
      <c r="BO12" s="63">
        <v>45689</v>
      </c>
      <c r="BP12" t="s">
        <v>806</v>
      </c>
      <c r="BQ12" s="88">
        <v>7590.0899999999983</v>
      </c>
      <c r="BT12" t="s">
        <v>923</v>
      </c>
      <c r="BU12" s="63">
        <v>45566</v>
      </c>
      <c r="BV12" t="s">
        <v>43</v>
      </c>
      <c r="BW12" s="88">
        <v>1986.06</v>
      </c>
      <c r="CA12" t="str">
        <f t="shared" si="3"/>
        <v>Clinica62025</v>
      </c>
      <c r="CB12" t="str">
        <f>IF(PRINCIPAL!$F14=0,"",PRINCIPAL!$F14)</f>
        <v>Clinica</v>
      </c>
      <c r="CC12" s="46">
        <f t="shared" si="4"/>
        <v>0</v>
      </c>
      <c r="CD12" s="46">
        <f t="shared" si="5"/>
        <v>0</v>
      </c>
      <c r="CE12" s="53">
        <f t="shared" si="8"/>
        <v>4.150413793103449</v>
      </c>
      <c r="CF12" s="53">
        <f t="shared" si="8"/>
        <v>4.150413793103449</v>
      </c>
      <c r="CG12" s="76">
        <f>PRINCIPAL!$G14</f>
        <v>1677</v>
      </c>
      <c r="CH12" s="91" t="str">
        <f t="shared" si="6"/>
        <v xml:space="preserve"> </v>
      </c>
      <c r="CI12" s="199">
        <f t="shared" si="7"/>
        <v>0</v>
      </c>
      <c r="CJ12" s="199"/>
      <c r="CK12" t="str">
        <f t="shared" si="1"/>
        <v>Clinica</v>
      </c>
      <c r="CL12" s="53">
        <f t="shared" si="2"/>
        <v>0</v>
      </c>
      <c r="CN12" s="198" t="str">
        <f>"Receita"&amp;MONTH(CO12)&amp;YEAR(CO12)</f>
        <v>Receita122024</v>
      </c>
      <c r="CO12" s="197">
        <f>CONTROLEFINANCEIRO!K$9</f>
        <v>45627</v>
      </c>
      <c r="CP12" s="323">
        <f>CONTROLEFINANCEIRO!K$10</f>
        <v>23374.25</v>
      </c>
      <c r="CQ12" s="203">
        <v>1</v>
      </c>
      <c r="CR12" s="203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M12" s="31" t="s">
        <v>814</v>
      </c>
      <c r="DN12" s="88">
        <v>600</v>
      </c>
      <c r="DO12" s="33">
        <v>3.0612244897959183E-2</v>
      </c>
    </row>
    <row r="13" spans="2:134" ht="16" x14ac:dyDescent="0.2">
      <c r="N13" s="240">
        <v>0</v>
      </c>
      <c r="O13" s="241">
        <v>1</v>
      </c>
      <c r="U13" s="35"/>
      <c r="V13" s="285"/>
      <c r="W13" s="35"/>
      <c r="X13" s="35"/>
      <c r="AM13"/>
      <c r="AO13" s="88"/>
      <c r="AQ13"/>
      <c r="AR13"/>
      <c r="AS13"/>
      <c r="AT13"/>
      <c r="AU13"/>
      <c r="AV13"/>
      <c r="AW13"/>
      <c r="AX13"/>
      <c r="BD13"/>
      <c r="BF13"/>
      <c r="BG13"/>
      <c r="BI13" s="63">
        <v>45566</v>
      </c>
      <c r="BJ13" t="s">
        <v>43</v>
      </c>
      <c r="BK13" t="s">
        <v>817</v>
      </c>
      <c r="BL13" s="88">
        <v>200</v>
      </c>
      <c r="BO13" s="63">
        <v>45748</v>
      </c>
      <c r="BP13" t="s">
        <v>717</v>
      </c>
      <c r="BQ13" s="88">
        <v>38102.549999999988</v>
      </c>
      <c r="BT13" t="s">
        <v>927</v>
      </c>
      <c r="BU13" s="63">
        <v>45566</v>
      </c>
      <c r="BV13" t="s">
        <v>55</v>
      </c>
      <c r="BW13" s="88">
        <v>1884.38</v>
      </c>
      <c r="CA13" t="str">
        <f t="shared" si="3"/>
        <v>Seguros62025</v>
      </c>
      <c r="CB13" t="str">
        <f>IF(PRINCIPAL!$F15=0,"",PRINCIPAL!$F15)</f>
        <v>Seguros</v>
      </c>
      <c r="CC13" s="46">
        <f t="shared" si="4"/>
        <v>0.89403803950256044</v>
      </c>
      <c r="CD13" s="46">
        <f t="shared" si="5"/>
        <v>1</v>
      </c>
      <c r="CE13" s="53">
        <f t="shared" si="8"/>
        <v>4.150413793103449</v>
      </c>
      <c r="CF13" s="53">
        <f t="shared" si="8"/>
        <v>4.150413793103449</v>
      </c>
      <c r="CG13" s="76">
        <f>PRINCIPAL!$G15</f>
        <v>1367</v>
      </c>
      <c r="CH13" s="91">
        <f t="shared" si="6"/>
        <v>1222.1500000000001</v>
      </c>
      <c r="CI13" s="199">
        <f t="shared" si="7"/>
        <v>4.102607655895902E-2</v>
      </c>
      <c r="CJ13" s="199"/>
      <c r="CK13" t="str">
        <f t="shared" si="1"/>
        <v>Seguros</v>
      </c>
      <c r="CL13" s="53">
        <f t="shared" si="2"/>
        <v>4.102607655895902E-2</v>
      </c>
      <c r="CN13" s="198" t="str">
        <f t="shared" ref="CN13:CN37" si="9">"Receita"&amp;MONTH(CO13)&amp;YEAR(CO13)</f>
        <v>Receita12025</v>
      </c>
      <c r="CO13" s="197">
        <f>CONTROLEFINANCEIRO!L$9</f>
        <v>45658</v>
      </c>
      <c r="CP13" s="323">
        <f>CONTROLEFINANCEIRO!L$10</f>
        <v>24427.26</v>
      </c>
      <c r="CQ13" s="203">
        <v>2</v>
      </c>
      <c r="CR13" s="203"/>
      <c r="CS13" s="38"/>
      <c r="CT13" s="195" t="s">
        <v>336</v>
      </c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M13" s="31" t="s">
        <v>55</v>
      </c>
      <c r="DN13" s="88">
        <v>580</v>
      </c>
      <c r="DO13" s="33">
        <v>2.9591836734693878E-2</v>
      </c>
    </row>
    <row r="14" spans="2:134" ht="16" x14ac:dyDescent="0.2">
      <c r="N14" s="240">
        <f>SIN(N4*2*PI())</f>
        <v>0</v>
      </c>
      <c r="O14" s="241">
        <f>COS(O4*2*PI())</f>
        <v>1</v>
      </c>
      <c r="U14" s="35"/>
      <c r="V14" s="285"/>
      <c r="W14" s="35"/>
      <c r="X14" s="35"/>
      <c r="AM14" s="38"/>
      <c r="AO14" s="88"/>
      <c r="AX14"/>
      <c r="BI14" s="63">
        <v>45566</v>
      </c>
      <c r="BJ14" t="s">
        <v>43</v>
      </c>
      <c r="BK14" t="s">
        <v>818</v>
      </c>
      <c r="BL14" s="88">
        <v>307.28000000000003</v>
      </c>
      <c r="BO14" s="63">
        <v>45748</v>
      </c>
      <c r="BP14" t="s">
        <v>806</v>
      </c>
      <c r="BQ14" s="88">
        <v>8420.4500000000007</v>
      </c>
      <c r="BT14" t="s">
        <v>926</v>
      </c>
      <c r="BU14" s="63">
        <v>45566</v>
      </c>
      <c r="BV14" t="s">
        <v>899</v>
      </c>
      <c r="BW14" s="88">
        <v>1696.85</v>
      </c>
      <c r="CA14" t="str">
        <f>CB14&amp;MONTH($BZ$4)&amp;YEAR($BZ$4)</f>
        <v>Gastos pessoais62025</v>
      </c>
      <c r="CB14" t="str">
        <f>IF(PRINCIPAL!$F16=0,"",PRINCIPAL!$F16)</f>
        <v>Gastos pessoais</v>
      </c>
      <c r="CC14" s="46">
        <f>IF(CH14&lt;&gt;" ",IF(AND(CG14=0,CH14&lt;&gt;0),1,IFERROR(CH14/CG14,0)),0)</f>
        <v>5.1716097560975616</v>
      </c>
      <c r="CD14" s="46">
        <f>IF(CH14&lt;&gt;" ",IFERROR(CG14/CG14,0),0)</f>
        <v>1</v>
      </c>
      <c r="CE14" s="53">
        <f t="shared" si="8"/>
        <v>4.150413793103449</v>
      </c>
      <c r="CF14" s="53">
        <f t="shared" si="8"/>
        <v>4.150413793103449</v>
      </c>
      <c r="CG14" s="76">
        <f>PRINCIPAL!$G16</f>
        <v>205</v>
      </c>
      <c r="CH14" s="91">
        <f>IFERROR((VLOOKUP(CA14,AuxDespesasFCDash,4,0))," ")</f>
        <v>1060.18</v>
      </c>
      <c r="CI14" s="199">
        <f t="shared" si="7"/>
        <v>3.5588942311727018E-2</v>
      </c>
      <c r="CJ14" s="199"/>
      <c r="CK14" t="str">
        <f t="shared" si="1"/>
        <v>Gastos pessoais</v>
      </c>
      <c r="CL14" s="53">
        <f t="shared" si="2"/>
        <v>3.5588942311727018E-2</v>
      </c>
      <c r="CN14" s="198" t="str">
        <f t="shared" si="9"/>
        <v>Receita22025</v>
      </c>
      <c r="CO14" s="197">
        <f>CONTROLEFINANCEIRO!M$9</f>
        <v>45689</v>
      </c>
      <c r="CP14" s="323">
        <f>CONTROLEFINANCEIRO!M$10</f>
        <v>24709.38</v>
      </c>
      <c r="CQ14" s="203">
        <v>3</v>
      </c>
      <c r="CR14" s="203"/>
      <c r="CS14" s="38"/>
      <c r="CT14" s="38" t="s">
        <v>397</v>
      </c>
      <c r="CU14" s="201">
        <f>IF(BZ4&lt;CO24,VLOOKUP(CO10,$CN$12:$CQ$25,4,0),CQ24)</f>
        <v>7</v>
      </c>
      <c r="CV14" s="201"/>
      <c r="CW14" s="201"/>
      <c r="CX14" s="201"/>
      <c r="CY14" s="201"/>
      <c r="CZ14" s="201"/>
      <c r="DA14" s="201"/>
      <c r="DB14" s="201"/>
      <c r="DC14" s="201"/>
      <c r="DD14" s="201"/>
      <c r="DE14" s="201"/>
      <c r="DM14" s="31" t="s">
        <v>679</v>
      </c>
      <c r="DN14" s="88">
        <v>500</v>
      </c>
      <c r="DO14" s="33">
        <v>2.5510204081632654E-2</v>
      </c>
    </row>
    <row r="15" spans="2:134" ht="16" x14ac:dyDescent="0.2">
      <c r="N15" s="219"/>
      <c r="O15" s="76"/>
      <c r="AM15" s="38"/>
      <c r="AO15" s="88"/>
      <c r="AX15"/>
      <c r="BI15" s="63">
        <v>45566</v>
      </c>
      <c r="BJ15" t="s">
        <v>43</v>
      </c>
      <c r="BK15" t="s">
        <v>815</v>
      </c>
      <c r="BL15" s="88">
        <v>241.09</v>
      </c>
      <c r="BO15" s="63">
        <v>45717</v>
      </c>
      <c r="BP15" t="s">
        <v>717</v>
      </c>
      <c r="BQ15" s="88">
        <v>36776.51999999999</v>
      </c>
      <c r="BT15" t="s">
        <v>925</v>
      </c>
      <c r="BU15" s="63">
        <v>45566</v>
      </c>
      <c r="BV15" t="s">
        <v>816</v>
      </c>
      <c r="BW15" s="88">
        <v>1676.97</v>
      </c>
      <c r="CA15" t="str">
        <f>CB15&amp;MONTH($BZ$4)&amp;YEAR($BZ$4)</f>
        <v>Lazer62025</v>
      </c>
      <c r="CB15" t="str">
        <f>IF(PRINCIPAL!$F17=0,"",PRINCIPAL!$F17)</f>
        <v>Lazer</v>
      </c>
      <c r="CC15" s="46">
        <f>IF(CH15&lt;&gt;" ",IF(AND(CG15=0,CH15&lt;&gt;0),1,IFERROR(CH15/CG15,0)),0)</f>
        <v>0</v>
      </c>
      <c r="CD15" s="46">
        <f>IF(CH15&lt;&gt;" ",IFERROR(CG15/CG15,0),0)</f>
        <v>0</v>
      </c>
      <c r="CE15" s="53">
        <f t="shared" si="8"/>
        <v>4.150413793103449</v>
      </c>
      <c r="CF15" s="53">
        <f t="shared" si="8"/>
        <v>4.150413793103449</v>
      </c>
      <c r="CG15" s="76">
        <f>PRINCIPAL!$G17</f>
        <v>70</v>
      </c>
      <c r="CH15" s="91" t="str">
        <f>IFERROR((VLOOKUP(CA15,AuxDespesasFCDash,4,0))," ")</f>
        <v xml:space="preserve"> </v>
      </c>
      <c r="CI15" s="199">
        <f t="shared" si="7"/>
        <v>0</v>
      </c>
      <c r="CJ15" s="199"/>
      <c r="CK15" t="str">
        <f t="shared" si="1"/>
        <v>Lazer</v>
      </c>
      <c r="CL15" s="53">
        <f t="shared" si="2"/>
        <v>0</v>
      </c>
      <c r="CN15" s="198" t="str">
        <f t="shared" si="9"/>
        <v>Receita32025</v>
      </c>
      <c r="CO15" s="197">
        <f>CONTROLEFINANCEIRO!N$9</f>
        <v>45717</v>
      </c>
      <c r="CP15" s="323">
        <f>CONTROLEFINANCEIRO!N$10</f>
        <v>20851.510000000002</v>
      </c>
      <c r="CQ15" s="203">
        <v>4</v>
      </c>
      <c r="CR15" s="203"/>
      <c r="CS15" s="38"/>
      <c r="CT15" s="38" t="s">
        <v>398</v>
      </c>
      <c r="CU15" s="38">
        <f>CP4</f>
        <v>23768.399999999998</v>
      </c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M15" s="31" t="s">
        <v>899</v>
      </c>
      <c r="DN15" s="88">
        <v>205</v>
      </c>
      <c r="DO15" s="33">
        <v>1.0459183673469388E-2</v>
      </c>
    </row>
    <row r="16" spans="2:134" ht="16" x14ac:dyDescent="0.2">
      <c r="L16" s="96"/>
      <c r="N16" s="240" t="s">
        <v>397</v>
      </c>
      <c r="O16" s="241" t="s">
        <v>398</v>
      </c>
      <c r="P16" s="96"/>
      <c r="AM16" s="38"/>
      <c r="AO16" s="88"/>
      <c r="AX16"/>
      <c r="BI16" s="63">
        <v>45566</v>
      </c>
      <c r="BJ16" t="s">
        <v>49</v>
      </c>
      <c r="BK16" t="s">
        <v>51</v>
      </c>
      <c r="BL16" s="88">
        <v>648.61</v>
      </c>
      <c r="BO16" s="63">
        <v>45717</v>
      </c>
      <c r="BP16" t="s">
        <v>806</v>
      </c>
      <c r="BQ16" s="88">
        <v>5442.17</v>
      </c>
      <c r="BT16" t="s">
        <v>928</v>
      </c>
      <c r="BU16" s="63">
        <v>45566</v>
      </c>
      <c r="BV16" t="s">
        <v>814</v>
      </c>
      <c r="BW16" s="88">
        <v>580.6</v>
      </c>
      <c r="CA16" t="str">
        <f>CB16&amp;MONTH($BZ$4)&amp;YEAR($BZ$4)</f>
        <v>Infraestrutra62025</v>
      </c>
      <c r="CB16" t="str">
        <f>IF(PRINCIPAL!$F18=0,"",PRINCIPAL!$F18)</f>
        <v>Infraestrutra</v>
      </c>
      <c r="CC16" s="46">
        <f>IF(CH16&lt;&gt;" ",IF(AND(CG16=0,CH16&lt;&gt;0),1,IFERROR(CH16/CG16,0)),0)</f>
        <v>1</v>
      </c>
      <c r="CD16" s="46">
        <f>IF(CH16&lt;&gt;" ",IFERROR(CG16/CG16,0),0)</f>
        <v>0</v>
      </c>
      <c r="CE16" s="53">
        <f t="shared" si="8"/>
        <v>4.150413793103449</v>
      </c>
      <c r="CF16" s="53">
        <f t="shared" si="8"/>
        <v>4.150413793103449</v>
      </c>
      <c r="CG16" s="76">
        <f>PRINCIPAL!$G18</f>
        <v>0</v>
      </c>
      <c r="CH16" s="91">
        <f>IFERROR((VLOOKUP(CA16,AuxDespesasFCDash,4,0))," ")</f>
        <v>79.050000000000011</v>
      </c>
      <c r="CI16" s="199">
        <f t="shared" si="7"/>
        <v>2.6536115468524411E-3</v>
      </c>
      <c r="CJ16" s="199"/>
      <c r="CK16" t="str">
        <f t="shared" si="1"/>
        <v>Infraestrutra</v>
      </c>
      <c r="CL16" s="53">
        <f t="shared" si="2"/>
        <v>2.6536115468524411E-3</v>
      </c>
      <c r="CN16" s="198" t="str">
        <f t="shared" si="9"/>
        <v>Receita42025</v>
      </c>
      <c r="CO16" s="197">
        <f>CONTROLEFINANCEIRO!O$9</f>
        <v>45748</v>
      </c>
      <c r="CP16" s="323">
        <f>CONTROLEFINANCEIRO!O$10</f>
        <v>22623.73</v>
      </c>
      <c r="CQ16" s="203">
        <v>5</v>
      </c>
      <c r="CR16" s="203"/>
      <c r="CS16" s="203"/>
      <c r="CT16" s="195" t="s">
        <v>401</v>
      </c>
      <c r="CU16" s="88">
        <f>CP9</f>
        <v>23768.399999999998</v>
      </c>
      <c r="DM16" s="31" t="s">
        <v>907</v>
      </c>
      <c r="DN16" s="88">
        <v>70</v>
      </c>
      <c r="DO16" s="33">
        <v>3.5714285714285713E-3</v>
      </c>
    </row>
    <row r="17" spans="12:119" ht="16" x14ac:dyDescent="0.2">
      <c r="L17" s="96"/>
      <c r="N17" s="240">
        <v>0</v>
      </c>
      <c r="O17" s="241">
        <v>1</v>
      </c>
      <c r="P17" s="96"/>
      <c r="AM17" s="38"/>
      <c r="AO17" s="88"/>
      <c r="AX17"/>
      <c r="BI17" s="63">
        <v>45566</v>
      </c>
      <c r="BJ17" t="s">
        <v>49</v>
      </c>
      <c r="BK17" t="s">
        <v>50</v>
      </c>
      <c r="BL17" s="88">
        <v>363.52</v>
      </c>
      <c r="BO17" s="63">
        <v>45778</v>
      </c>
      <c r="BP17" t="s">
        <v>717</v>
      </c>
      <c r="BQ17" s="88">
        <v>39930.560000000005</v>
      </c>
      <c r="BT17" t="s">
        <v>929</v>
      </c>
      <c r="BU17" s="63">
        <v>45566</v>
      </c>
      <c r="BV17" t="s">
        <v>41</v>
      </c>
      <c r="BW17" s="88">
        <v>485.29</v>
      </c>
      <c r="CA17" t="str">
        <f>CB17&amp;MONTH($BZ$4)&amp;YEAR($BZ$4)</f>
        <v>Investimento62025</v>
      </c>
      <c r="CB17" t="str">
        <f>IF(PRINCIPAL!$F19=0,"",PRINCIPAL!$F19)</f>
        <v>Investimento</v>
      </c>
      <c r="CC17" s="46">
        <f>IF(CH17&lt;&gt;" ",IF(AND(CG17=0,CH17&lt;&gt;0),1,IFERROR(CH17/CG17,0)),0)</f>
        <v>0.99991999999999992</v>
      </c>
      <c r="CD17" s="46">
        <f>IF(CH17&lt;&gt;" ",IFERROR(CG17/CG17,0),0)</f>
        <v>1</v>
      </c>
      <c r="CE17" s="53">
        <f t="shared" si="8"/>
        <v>4.150413793103449</v>
      </c>
      <c r="CF17" s="53">
        <f t="shared" si="8"/>
        <v>4.150413793103449</v>
      </c>
      <c r="CG17" s="76">
        <f>PRINCIPAL!$G19</f>
        <v>500</v>
      </c>
      <c r="CH17" s="91">
        <f>IFERROR((VLOOKUP(CA17,AuxDespesasFCDash,4,0))," ")</f>
        <v>499.96</v>
      </c>
      <c r="CI17" s="199">
        <f t="shared" si="7"/>
        <v>1.6783044009669148E-2</v>
      </c>
      <c r="CJ17" s="199"/>
      <c r="CK17" t="str">
        <f t="shared" si="1"/>
        <v>Investimento</v>
      </c>
      <c r="CL17" s="53">
        <f t="shared" si="2"/>
        <v>1.6783044009669148E-2</v>
      </c>
      <c r="CN17" s="198" t="str">
        <f t="shared" si="9"/>
        <v>Receita52025</v>
      </c>
      <c r="CO17" s="197">
        <f>CONTROLEFINANCEIRO!P$9</f>
        <v>45778</v>
      </c>
      <c r="CP17" s="323">
        <f>CONTROLEFINANCEIRO!P$10</f>
        <v>24059.45</v>
      </c>
      <c r="CQ17" s="203">
        <v>6</v>
      </c>
      <c r="CR17" s="203"/>
      <c r="CS17" s="203"/>
      <c r="DM17" s="31" t="s">
        <v>1029</v>
      </c>
      <c r="DN17" s="88">
        <v>0</v>
      </c>
      <c r="DO17" s="33">
        <v>0</v>
      </c>
    </row>
    <row r="18" spans="12:119" ht="16" x14ac:dyDescent="0.2">
      <c r="N18" s="240">
        <f>SIN(N5*2*PI())</f>
        <v>0</v>
      </c>
      <c r="O18" s="241">
        <f>COS(O5*2*PI())</f>
        <v>1</v>
      </c>
      <c r="AM18" s="38"/>
      <c r="AO18" s="88"/>
      <c r="AX18" s="38"/>
      <c r="BD18"/>
      <c r="BF18"/>
      <c r="BG18"/>
      <c r="BI18" s="63">
        <v>45566</v>
      </c>
      <c r="BJ18" t="s">
        <v>49</v>
      </c>
      <c r="BK18" t="s">
        <v>807</v>
      </c>
      <c r="BL18" s="88">
        <v>1061.45</v>
      </c>
      <c r="BO18" s="63">
        <v>45778</v>
      </c>
      <c r="BP18" t="s">
        <v>806</v>
      </c>
      <c r="BQ18" s="88">
        <v>9950.7799999999988</v>
      </c>
      <c r="BT18" t="s">
        <v>937</v>
      </c>
      <c r="BU18" s="63">
        <v>45597</v>
      </c>
      <c r="BV18" t="s">
        <v>40</v>
      </c>
      <c r="BW18" s="88">
        <v>18755.129999999997</v>
      </c>
      <c r="CA18" s="54"/>
      <c r="CB18" s="54"/>
      <c r="CC18" s="54"/>
      <c r="CD18" s="54"/>
      <c r="CE18" s="54"/>
      <c r="CF18" s="54"/>
      <c r="CG18" s="55"/>
      <c r="CH18" s="325"/>
      <c r="CI18" s="55"/>
      <c r="CJ18" s="199"/>
      <c r="CN18" s="198" t="str">
        <f t="shared" si="9"/>
        <v>Receita62025</v>
      </c>
      <c r="CO18" s="197">
        <f>CONTROLEFINANCEIRO!Q$9</f>
        <v>45809</v>
      </c>
      <c r="CP18" s="323">
        <f>CONTROLEFINANCEIRO!Q$10</f>
        <v>29789.59</v>
      </c>
      <c r="CQ18" s="203">
        <v>7</v>
      </c>
      <c r="CR18" s="203"/>
      <c r="CS18" s="203"/>
      <c r="DM18" s="31" t="s">
        <v>718</v>
      </c>
      <c r="DN18" s="88">
        <v>25605</v>
      </c>
      <c r="DO18" s="33">
        <v>1.3063775510204081</v>
      </c>
    </row>
    <row r="19" spans="12:119" ht="16" x14ac:dyDescent="0.2">
      <c r="AM19" s="38"/>
      <c r="AO19" s="88"/>
      <c r="AX19" s="38"/>
      <c r="BD19"/>
      <c r="BF19"/>
      <c r="BG19"/>
      <c r="BI19" s="63">
        <v>45566</v>
      </c>
      <c r="BJ19" t="s">
        <v>49</v>
      </c>
      <c r="BK19" t="s">
        <v>911</v>
      </c>
      <c r="BL19" s="88">
        <v>33.32</v>
      </c>
      <c r="BO19" s="63">
        <v>45809</v>
      </c>
      <c r="BP19" t="s">
        <v>717</v>
      </c>
      <c r="BQ19" s="88">
        <v>45717.089999999989</v>
      </c>
      <c r="BT19" t="s">
        <v>1136</v>
      </c>
      <c r="BU19" s="63">
        <v>45597</v>
      </c>
      <c r="BV19" t="s">
        <v>130</v>
      </c>
      <c r="BW19" s="88">
        <v>9263.4500000000007</v>
      </c>
      <c r="CA19" t="str">
        <f>CB19&amp;MONTH($BZ$4)&amp;YEAR($BZ$4)</f>
        <v>PLANOS Valor guardado62025</v>
      </c>
      <c r="CB19" t="s">
        <v>63</v>
      </c>
      <c r="CH19" s="91">
        <f>IFERROR((VLOOKUP(CA19,AuxDespesasFCDash,4,0)),0)</f>
        <v>0</v>
      </c>
      <c r="CJ19" s="199"/>
      <c r="CN19" s="198" t="str">
        <f t="shared" si="9"/>
        <v>Receita72025</v>
      </c>
      <c r="CO19" s="197">
        <f>CONTROLEFINANCEIRO!R$9</f>
        <v>45839</v>
      </c>
      <c r="CP19" s="323">
        <f>CONTROLEFINANCEIRO!R$10</f>
        <v>21458.48</v>
      </c>
      <c r="CQ19" s="203">
        <v>8</v>
      </c>
      <c r="CR19" s="203"/>
      <c r="CS19" s="203"/>
    </row>
    <row r="20" spans="12:119" ht="16" x14ac:dyDescent="0.2">
      <c r="AO20" s="88"/>
      <c r="AX20" s="38"/>
      <c r="BD20"/>
      <c r="BE20" s="318"/>
      <c r="BF20"/>
      <c r="BG20"/>
      <c r="BI20" s="63">
        <v>45566</v>
      </c>
      <c r="BJ20" t="s">
        <v>49</v>
      </c>
      <c r="BK20" t="s">
        <v>904</v>
      </c>
      <c r="BL20" s="88">
        <v>260.69</v>
      </c>
      <c r="BO20" s="63">
        <v>45809</v>
      </c>
      <c r="BP20" t="s">
        <v>806</v>
      </c>
      <c r="BQ20" s="88">
        <v>7840.9000000000015</v>
      </c>
      <c r="BT20" t="s">
        <v>940</v>
      </c>
      <c r="BU20" s="63">
        <v>45597</v>
      </c>
      <c r="BV20" t="s">
        <v>52</v>
      </c>
      <c r="BW20" s="88">
        <v>2838.6400000000003</v>
      </c>
      <c r="CA20" t="str">
        <f>CB20&amp;MONTH($BZ$4)&amp;YEAR($BZ$4)</f>
        <v>PLANOS Valor retirado62025</v>
      </c>
      <c r="CB20" t="s">
        <v>66</v>
      </c>
      <c r="CH20" s="91">
        <f>IFERROR((VLOOKUP(CA20,AuxDespesasFCDash,4,0)),0)</f>
        <v>0</v>
      </c>
      <c r="CJ20" s="199"/>
      <c r="CK20"/>
      <c r="CL20"/>
      <c r="CN20" s="198" t="str">
        <f t="shared" si="9"/>
        <v>Receita82025</v>
      </c>
      <c r="CO20" s="197">
        <f>CONTROLEFINANCEIRO!S$9</f>
        <v>45870</v>
      </c>
      <c r="CP20" s="323">
        <f>CONTROLEFINANCEIRO!S$10</f>
        <v>19000</v>
      </c>
      <c r="CQ20" s="203">
        <v>9</v>
      </c>
      <c r="CR20" s="203"/>
      <c r="CS20" s="203"/>
    </row>
    <row r="21" spans="12:119" ht="16" x14ac:dyDescent="0.2">
      <c r="AO21" s="88"/>
      <c r="AX21" s="38"/>
      <c r="BD21"/>
      <c r="BF21"/>
      <c r="BG21"/>
      <c r="BI21" s="63">
        <v>45566</v>
      </c>
      <c r="BJ21" t="s">
        <v>49</v>
      </c>
      <c r="BK21" t="s">
        <v>808</v>
      </c>
      <c r="BL21" s="88">
        <v>20.9</v>
      </c>
      <c r="BO21" s="63">
        <v>45839</v>
      </c>
      <c r="BP21" t="s">
        <v>717</v>
      </c>
      <c r="BQ21" s="88">
        <v>42354.28</v>
      </c>
      <c r="BT21" t="s">
        <v>966</v>
      </c>
      <c r="BU21" s="63">
        <v>45597</v>
      </c>
      <c r="BV21" t="s">
        <v>58</v>
      </c>
      <c r="BW21" s="88">
        <v>2763.0699999999997</v>
      </c>
      <c r="CA21" t="str">
        <f>CB21&amp;MONTH($BZ$4)&amp;YEAR($BZ$4)</f>
        <v>PLANOS Valor gasto62025</v>
      </c>
      <c r="CB21" t="s">
        <v>65</v>
      </c>
      <c r="CH21" s="91">
        <f>IFERROR((VLOOKUP(CA21,AuxDespesasFCDash,4,0)),0)</f>
        <v>0</v>
      </c>
      <c r="CI21" s="199">
        <f>IFERROR(CH21/$CO$7,0)</f>
        <v>0</v>
      </c>
      <c r="CK21" s="195" t="s">
        <v>336</v>
      </c>
      <c r="CL21" s="205">
        <f>SUM(CL4:CL17)</f>
        <v>0.79787603656176542</v>
      </c>
      <c r="CN21" s="198" t="str">
        <f t="shared" si="9"/>
        <v>Receita92025</v>
      </c>
      <c r="CO21" s="197">
        <f>CONTROLEFINANCEIRO!T$9</f>
        <v>45901</v>
      </c>
      <c r="CP21" s="323">
        <f>CONTROLEFINANCEIRO!T$10</f>
        <v>19000</v>
      </c>
      <c r="CQ21" s="203">
        <v>10</v>
      </c>
      <c r="CR21" s="203"/>
      <c r="CS21" s="203"/>
    </row>
    <row r="22" spans="12:119" ht="16" x14ac:dyDescent="0.2">
      <c r="BD22"/>
      <c r="BF22"/>
      <c r="BG22"/>
      <c r="BI22" s="63">
        <v>45566</v>
      </c>
      <c r="BJ22" t="s">
        <v>49</v>
      </c>
      <c r="BK22" t="s">
        <v>905</v>
      </c>
      <c r="BL22" s="88">
        <v>129.5</v>
      </c>
      <c r="BO22" s="63">
        <v>45839</v>
      </c>
      <c r="BP22" t="s">
        <v>806</v>
      </c>
      <c r="BQ22" s="88">
        <v>6720.1799999999985</v>
      </c>
      <c r="BT22" t="s">
        <v>1035</v>
      </c>
      <c r="BU22" s="63">
        <v>45597</v>
      </c>
      <c r="BV22" t="s">
        <v>803</v>
      </c>
      <c r="BW22" s="88">
        <v>2645.7500000000005</v>
      </c>
      <c r="CK22" s="195" t="s">
        <v>403</v>
      </c>
      <c r="CL22" s="200">
        <f>(CH19-CH20+CH21)/CP3</f>
        <v>0</v>
      </c>
      <c r="CN22" s="198" t="str">
        <f t="shared" si="9"/>
        <v>Receita102025</v>
      </c>
      <c r="CO22" s="197">
        <f>CONTROLEFINANCEIRO!U$9</f>
        <v>45931</v>
      </c>
      <c r="CP22" s="323">
        <f>CONTROLEFINANCEIRO!U$10</f>
        <v>0</v>
      </c>
      <c r="CQ22" s="203">
        <v>11</v>
      </c>
      <c r="CR22" s="204"/>
      <c r="CS22" s="204"/>
    </row>
    <row r="23" spans="12:119" ht="16" x14ac:dyDescent="0.2">
      <c r="AX23" s="38"/>
      <c r="BD23"/>
      <c r="BF23"/>
      <c r="BG23"/>
      <c r="BI23" s="63">
        <v>45566</v>
      </c>
      <c r="BJ23" t="s">
        <v>52</v>
      </c>
      <c r="BK23" t="s">
        <v>53</v>
      </c>
      <c r="BL23" s="88">
        <v>468.16</v>
      </c>
      <c r="BO23" s="63">
        <v>45870</v>
      </c>
      <c r="BP23" t="s">
        <v>717</v>
      </c>
      <c r="BQ23" s="88">
        <v>24705.469999999998</v>
      </c>
      <c r="BT23" t="s">
        <v>1033</v>
      </c>
      <c r="BU23" s="63">
        <v>45597</v>
      </c>
      <c r="BV23" t="s">
        <v>49</v>
      </c>
      <c r="BW23" s="88">
        <v>2237.5699999999997</v>
      </c>
      <c r="CK23" s="195" t="s">
        <v>354</v>
      </c>
      <c r="CL23" s="205">
        <f>CL24-CL22-CL21</f>
        <v>0.20212396343823458</v>
      </c>
      <c r="CN23" s="198" t="str">
        <f t="shared" si="9"/>
        <v>Receita112025</v>
      </c>
      <c r="CO23" s="197">
        <f>CONTROLEFINANCEIRO!V$9</f>
        <v>45962</v>
      </c>
      <c r="CP23" s="323">
        <f>CONTROLEFINANCEIRO!V$10</f>
        <v>19000</v>
      </c>
      <c r="CQ23" s="203">
        <v>12</v>
      </c>
      <c r="CR23" s="5"/>
      <c r="CS23" s="5"/>
    </row>
    <row r="24" spans="12:119" ht="16" x14ac:dyDescent="0.2">
      <c r="AX24" s="38"/>
      <c r="BD24"/>
      <c r="BF24"/>
      <c r="BG24"/>
      <c r="BI24" s="63">
        <v>45566</v>
      </c>
      <c r="BJ24" t="s">
        <v>52</v>
      </c>
      <c r="BK24" t="s">
        <v>54</v>
      </c>
      <c r="BL24" s="88">
        <v>5070.3999999999996</v>
      </c>
      <c r="BO24" s="63">
        <v>45870</v>
      </c>
      <c r="BP24" t="s">
        <v>806</v>
      </c>
      <c r="BQ24" s="88">
        <v>7976.4099999999989</v>
      </c>
      <c r="BT24" t="s">
        <v>938</v>
      </c>
      <c r="BU24" s="63">
        <v>45597</v>
      </c>
      <c r="BV24" t="s">
        <v>816</v>
      </c>
      <c r="BW24" s="88">
        <v>1865.82</v>
      </c>
      <c r="CK24" s="195" t="s">
        <v>203</v>
      </c>
      <c r="CL24" s="200">
        <f>1</f>
        <v>1</v>
      </c>
      <c r="CN24" s="198" t="str">
        <f t="shared" si="9"/>
        <v>Receita122025</v>
      </c>
      <c r="CO24" s="197">
        <f>CONTROLEFINANCEIRO!W$9</f>
        <v>45992</v>
      </c>
      <c r="CP24" s="323">
        <f>CONTROLEFINANCEIRO!W$10</f>
        <v>0</v>
      </c>
      <c r="CQ24" s="203">
        <v>13</v>
      </c>
      <c r="CR24" s="96"/>
      <c r="CS24" s="96"/>
    </row>
    <row r="25" spans="12:119" ht="16" x14ac:dyDescent="0.2">
      <c r="BD25"/>
      <c r="BF25"/>
      <c r="BG25"/>
      <c r="BI25" s="63">
        <v>45566</v>
      </c>
      <c r="BJ25" t="s">
        <v>52</v>
      </c>
      <c r="BK25" t="s">
        <v>800</v>
      </c>
      <c r="BL25" s="88">
        <v>928.91999999999985</v>
      </c>
      <c r="BO25" s="63">
        <v>45901</v>
      </c>
      <c r="BP25" t="s">
        <v>717</v>
      </c>
      <c r="BQ25" s="88">
        <v>22505.469999999998</v>
      </c>
      <c r="BT25" t="s">
        <v>942</v>
      </c>
      <c r="BU25" s="63">
        <v>45597</v>
      </c>
      <c r="BV25" t="s">
        <v>808</v>
      </c>
      <c r="BW25" s="88">
        <v>1378.65</v>
      </c>
      <c r="CN25" s="198" t="str">
        <f t="shared" si="9"/>
        <v>Receita12026</v>
      </c>
      <c r="CO25" s="197">
        <f>CONTROLEFINANCEIRO!X$9</f>
        <v>46023</v>
      </c>
      <c r="CP25" s="323">
        <f>CONTROLEFINANCEIRO!X$10</f>
        <v>0</v>
      </c>
      <c r="CQ25" s="203">
        <v>14</v>
      </c>
    </row>
    <row r="26" spans="12:119" ht="16" x14ac:dyDescent="0.2">
      <c r="BD26"/>
      <c r="BF26"/>
      <c r="BG26"/>
      <c r="BI26" s="63">
        <v>45566</v>
      </c>
      <c r="BJ26" t="s">
        <v>52</v>
      </c>
      <c r="BK26" t="s">
        <v>812</v>
      </c>
      <c r="BL26" s="88">
        <v>83.66</v>
      </c>
      <c r="BO26" s="63">
        <v>45931</v>
      </c>
      <c r="BP26" t="s">
        <v>717</v>
      </c>
      <c r="BQ26" s="88">
        <v>2748.6600000000003</v>
      </c>
      <c r="BT26" t="s">
        <v>1034</v>
      </c>
      <c r="BU26" s="63">
        <v>45597</v>
      </c>
      <c r="BV26" t="s">
        <v>899</v>
      </c>
      <c r="BW26" s="88">
        <v>1344.5700000000002</v>
      </c>
      <c r="CN26" s="198" t="str">
        <f t="shared" si="9"/>
        <v>Receita22026</v>
      </c>
      <c r="CO26" s="197">
        <f>CONTROLEFINANCEIRO!Y$9</f>
        <v>46054</v>
      </c>
      <c r="CP26" s="323">
        <f>CONTROLEFINANCEIRO!Y$10</f>
        <v>0</v>
      </c>
      <c r="CQ26" s="203">
        <v>15</v>
      </c>
      <c r="CR26" s="2"/>
      <c r="CS26" s="2"/>
      <c r="CU26" s="7"/>
    </row>
    <row r="27" spans="12:119" ht="16" x14ac:dyDescent="0.2">
      <c r="BD27"/>
      <c r="BF27"/>
      <c r="BG27"/>
      <c r="BI27" s="63">
        <v>45566</v>
      </c>
      <c r="BJ27" t="s">
        <v>52</v>
      </c>
      <c r="BK27" t="s">
        <v>821</v>
      </c>
      <c r="BL27" s="88">
        <v>380</v>
      </c>
      <c r="BO27" s="63">
        <v>45962</v>
      </c>
      <c r="BP27" t="s">
        <v>717</v>
      </c>
      <c r="BQ27" s="88">
        <v>24559.379999999997</v>
      </c>
      <c r="BT27" t="s">
        <v>939</v>
      </c>
      <c r="BU27" s="63">
        <v>45597</v>
      </c>
      <c r="BV27" t="s">
        <v>43</v>
      </c>
      <c r="BW27" s="88">
        <v>1341.1899999999998</v>
      </c>
      <c r="CN27" s="198" t="str">
        <f t="shared" si="9"/>
        <v>Receita32026</v>
      </c>
      <c r="CO27" s="197">
        <f>CONTROLEFINANCEIRO!Z$9</f>
        <v>46082</v>
      </c>
      <c r="CP27" s="323">
        <f>CONTROLEFINANCEIRO!Z$10</f>
        <v>0</v>
      </c>
      <c r="CQ27" s="203">
        <v>16</v>
      </c>
      <c r="CR27" s="2"/>
      <c r="CS27" s="2"/>
      <c r="CU27" s="7"/>
    </row>
    <row r="28" spans="12:119" ht="16" x14ac:dyDescent="0.2">
      <c r="BD28"/>
      <c r="BF28"/>
      <c r="BG28"/>
      <c r="BI28" s="63">
        <v>45566</v>
      </c>
      <c r="BJ28" t="s">
        <v>52</v>
      </c>
      <c r="BK28" t="s">
        <v>811</v>
      </c>
      <c r="BL28" s="88">
        <v>860</v>
      </c>
      <c r="BO28" s="63">
        <v>45992</v>
      </c>
      <c r="BP28" t="s">
        <v>717</v>
      </c>
      <c r="BQ28" s="88">
        <v>175</v>
      </c>
      <c r="BT28" t="s">
        <v>1054</v>
      </c>
      <c r="BU28" s="63">
        <v>45597</v>
      </c>
      <c r="BV28" t="s">
        <v>809</v>
      </c>
      <c r="BW28" s="88">
        <v>1206.6099999999999</v>
      </c>
      <c r="CN28" s="198" t="str">
        <f t="shared" si="9"/>
        <v>Receita42026</v>
      </c>
      <c r="CO28" s="197">
        <f>CONTROLEFINANCEIRO!AA$9</f>
        <v>46113</v>
      </c>
      <c r="CP28" s="323">
        <f>CONTROLEFINANCEIRO!AA$10</f>
        <v>0</v>
      </c>
      <c r="CQ28" s="203">
        <v>17</v>
      </c>
      <c r="CR28" s="2"/>
      <c r="CS28" s="2"/>
      <c r="CU28" s="7"/>
    </row>
    <row r="29" spans="12:119" ht="16" x14ac:dyDescent="0.2">
      <c r="BD29"/>
      <c r="BF29"/>
      <c r="BG29"/>
      <c r="BI29" s="63">
        <v>45566</v>
      </c>
      <c r="BJ29" t="s">
        <v>55</v>
      </c>
      <c r="BK29" t="s">
        <v>57</v>
      </c>
      <c r="BL29" s="88">
        <v>401.09000000000003</v>
      </c>
      <c r="BT29" t="s">
        <v>943</v>
      </c>
      <c r="BU29" s="63">
        <v>45597</v>
      </c>
      <c r="BV29" t="s">
        <v>41</v>
      </c>
      <c r="BW29" s="88">
        <v>867.81999999999982</v>
      </c>
      <c r="CN29" s="198" t="str">
        <f t="shared" si="9"/>
        <v>Receita52026</v>
      </c>
      <c r="CO29" s="197">
        <f>CONTROLEFINANCEIRO!AB$9</f>
        <v>46143</v>
      </c>
      <c r="CP29" s="323">
        <f>CONTROLEFINANCEIRO!AB$10</f>
        <v>0</v>
      </c>
      <c r="CQ29" s="203">
        <v>18</v>
      </c>
      <c r="CU29" s="7"/>
    </row>
    <row r="30" spans="12:119" ht="16" x14ac:dyDescent="0.2">
      <c r="BD30"/>
      <c r="BF30"/>
      <c r="BG30"/>
      <c r="BI30" s="63">
        <v>45566</v>
      </c>
      <c r="BJ30" t="s">
        <v>55</v>
      </c>
      <c r="BK30" t="s">
        <v>56</v>
      </c>
      <c r="BL30" s="88">
        <v>863.86</v>
      </c>
      <c r="BT30" t="s">
        <v>941</v>
      </c>
      <c r="BU30" s="63">
        <v>45597</v>
      </c>
      <c r="BV30" t="s">
        <v>55</v>
      </c>
      <c r="BW30" s="88">
        <v>774.9799999999999</v>
      </c>
      <c r="CN30" s="198" t="str">
        <f t="shared" si="9"/>
        <v>Receita62026</v>
      </c>
      <c r="CO30" s="197">
        <f>CONTROLEFINANCEIRO!AC$9</f>
        <v>46174</v>
      </c>
      <c r="CP30" s="323">
        <f>CONTROLEFINANCEIRO!AC$10</f>
        <v>0</v>
      </c>
      <c r="CQ30" s="203">
        <v>19</v>
      </c>
      <c r="CU30" s="7"/>
    </row>
    <row r="31" spans="12:119" ht="16" x14ac:dyDescent="0.2">
      <c r="BD31"/>
      <c r="BF31"/>
      <c r="BG31"/>
      <c r="BI31" s="63">
        <v>45566</v>
      </c>
      <c r="BJ31" t="s">
        <v>55</v>
      </c>
      <c r="BK31" t="s">
        <v>810</v>
      </c>
      <c r="BL31" s="88">
        <v>320.06</v>
      </c>
      <c r="BT31" t="s">
        <v>1040</v>
      </c>
      <c r="BU31" s="63">
        <v>45597</v>
      </c>
      <c r="BV31" t="s">
        <v>814</v>
      </c>
      <c r="BW31" s="88">
        <v>576.28</v>
      </c>
      <c r="CN31" s="198" t="str">
        <f t="shared" si="9"/>
        <v>Receita72026</v>
      </c>
      <c r="CO31" s="197">
        <f>CONTROLEFINANCEIRO!AD$9</f>
        <v>46204</v>
      </c>
      <c r="CP31" s="323">
        <f>CONTROLEFINANCEIRO!AD$10</f>
        <v>0</v>
      </c>
      <c r="CQ31" s="203">
        <v>20</v>
      </c>
      <c r="CU31" s="7"/>
    </row>
    <row r="32" spans="12:119" ht="16" x14ac:dyDescent="0.2">
      <c r="BI32" s="63">
        <v>45566</v>
      </c>
      <c r="BJ32" t="s">
        <v>55</v>
      </c>
      <c r="BK32" t="s">
        <v>913</v>
      </c>
      <c r="BL32" s="88">
        <v>299.37</v>
      </c>
      <c r="BT32" t="s">
        <v>1140</v>
      </c>
      <c r="BU32" s="63">
        <v>45597</v>
      </c>
      <c r="BV32" t="s">
        <v>679</v>
      </c>
      <c r="BW32" s="88">
        <v>499.22</v>
      </c>
      <c r="CN32" s="198" t="str">
        <f t="shared" si="9"/>
        <v>Receita82026</v>
      </c>
      <c r="CO32" s="197">
        <f>CONTROLEFINANCEIRO!AE$9</f>
        <v>46235</v>
      </c>
      <c r="CP32" s="323">
        <f>CONTROLEFINANCEIRO!AE$10</f>
        <v>0</v>
      </c>
      <c r="CQ32" s="203">
        <v>21</v>
      </c>
      <c r="CU32" s="7"/>
    </row>
    <row r="33" spans="61:122" ht="16" x14ac:dyDescent="0.2">
      <c r="BI33" s="63">
        <v>45566</v>
      </c>
      <c r="BJ33" t="s">
        <v>41</v>
      </c>
      <c r="BK33" t="s">
        <v>798</v>
      </c>
      <c r="BL33" s="88">
        <v>485.29</v>
      </c>
      <c r="BT33" t="s">
        <v>1036</v>
      </c>
      <c r="BU33" s="63">
        <v>45597</v>
      </c>
      <c r="BV33" t="s">
        <v>1029</v>
      </c>
      <c r="BW33" s="88">
        <v>487.99</v>
      </c>
      <c r="CN33" s="198" t="str">
        <f t="shared" si="9"/>
        <v>Receita92026</v>
      </c>
      <c r="CO33" s="197">
        <f>CONTROLEFINANCEIRO!AF$9</f>
        <v>46266</v>
      </c>
      <c r="CP33" s="323">
        <f>CONTROLEFINANCEIRO!AF$10</f>
        <v>0</v>
      </c>
      <c r="CQ33" s="203">
        <v>22</v>
      </c>
      <c r="CU33" s="7"/>
    </row>
    <row r="34" spans="61:122" ht="16" x14ac:dyDescent="0.2">
      <c r="BI34" s="63">
        <v>45566</v>
      </c>
      <c r="BJ34" t="s">
        <v>808</v>
      </c>
      <c r="BK34" t="s">
        <v>257</v>
      </c>
      <c r="BL34" s="88">
        <v>2103.7399999999998</v>
      </c>
      <c r="BT34" t="s">
        <v>1324</v>
      </c>
      <c r="BU34" s="63">
        <v>45658</v>
      </c>
      <c r="BV34" t="s">
        <v>40</v>
      </c>
      <c r="BW34" s="88">
        <v>23664.92</v>
      </c>
      <c r="CC34" s="205"/>
      <c r="CN34" s="198" t="str">
        <f t="shared" si="9"/>
        <v>Receita102026</v>
      </c>
      <c r="CO34" s="197">
        <f>CONTROLEFINANCEIRO!AG$9</f>
        <v>46296</v>
      </c>
      <c r="CP34" s="323">
        <f>CONTROLEFINANCEIRO!AG$10</f>
        <v>0</v>
      </c>
      <c r="CQ34" s="203">
        <v>23</v>
      </c>
      <c r="CU34" s="7"/>
    </row>
    <row r="35" spans="61:122" ht="16" x14ac:dyDescent="0.2">
      <c r="BI35" s="63">
        <v>45566</v>
      </c>
      <c r="BJ35" t="s">
        <v>899</v>
      </c>
      <c r="BK35" t="s">
        <v>900</v>
      </c>
      <c r="BL35" s="88">
        <v>45</v>
      </c>
      <c r="BT35" t="s">
        <v>1297</v>
      </c>
      <c r="BU35" s="63">
        <v>45658</v>
      </c>
      <c r="BV35" t="s">
        <v>58</v>
      </c>
      <c r="BW35" s="88">
        <v>4248.01</v>
      </c>
      <c r="CN35" s="198" t="str">
        <f t="shared" si="9"/>
        <v>Receita112026</v>
      </c>
      <c r="CO35" s="197">
        <f>CONTROLEFINANCEIRO!AH$9</f>
        <v>46327</v>
      </c>
      <c r="CP35" s="323">
        <f>CONTROLEFINANCEIRO!AH$10</f>
        <v>0</v>
      </c>
      <c r="CQ35" s="203">
        <v>24</v>
      </c>
      <c r="CU35" s="7"/>
    </row>
    <row r="36" spans="61:122" ht="16" x14ac:dyDescent="0.2">
      <c r="BI36" s="63">
        <v>45566</v>
      </c>
      <c r="BJ36" t="s">
        <v>899</v>
      </c>
      <c r="BK36" t="s">
        <v>902</v>
      </c>
      <c r="BL36" s="88">
        <v>1571.85</v>
      </c>
      <c r="BT36" t="s">
        <v>1298</v>
      </c>
      <c r="BU36" s="63">
        <v>45658</v>
      </c>
      <c r="BV36" t="s">
        <v>52</v>
      </c>
      <c r="BW36" s="88">
        <v>3302.84</v>
      </c>
      <c r="CN36" s="198" t="str">
        <f t="shared" si="9"/>
        <v>Receita122026</v>
      </c>
      <c r="CO36" s="197">
        <f>CONTROLEFINANCEIRO!AI$9</f>
        <v>46357</v>
      </c>
      <c r="CP36" s="323">
        <f>CONTROLEFINANCEIRO!AI$10</f>
        <v>0</v>
      </c>
      <c r="CQ36" s="203">
        <v>25</v>
      </c>
      <c r="CU36" s="7"/>
    </row>
    <row r="37" spans="61:122" ht="16" x14ac:dyDescent="0.2">
      <c r="BI37" s="63">
        <v>45566</v>
      </c>
      <c r="BJ37" t="s">
        <v>899</v>
      </c>
      <c r="BK37" t="s">
        <v>910</v>
      </c>
      <c r="BL37" s="88">
        <v>80</v>
      </c>
      <c r="BT37" t="s">
        <v>1295</v>
      </c>
      <c r="BU37" s="63">
        <v>45658</v>
      </c>
      <c r="BV37" t="s">
        <v>49</v>
      </c>
      <c r="BW37" s="88">
        <v>2938</v>
      </c>
      <c r="CN37" s="198" t="str">
        <f t="shared" si="9"/>
        <v>Receita12027</v>
      </c>
      <c r="CO37" s="197">
        <f>CONTROLEFINANCEIRO!AJ$9</f>
        <v>46388</v>
      </c>
      <c r="CP37" s="323">
        <f>CONTROLEFINANCEIRO!AJ$10</f>
        <v>0</v>
      </c>
      <c r="CQ37" s="203">
        <v>26</v>
      </c>
      <c r="CU37" s="7"/>
    </row>
    <row r="38" spans="61:122" x14ac:dyDescent="0.2">
      <c r="BI38" s="63">
        <v>45566</v>
      </c>
      <c r="BJ38" t="s">
        <v>803</v>
      </c>
      <c r="BK38" t="s">
        <v>799</v>
      </c>
      <c r="BL38" s="88">
        <v>351.9</v>
      </c>
      <c r="BT38" t="s">
        <v>1294</v>
      </c>
      <c r="BU38" s="63">
        <v>45658</v>
      </c>
      <c r="BV38" t="s">
        <v>803</v>
      </c>
      <c r="BW38" s="88">
        <v>2621.39</v>
      </c>
      <c r="DR38" t="s">
        <v>409</v>
      </c>
    </row>
    <row r="39" spans="61:122" ht="18.75" customHeight="1" x14ac:dyDescent="0.2">
      <c r="BI39" s="63">
        <v>45566</v>
      </c>
      <c r="BJ39" t="s">
        <v>803</v>
      </c>
      <c r="BK39" t="s">
        <v>48</v>
      </c>
      <c r="BL39" s="88">
        <v>2052.0300000000002</v>
      </c>
      <c r="BT39" t="s">
        <v>1325</v>
      </c>
      <c r="BU39" s="63">
        <v>45658</v>
      </c>
      <c r="BV39" t="s">
        <v>816</v>
      </c>
      <c r="BW39" s="88">
        <v>2258.36</v>
      </c>
    </row>
    <row r="40" spans="61:122" x14ac:dyDescent="0.2">
      <c r="BI40" s="63">
        <v>45566</v>
      </c>
      <c r="BJ40" t="s">
        <v>803</v>
      </c>
      <c r="BK40" t="s">
        <v>898</v>
      </c>
      <c r="BL40" s="88">
        <v>36.270000000000003</v>
      </c>
      <c r="BT40" t="s">
        <v>1304</v>
      </c>
      <c r="BU40" s="63">
        <v>45658</v>
      </c>
      <c r="BV40" t="s">
        <v>808</v>
      </c>
      <c r="BW40" s="88">
        <v>1781.37</v>
      </c>
      <c r="CN40" s="218" t="s">
        <v>404</v>
      </c>
    </row>
    <row r="41" spans="61:122" x14ac:dyDescent="0.2">
      <c r="BI41" s="63">
        <v>45566</v>
      </c>
      <c r="BJ41" t="s">
        <v>803</v>
      </c>
      <c r="BK41" t="s">
        <v>1272</v>
      </c>
      <c r="BL41" s="88">
        <v>85.47</v>
      </c>
      <c r="BT41" t="s">
        <v>1296</v>
      </c>
      <c r="BU41" s="63">
        <v>45658</v>
      </c>
      <c r="BV41" t="s">
        <v>55</v>
      </c>
      <c r="BW41" s="88">
        <v>1570.72</v>
      </c>
      <c r="CN41" s="38" t="s">
        <v>405</v>
      </c>
      <c r="CO41" s="38" t="s">
        <v>406</v>
      </c>
      <c r="CP41" s="91" t="s">
        <v>407</v>
      </c>
    </row>
    <row r="42" spans="61:122" x14ac:dyDescent="0.2">
      <c r="BI42" s="63">
        <v>45566</v>
      </c>
      <c r="BJ42" t="s">
        <v>816</v>
      </c>
      <c r="BK42" t="s">
        <v>915</v>
      </c>
      <c r="BL42" s="88">
        <v>891.97</v>
      </c>
      <c r="BT42" t="s">
        <v>1381</v>
      </c>
      <c r="BU42" s="63">
        <v>45658</v>
      </c>
      <c r="BV42" t="s">
        <v>809</v>
      </c>
      <c r="BW42" s="88">
        <v>1200.17</v>
      </c>
      <c r="CM42" s="242" t="s">
        <v>204</v>
      </c>
      <c r="CN42" s="46">
        <f>IF(CN44&lt;1,CN44,1)</f>
        <v>0.79787603656176531</v>
      </c>
      <c r="CO42" s="46">
        <f>IF(CN44&gt;1,IF(CN44&gt;2,1,CN44-1),0)</f>
        <v>0</v>
      </c>
      <c r="CP42" s="318"/>
    </row>
    <row r="43" spans="61:122" x14ac:dyDescent="0.2">
      <c r="BI43" s="63">
        <v>45566</v>
      </c>
      <c r="BJ43" t="s">
        <v>816</v>
      </c>
      <c r="BK43" t="s">
        <v>914</v>
      </c>
      <c r="BL43" s="88">
        <v>785</v>
      </c>
      <c r="BT43" t="s">
        <v>1302</v>
      </c>
      <c r="BU43" s="63">
        <v>45658</v>
      </c>
      <c r="BV43" t="s">
        <v>43</v>
      </c>
      <c r="BW43" s="88">
        <v>976.99</v>
      </c>
      <c r="CM43" s="242" t="s">
        <v>408</v>
      </c>
      <c r="CN43" s="46">
        <f>IF(CN44&lt;1,1-CN44,0)</f>
        <v>0.20212396343823469</v>
      </c>
      <c r="CO43" s="46">
        <f>IF(CN44&gt;1,IF(CN44&gt;2,0,1-CO42),0)</f>
        <v>0</v>
      </c>
      <c r="CP43" s="318"/>
    </row>
    <row r="44" spans="61:122" x14ac:dyDescent="0.2">
      <c r="BI44" s="63">
        <v>45566</v>
      </c>
      <c r="BJ44" t="s">
        <v>814</v>
      </c>
      <c r="BK44" t="s">
        <v>257</v>
      </c>
      <c r="BL44" s="88">
        <v>580.6</v>
      </c>
      <c r="BT44" t="s">
        <v>1299</v>
      </c>
      <c r="BU44" s="63">
        <v>45658</v>
      </c>
      <c r="BV44" t="s">
        <v>899</v>
      </c>
      <c r="BW44" s="88">
        <v>812.70999999999992</v>
      </c>
      <c r="CM44" s="242" t="s">
        <v>190</v>
      </c>
      <c r="CN44" s="46">
        <f>CO8</f>
        <v>0.79787603656176531</v>
      </c>
      <c r="CO44" s="46"/>
      <c r="CP44" s="318"/>
    </row>
    <row r="45" spans="61:122" x14ac:dyDescent="0.2">
      <c r="BI45" s="63">
        <v>45566</v>
      </c>
      <c r="BJ45" t="s">
        <v>809</v>
      </c>
      <c r="BK45" t="s">
        <v>823</v>
      </c>
      <c r="BL45" s="88">
        <v>1833.3999999999996</v>
      </c>
      <c r="BT45" t="s">
        <v>1327</v>
      </c>
      <c r="BU45" s="63">
        <v>45658</v>
      </c>
      <c r="BV45" t="s">
        <v>41</v>
      </c>
      <c r="BW45" s="88">
        <v>762.33999999999992</v>
      </c>
    </row>
    <row r="46" spans="61:122" x14ac:dyDescent="0.2">
      <c r="BI46" s="63">
        <v>45566</v>
      </c>
      <c r="BJ46" t="s">
        <v>809</v>
      </c>
      <c r="BK46" t="s">
        <v>824</v>
      </c>
      <c r="BL46" s="88">
        <v>166.85</v>
      </c>
      <c r="BT46" t="s">
        <v>1301</v>
      </c>
      <c r="BU46" s="63">
        <v>45658</v>
      </c>
      <c r="BV46" t="s">
        <v>814</v>
      </c>
      <c r="BW46" s="88">
        <v>578.67000000000007</v>
      </c>
    </row>
    <row r="47" spans="61:122" x14ac:dyDescent="0.2">
      <c r="BI47" s="63">
        <v>45566</v>
      </c>
      <c r="BJ47" t="s">
        <v>825</v>
      </c>
      <c r="BK47" t="s">
        <v>257</v>
      </c>
      <c r="BL47" s="88">
        <v>9077.98</v>
      </c>
      <c r="BT47" t="s">
        <v>1326</v>
      </c>
      <c r="BU47" s="63">
        <v>45658</v>
      </c>
      <c r="BV47" t="s">
        <v>679</v>
      </c>
      <c r="BW47" s="88">
        <v>495.94</v>
      </c>
    </row>
    <row r="48" spans="61:122" x14ac:dyDescent="0.2">
      <c r="BI48" s="63">
        <v>45597</v>
      </c>
      <c r="BJ48" t="s">
        <v>40</v>
      </c>
      <c r="BK48" t="s">
        <v>949</v>
      </c>
      <c r="BL48" s="88">
        <v>8400</v>
      </c>
      <c r="BT48" t="s">
        <v>1300</v>
      </c>
      <c r="BU48" s="63">
        <v>45658</v>
      </c>
      <c r="BV48" t="s">
        <v>1029</v>
      </c>
      <c r="BW48" s="88">
        <v>168.93</v>
      </c>
    </row>
    <row r="49" spans="61:75" x14ac:dyDescent="0.2">
      <c r="BI49" s="63">
        <v>45597</v>
      </c>
      <c r="BJ49" t="s">
        <v>40</v>
      </c>
      <c r="BK49" t="s">
        <v>948</v>
      </c>
      <c r="BL49" s="88">
        <v>10355.129999999999</v>
      </c>
      <c r="BT49" t="s">
        <v>1303</v>
      </c>
      <c r="BU49" s="63">
        <v>45658</v>
      </c>
      <c r="BV49" t="s">
        <v>907</v>
      </c>
      <c r="BW49" s="88">
        <v>67.900000000000006</v>
      </c>
    </row>
    <row r="50" spans="61:75" x14ac:dyDescent="0.2">
      <c r="BI50" s="63">
        <v>45597</v>
      </c>
      <c r="BJ50" t="s">
        <v>58</v>
      </c>
      <c r="BK50" t="s">
        <v>801</v>
      </c>
      <c r="BL50" s="88">
        <v>537.17999999999995</v>
      </c>
      <c r="BT50" t="s">
        <v>947</v>
      </c>
      <c r="BU50" s="63">
        <v>45627</v>
      </c>
      <c r="BV50" t="s">
        <v>40</v>
      </c>
      <c r="BW50" s="88">
        <v>18947.13</v>
      </c>
    </row>
    <row r="51" spans="61:75" x14ac:dyDescent="0.2">
      <c r="BI51" s="63">
        <v>45597</v>
      </c>
      <c r="BJ51" t="s">
        <v>58</v>
      </c>
      <c r="BK51" t="s">
        <v>802</v>
      </c>
      <c r="BL51" s="88">
        <v>2170.9300000000003</v>
      </c>
      <c r="BT51" t="s">
        <v>1202</v>
      </c>
      <c r="BU51" s="63">
        <v>45627</v>
      </c>
      <c r="BV51" t="s">
        <v>130</v>
      </c>
      <c r="BW51" s="88">
        <v>8334.2000000000007</v>
      </c>
    </row>
    <row r="52" spans="61:75" x14ac:dyDescent="0.2">
      <c r="BI52" s="63">
        <v>45597</v>
      </c>
      <c r="BJ52" t="s">
        <v>58</v>
      </c>
      <c r="BK52" t="s">
        <v>906</v>
      </c>
      <c r="BL52" s="88">
        <v>38.959999999999994</v>
      </c>
      <c r="BT52" t="s">
        <v>1122</v>
      </c>
      <c r="BU52" s="63">
        <v>45627</v>
      </c>
      <c r="BV52" t="s">
        <v>52</v>
      </c>
      <c r="BW52" s="88">
        <v>5233.5</v>
      </c>
    </row>
    <row r="53" spans="61:75" x14ac:dyDescent="0.2">
      <c r="BI53" s="63">
        <v>45597</v>
      </c>
      <c r="BJ53" t="s">
        <v>58</v>
      </c>
      <c r="BK53" t="s">
        <v>819</v>
      </c>
      <c r="BL53" s="88">
        <v>16</v>
      </c>
      <c r="BT53" t="s">
        <v>1124</v>
      </c>
      <c r="BU53" s="63">
        <v>45627</v>
      </c>
      <c r="BV53" t="s">
        <v>58</v>
      </c>
      <c r="BW53" s="88">
        <v>4551.66</v>
      </c>
    </row>
    <row r="54" spans="61:75" x14ac:dyDescent="0.2">
      <c r="BI54" s="63">
        <v>45597</v>
      </c>
      <c r="BJ54" t="s">
        <v>43</v>
      </c>
      <c r="BK54" t="s">
        <v>46</v>
      </c>
      <c r="BL54" s="88">
        <v>262.77999999999997</v>
      </c>
      <c r="BT54" t="s">
        <v>1119</v>
      </c>
      <c r="BU54" s="63">
        <v>45627</v>
      </c>
      <c r="BV54" t="s">
        <v>49</v>
      </c>
      <c r="BW54" s="88">
        <v>4306.62</v>
      </c>
    </row>
    <row r="55" spans="61:75" x14ac:dyDescent="0.2">
      <c r="BI55" s="63">
        <v>45597</v>
      </c>
      <c r="BJ55" t="s">
        <v>43</v>
      </c>
      <c r="BK55" t="s">
        <v>44</v>
      </c>
      <c r="BL55" s="88">
        <v>271.07</v>
      </c>
      <c r="BT55" t="s">
        <v>1203</v>
      </c>
      <c r="BU55" s="63">
        <v>45627</v>
      </c>
      <c r="BV55" t="s">
        <v>825</v>
      </c>
      <c r="BW55" s="88">
        <v>3814.62</v>
      </c>
    </row>
    <row r="56" spans="61:75" x14ac:dyDescent="0.2">
      <c r="BI56" s="63">
        <v>45597</v>
      </c>
      <c r="BJ56" t="s">
        <v>43</v>
      </c>
      <c r="BK56" t="s">
        <v>47</v>
      </c>
      <c r="BL56" s="88">
        <v>238.35</v>
      </c>
      <c r="BT56" t="s">
        <v>1204</v>
      </c>
      <c r="BU56" s="63">
        <v>45627</v>
      </c>
      <c r="BV56" t="s">
        <v>816</v>
      </c>
      <c r="BW56" s="88">
        <v>2261.0700000000002</v>
      </c>
    </row>
    <row r="57" spans="61:75" x14ac:dyDescent="0.2">
      <c r="BI57" s="63">
        <v>45597</v>
      </c>
      <c r="BJ57" t="s">
        <v>43</v>
      </c>
      <c r="BK57" t="s">
        <v>817</v>
      </c>
      <c r="BL57" s="88">
        <v>200</v>
      </c>
      <c r="BT57" t="s">
        <v>1120</v>
      </c>
      <c r="BU57" s="63">
        <v>45627</v>
      </c>
      <c r="BV57" t="s">
        <v>803</v>
      </c>
      <c r="BW57" s="88">
        <v>1991.1499999999999</v>
      </c>
    </row>
    <row r="58" spans="61:75" x14ac:dyDescent="0.2">
      <c r="BI58" s="63">
        <v>45597</v>
      </c>
      <c r="BJ58" t="s">
        <v>43</v>
      </c>
      <c r="BK58" t="s">
        <v>815</v>
      </c>
      <c r="BL58" s="88">
        <v>245.99</v>
      </c>
      <c r="BT58" t="s">
        <v>1121</v>
      </c>
      <c r="BU58" s="63">
        <v>45627</v>
      </c>
      <c r="BV58" t="s">
        <v>899</v>
      </c>
      <c r="BW58" s="88">
        <v>1762.57</v>
      </c>
    </row>
    <row r="59" spans="61:75" x14ac:dyDescent="0.2">
      <c r="BI59" s="63">
        <v>45597</v>
      </c>
      <c r="BJ59" t="s">
        <v>43</v>
      </c>
      <c r="BK59" t="s">
        <v>1032</v>
      </c>
      <c r="BL59" s="88">
        <v>123</v>
      </c>
      <c r="BT59" t="s">
        <v>1127</v>
      </c>
      <c r="BU59" s="63">
        <v>45627</v>
      </c>
      <c r="BV59" t="s">
        <v>43</v>
      </c>
      <c r="BW59" s="88">
        <v>1552.6399999999999</v>
      </c>
    </row>
    <row r="60" spans="61:75" x14ac:dyDescent="0.2">
      <c r="BI60" s="63">
        <v>45597</v>
      </c>
      <c r="BJ60" t="s">
        <v>49</v>
      </c>
      <c r="BK60" t="s">
        <v>51</v>
      </c>
      <c r="BL60" s="88">
        <v>599.82999999999993</v>
      </c>
      <c r="BT60" t="s">
        <v>1206</v>
      </c>
      <c r="BU60" s="63">
        <v>45627</v>
      </c>
      <c r="BV60" t="s">
        <v>809</v>
      </c>
      <c r="BW60" s="88">
        <v>1033.3200000000002</v>
      </c>
    </row>
    <row r="61" spans="61:75" x14ac:dyDescent="0.2">
      <c r="BI61" s="63">
        <v>45597</v>
      </c>
      <c r="BJ61" t="s">
        <v>49</v>
      </c>
      <c r="BK61" t="s">
        <v>50</v>
      </c>
      <c r="BL61" s="88">
        <v>200.26000000000002</v>
      </c>
      <c r="BT61" t="s">
        <v>1126</v>
      </c>
      <c r="BU61" s="63">
        <v>45627</v>
      </c>
      <c r="BV61" t="s">
        <v>814</v>
      </c>
      <c r="BW61" s="88">
        <v>631.74</v>
      </c>
    </row>
    <row r="62" spans="61:75" x14ac:dyDescent="0.2">
      <c r="BI62" s="63">
        <v>45597</v>
      </c>
      <c r="BJ62" t="s">
        <v>49</v>
      </c>
      <c r="BK62" t="s">
        <v>901</v>
      </c>
      <c r="BL62" s="88">
        <v>29.1</v>
      </c>
      <c r="BT62" t="s">
        <v>1207</v>
      </c>
      <c r="BU62" s="63">
        <v>45627</v>
      </c>
      <c r="BV62" t="s">
        <v>41</v>
      </c>
      <c r="BW62" s="88">
        <v>612.49999999999989</v>
      </c>
    </row>
    <row r="63" spans="61:75" x14ac:dyDescent="0.2">
      <c r="BI63" s="63">
        <v>45597</v>
      </c>
      <c r="BJ63" t="s">
        <v>49</v>
      </c>
      <c r="BK63" t="s">
        <v>807</v>
      </c>
      <c r="BL63" s="88">
        <v>982.66</v>
      </c>
      <c r="BT63" t="s">
        <v>1123</v>
      </c>
      <c r="BU63" s="63">
        <v>45627</v>
      </c>
      <c r="BV63" t="s">
        <v>55</v>
      </c>
      <c r="BW63" s="88">
        <v>581.83000000000004</v>
      </c>
    </row>
    <row r="64" spans="61:75" x14ac:dyDescent="0.2">
      <c r="BI64" s="63">
        <v>45597</v>
      </c>
      <c r="BJ64" t="s">
        <v>49</v>
      </c>
      <c r="BK64" t="s">
        <v>911</v>
      </c>
      <c r="BL64" s="88">
        <v>33.32</v>
      </c>
      <c r="BT64" t="s">
        <v>1208</v>
      </c>
      <c r="BU64" s="63">
        <v>45627</v>
      </c>
      <c r="BV64" t="s">
        <v>679</v>
      </c>
      <c r="BW64" s="88">
        <v>497.07</v>
      </c>
    </row>
    <row r="65" spans="61:75" x14ac:dyDescent="0.2">
      <c r="BI65" s="63">
        <v>45597</v>
      </c>
      <c r="BJ65" t="s">
        <v>49</v>
      </c>
      <c r="BK65" t="s">
        <v>904</v>
      </c>
      <c r="BL65" s="88">
        <v>380.4</v>
      </c>
      <c r="BT65" t="s">
        <v>1205</v>
      </c>
      <c r="BU65" s="63">
        <v>45627</v>
      </c>
      <c r="BV65" t="s">
        <v>808</v>
      </c>
      <c r="BW65" s="88">
        <v>475.97999999999996</v>
      </c>
    </row>
    <row r="66" spans="61:75" x14ac:dyDescent="0.2">
      <c r="BI66" s="63">
        <v>45597</v>
      </c>
      <c r="BJ66" t="s">
        <v>49</v>
      </c>
      <c r="BK66" t="s">
        <v>1031</v>
      </c>
      <c r="BL66" s="88">
        <v>12</v>
      </c>
      <c r="BT66" t="s">
        <v>1125</v>
      </c>
      <c r="BU66" s="63">
        <v>45627</v>
      </c>
      <c r="BV66" t="s">
        <v>1029</v>
      </c>
      <c r="BW66" s="88">
        <v>185.83</v>
      </c>
    </row>
    <row r="67" spans="61:75" x14ac:dyDescent="0.2">
      <c r="BI67" s="63">
        <v>45597</v>
      </c>
      <c r="BJ67" t="s">
        <v>52</v>
      </c>
      <c r="BK67" t="s">
        <v>53</v>
      </c>
      <c r="BL67" s="88">
        <v>304</v>
      </c>
      <c r="BT67" t="s">
        <v>1471</v>
      </c>
      <c r="BU67" s="63">
        <v>45689</v>
      </c>
      <c r="BV67" t="s">
        <v>40</v>
      </c>
      <c r="BW67" s="88">
        <v>24259.82</v>
      </c>
    </row>
    <row r="68" spans="61:75" x14ac:dyDescent="0.2">
      <c r="BI68" s="63">
        <v>45597</v>
      </c>
      <c r="BJ68" t="s">
        <v>52</v>
      </c>
      <c r="BK68" t="s">
        <v>54</v>
      </c>
      <c r="BL68" s="88">
        <v>1186.29</v>
      </c>
      <c r="BT68" t="s">
        <v>1387</v>
      </c>
      <c r="BU68" s="63">
        <v>45689</v>
      </c>
      <c r="BV68" t="s">
        <v>52</v>
      </c>
      <c r="BW68" s="88">
        <v>4067.9</v>
      </c>
    </row>
    <row r="69" spans="61:75" x14ac:dyDescent="0.2">
      <c r="BI69" s="63">
        <v>45597</v>
      </c>
      <c r="BJ69" t="s">
        <v>52</v>
      </c>
      <c r="BK69" t="s">
        <v>800</v>
      </c>
      <c r="BL69" s="88">
        <v>634.69000000000005</v>
      </c>
      <c r="BT69" t="s">
        <v>1385</v>
      </c>
      <c r="BU69" s="63">
        <v>45689</v>
      </c>
      <c r="BV69" t="s">
        <v>58</v>
      </c>
      <c r="BW69" s="88">
        <v>3874.7700000000004</v>
      </c>
    </row>
    <row r="70" spans="61:75" x14ac:dyDescent="0.2">
      <c r="BI70" s="63">
        <v>45597</v>
      </c>
      <c r="BJ70" t="s">
        <v>52</v>
      </c>
      <c r="BK70" t="s">
        <v>812</v>
      </c>
      <c r="BL70" s="88">
        <v>83.66</v>
      </c>
      <c r="BT70" t="s">
        <v>1382</v>
      </c>
      <c r="BU70" s="63">
        <v>45689</v>
      </c>
      <c r="BV70" t="s">
        <v>803</v>
      </c>
      <c r="BW70" s="88">
        <v>3401.4999999999995</v>
      </c>
    </row>
    <row r="71" spans="61:75" x14ac:dyDescent="0.2">
      <c r="BI71" s="63">
        <v>45597</v>
      </c>
      <c r="BJ71" t="s">
        <v>52</v>
      </c>
      <c r="BK71" t="s">
        <v>821</v>
      </c>
      <c r="BL71" s="88">
        <v>200</v>
      </c>
      <c r="BT71" t="s">
        <v>1383</v>
      </c>
      <c r="BU71" s="63">
        <v>45689</v>
      </c>
      <c r="BV71" t="s">
        <v>49</v>
      </c>
      <c r="BW71" s="88">
        <v>3003.82</v>
      </c>
    </row>
    <row r="72" spans="61:75" x14ac:dyDescent="0.2">
      <c r="BI72" s="63">
        <v>45597</v>
      </c>
      <c r="BJ72" t="s">
        <v>52</v>
      </c>
      <c r="BK72" t="s">
        <v>811</v>
      </c>
      <c r="BL72" s="88">
        <v>390</v>
      </c>
      <c r="BT72" t="s">
        <v>1389</v>
      </c>
      <c r="BU72" s="63">
        <v>45689</v>
      </c>
      <c r="BV72" t="s">
        <v>816</v>
      </c>
      <c r="BW72" s="88">
        <v>2387.5</v>
      </c>
    </row>
    <row r="73" spans="61:75" x14ac:dyDescent="0.2">
      <c r="BI73" s="63">
        <v>45597</v>
      </c>
      <c r="BJ73" t="s">
        <v>52</v>
      </c>
      <c r="BK73" t="s">
        <v>820</v>
      </c>
      <c r="BL73" s="88">
        <v>40</v>
      </c>
      <c r="BT73" t="s">
        <v>1408</v>
      </c>
      <c r="BU73" s="63">
        <v>45689</v>
      </c>
      <c r="BV73" t="s">
        <v>43</v>
      </c>
      <c r="BW73" s="88">
        <v>1715.45</v>
      </c>
    </row>
    <row r="74" spans="61:75" x14ac:dyDescent="0.2">
      <c r="BI74" s="63">
        <v>45597</v>
      </c>
      <c r="BJ74" t="s">
        <v>55</v>
      </c>
      <c r="BK74" t="s">
        <v>57</v>
      </c>
      <c r="BL74" s="88">
        <v>12</v>
      </c>
      <c r="BT74" t="s">
        <v>1472</v>
      </c>
      <c r="BU74" s="63">
        <v>45689</v>
      </c>
      <c r="BV74" t="s">
        <v>808</v>
      </c>
      <c r="BW74" s="88">
        <v>1405.13</v>
      </c>
    </row>
    <row r="75" spans="61:75" x14ac:dyDescent="0.2">
      <c r="BI75" s="63">
        <v>45597</v>
      </c>
      <c r="BJ75" t="s">
        <v>55</v>
      </c>
      <c r="BK75" t="s">
        <v>56</v>
      </c>
      <c r="BL75" s="88">
        <v>673.71</v>
      </c>
      <c r="BT75" t="s">
        <v>1598</v>
      </c>
      <c r="BU75" s="63">
        <v>45689</v>
      </c>
      <c r="BV75" t="s">
        <v>809</v>
      </c>
      <c r="BW75" s="88">
        <v>1222.1500000000001</v>
      </c>
    </row>
    <row r="76" spans="61:75" x14ac:dyDescent="0.2">
      <c r="BI76" s="63">
        <v>45597</v>
      </c>
      <c r="BJ76" t="s">
        <v>55</v>
      </c>
      <c r="BK76" t="s">
        <v>810</v>
      </c>
      <c r="BL76" s="88">
        <v>55.79</v>
      </c>
      <c r="BT76" t="s">
        <v>1384</v>
      </c>
      <c r="BU76" s="63">
        <v>45689</v>
      </c>
      <c r="BV76" t="s">
        <v>55</v>
      </c>
      <c r="BW76" s="88">
        <v>1074.1199999999999</v>
      </c>
    </row>
    <row r="77" spans="61:75" x14ac:dyDescent="0.2">
      <c r="BI77" s="63">
        <v>45597</v>
      </c>
      <c r="BJ77" t="s">
        <v>55</v>
      </c>
      <c r="BK77" t="s">
        <v>913</v>
      </c>
      <c r="BL77" s="88">
        <v>29.49</v>
      </c>
      <c r="BT77" t="s">
        <v>1386</v>
      </c>
      <c r="BU77" s="63">
        <v>45689</v>
      </c>
      <c r="BV77" t="s">
        <v>899</v>
      </c>
      <c r="BW77" s="88">
        <v>916.53</v>
      </c>
    </row>
    <row r="78" spans="61:75" x14ac:dyDescent="0.2">
      <c r="BI78" s="63">
        <v>45597</v>
      </c>
      <c r="BJ78" t="s">
        <v>55</v>
      </c>
      <c r="BK78" t="s">
        <v>912</v>
      </c>
      <c r="BL78" s="88">
        <v>3.99</v>
      </c>
      <c r="BT78" t="s">
        <v>1390</v>
      </c>
      <c r="BU78" s="63">
        <v>45689</v>
      </c>
      <c r="BV78" t="s">
        <v>814</v>
      </c>
      <c r="BW78" s="88">
        <v>623.39</v>
      </c>
    </row>
    <row r="79" spans="61:75" x14ac:dyDescent="0.2">
      <c r="BI79" s="63">
        <v>45597</v>
      </c>
      <c r="BJ79" t="s">
        <v>41</v>
      </c>
      <c r="BK79" t="s">
        <v>798</v>
      </c>
      <c r="BL79" s="88">
        <v>867.81999999999982</v>
      </c>
      <c r="BT79" t="s">
        <v>1542</v>
      </c>
      <c r="BU79" s="63">
        <v>45689</v>
      </c>
      <c r="BV79" t="s">
        <v>679</v>
      </c>
      <c r="BW79" s="88">
        <v>499.96</v>
      </c>
    </row>
    <row r="80" spans="61:75" x14ac:dyDescent="0.2">
      <c r="BI80" s="63">
        <v>45597</v>
      </c>
      <c r="BJ80" t="s">
        <v>130</v>
      </c>
      <c r="BK80" t="s">
        <v>132</v>
      </c>
      <c r="BL80" s="88">
        <v>9263.4500000000007</v>
      </c>
      <c r="BT80" t="s">
        <v>1473</v>
      </c>
      <c r="BU80" s="63">
        <v>45689</v>
      </c>
      <c r="BV80" t="s">
        <v>41</v>
      </c>
      <c r="BW80" s="88">
        <v>449.55999999999995</v>
      </c>
    </row>
    <row r="81" spans="61:75" x14ac:dyDescent="0.2">
      <c r="BI81" s="63">
        <v>45597</v>
      </c>
      <c r="BJ81" t="s">
        <v>808</v>
      </c>
      <c r="BK81" t="s">
        <v>257</v>
      </c>
      <c r="BL81" s="88">
        <v>1378.65</v>
      </c>
      <c r="BT81" t="s">
        <v>1388</v>
      </c>
      <c r="BU81" s="63">
        <v>45689</v>
      </c>
      <c r="BV81" t="s">
        <v>1029</v>
      </c>
      <c r="BW81" s="88">
        <v>191.39</v>
      </c>
    </row>
    <row r="82" spans="61:75" x14ac:dyDescent="0.2">
      <c r="BI82" s="63">
        <v>45597</v>
      </c>
      <c r="BJ82" t="s">
        <v>899</v>
      </c>
      <c r="BK82" t="s">
        <v>902</v>
      </c>
      <c r="BL82" s="88">
        <v>530.07000000000005</v>
      </c>
      <c r="BT82" t="s">
        <v>1391</v>
      </c>
      <c r="BU82" s="63">
        <v>45689</v>
      </c>
      <c r="BV82" t="s">
        <v>907</v>
      </c>
      <c r="BW82" s="88">
        <v>7.9</v>
      </c>
    </row>
    <row r="83" spans="61:75" x14ac:dyDescent="0.2">
      <c r="BI83" s="63">
        <v>45597</v>
      </c>
      <c r="BJ83" t="s">
        <v>899</v>
      </c>
      <c r="BK83" t="s">
        <v>910</v>
      </c>
      <c r="BL83" s="88">
        <v>80</v>
      </c>
      <c r="BT83" t="s">
        <v>1543</v>
      </c>
      <c r="BU83" s="63">
        <v>45748</v>
      </c>
      <c r="BV83" t="s">
        <v>40</v>
      </c>
      <c r="BW83" s="88">
        <v>18898.46</v>
      </c>
    </row>
    <row r="84" spans="61:75" x14ac:dyDescent="0.2">
      <c r="BI84" s="63">
        <v>45597</v>
      </c>
      <c r="BJ84" t="s">
        <v>899</v>
      </c>
      <c r="BK84" t="s">
        <v>903</v>
      </c>
      <c r="BL84" s="88">
        <v>74.5</v>
      </c>
      <c r="BT84" t="s">
        <v>1544</v>
      </c>
      <c r="BU84" s="63">
        <v>45748</v>
      </c>
      <c r="BV84" t="s">
        <v>58</v>
      </c>
      <c r="BW84" s="88">
        <v>5418.670000000001</v>
      </c>
    </row>
    <row r="85" spans="61:75" x14ac:dyDescent="0.2">
      <c r="BI85" s="63">
        <v>45597</v>
      </c>
      <c r="BJ85" t="s">
        <v>899</v>
      </c>
      <c r="BK85" t="s">
        <v>1762</v>
      </c>
      <c r="BL85" s="88">
        <v>660</v>
      </c>
      <c r="BT85" t="s">
        <v>1409</v>
      </c>
      <c r="BU85" s="63">
        <v>45748</v>
      </c>
      <c r="BV85" t="s">
        <v>52</v>
      </c>
      <c r="BW85" s="88">
        <v>4397.8500000000004</v>
      </c>
    </row>
    <row r="86" spans="61:75" x14ac:dyDescent="0.2">
      <c r="BI86" s="63">
        <v>45597</v>
      </c>
      <c r="BJ86" t="s">
        <v>803</v>
      </c>
      <c r="BK86" t="s">
        <v>799</v>
      </c>
      <c r="BL86" s="88">
        <v>68.64</v>
      </c>
      <c r="BT86" t="s">
        <v>1394</v>
      </c>
      <c r="BU86" s="63">
        <v>45748</v>
      </c>
      <c r="BV86" t="s">
        <v>49</v>
      </c>
      <c r="BW86" s="88">
        <v>4171.57</v>
      </c>
    </row>
    <row r="87" spans="61:75" x14ac:dyDescent="0.2">
      <c r="BI87" s="63">
        <v>45597</v>
      </c>
      <c r="BJ87" t="s">
        <v>803</v>
      </c>
      <c r="BK87" t="s">
        <v>48</v>
      </c>
      <c r="BL87" s="88">
        <v>2296.83</v>
      </c>
      <c r="BT87" t="s">
        <v>1753</v>
      </c>
      <c r="BU87" s="63">
        <v>45748</v>
      </c>
      <c r="BV87" t="s">
        <v>41</v>
      </c>
      <c r="BW87" s="88">
        <v>3725.27</v>
      </c>
    </row>
    <row r="88" spans="61:75" x14ac:dyDescent="0.2">
      <c r="BI88" s="63">
        <v>45597</v>
      </c>
      <c r="BJ88" t="s">
        <v>803</v>
      </c>
      <c r="BK88" t="s">
        <v>898</v>
      </c>
      <c r="BL88" s="88">
        <v>280.27999999999997</v>
      </c>
      <c r="BT88" t="s">
        <v>1631</v>
      </c>
      <c r="BU88" s="63">
        <v>45748</v>
      </c>
      <c r="BV88" t="s">
        <v>803</v>
      </c>
      <c r="BW88" s="88">
        <v>2542.5399999999995</v>
      </c>
    </row>
    <row r="89" spans="61:75" x14ac:dyDescent="0.2">
      <c r="BI89" s="63">
        <v>45597</v>
      </c>
      <c r="BJ89" t="s">
        <v>816</v>
      </c>
      <c r="BK89" t="s">
        <v>915</v>
      </c>
      <c r="BL89" s="88">
        <v>891.97</v>
      </c>
      <c r="BT89" t="s">
        <v>1410</v>
      </c>
      <c r="BU89" s="63">
        <v>45748</v>
      </c>
      <c r="BV89" t="s">
        <v>43</v>
      </c>
      <c r="BW89" s="88">
        <v>2228.46</v>
      </c>
    </row>
    <row r="90" spans="61:75" x14ac:dyDescent="0.2">
      <c r="BI90" s="63">
        <v>45597</v>
      </c>
      <c r="BJ90" t="s">
        <v>816</v>
      </c>
      <c r="BK90" t="s">
        <v>914</v>
      </c>
      <c r="BL90" s="88">
        <v>785</v>
      </c>
      <c r="BT90" t="s">
        <v>1854</v>
      </c>
      <c r="BU90" s="63">
        <v>45748</v>
      </c>
      <c r="BV90" t="s">
        <v>809</v>
      </c>
      <c r="BW90" s="88">
        <v>1222.1500000000001</v>
      </c>
    </row>
    <row r="91" spans="61:75" x14ac:dyDescent="0.2">
      <c r="BI91" s="63">
        <v>45597</v>
      </c>
      <c r="BJ91" t="s">
        <v>816</v>
      </c>
      <c r="BK91" t="s">
        <v>964</v>
      </c>
      <c r="BL91" s="88">
        <v>188.85</v>
      </c>
      <c r="BT91" t="s">
        <v>1754</v>
      </c>
      <c r="BU91" s="63">
        <v>45748</v>
      </c>
      <c r="BV91" t="s">
        <v>808</v>
      </c>
      <c r="BW91" s="88">
        <v>1075.6699999999998</v>
      </c>
    </row>
    <row r="92" spans="61:75" x14ac:dyDescent="0.2">
      <c r="BI92" s="63">
        <v>45597</v>
      </c>
      <c r="BJ92" t="s">
        <v>814</v>
      </c>
      <c r="BK92" t="s">
        <v>257</v>
      </c>
      <c r="BL92" s="88">
        <v>576.28</v>
      </c>
      <c r="BT92" t="s">
        <v>1632</v>
      </c>
      <c r="BU92" s="63">
        <v>45748</v>
      </c>
      <c r="BV92" t="s">
        <v>55</v>
      </c>
      <c r="BW92" s="88">
        <v>750.09000000000015</v>
      </c>
    </row>
    <row r="93" spans="61:75" x14ac:dyDescent="0.2">
      <c r="BI93" s="63">
        <v>45597</v>
      </c>
      <c r="BJ93" t="s">
        <v>809</v>
      </c>
      <c r="BK93" t="s">
        <v>823</v>
      </c>
      <c r="BL93" s="88">
        <v>1039.76</v>
      </c>
      <c r="BT93" t="s">
        <v>1763</v>
      </c>
      <c r="BU93" s="63">
        <v>45748</v>
      </c>
      <c r="BV93" t="s">
        <v>814</v>
      </c>
      <c r="BW93" s="88">
        <v>592.52</v>
      </c>
    </row>
    <row r="94" spans="61:75" x14ac:dyDescent="0.2">
      <c r="BI94" s="63">
        <v>45597</v>
      </c>
      <c r="BJ94" t="s">
        <v>809</v>
      </c>
      <c r="BK94" t="s">
        <v>824</v>
      </c>
      <c r="BL94" s="88">
        <v>166.85</v>
      </c>
      <c r="BT94" t="s">
        <v>1545</v>
      </c>
      <c r="BU94" s="63">
        <v>45748</v>
      </c>
      <c r="BV94" t="s">
        <v>816</v>
      </c>
      <c r="BW94" s="88">
        <v>589.5</v>
      </c>
    </row>
    <row r="95" spans="61:75" x14ac:dyDescent="0.2">
      <c r="BI95" s="63">
        <v>45597</v>
      </c>
      <c r="BJ95" t="s">
        <v>1029</v>
      </c>
      <c r="BK95" t="s">
        <v>1030</v>
      </c>
      <c r="BL95" s="88">
        <v>487.99</v>
      </c>
      <c r="BT95" t="s">
        <v>1855</v>
      </c>
      <c r="BU95" s="63">
        <v>45748</v>
      </c>
      <c r="BV95" t="s">
        <v>679</v>
      </c>
      <c r="BW95" s="88">
        <v>496.39</v>
      </c>
    </row>
    <row r="96" spans="61:75" x14ac:dyDescent="0.2">
      <c r="BI96" s="63">
        <v>45597</v>
      </c>
      <c r="BJ96" t="s">
        <v>679</v>
      </c>
      <c r="BK96" t="s">
        <v>1137</v>
      </c>
      <c r="BL96" s="88">
        <v>499.22</v>
      </c>
      <c r="BT96" t="s">
        <v>1546</v>
      </c>
      <c r="BU96" s="63">
        <v>45748</v>
      </c>
      <c r="BV96" t="s">
        <v>899</v>
      </c>
      <c r="BW96" s="88">
        <v>345.73</v>
      </c>
    </row>
    <row r="97" spans="61:75" x14ac:dyDescent="0.2">
      <c r="BI97" s="63">
        <v>45658</v>
      </c>
      <c r="BJ97" t="s">
        <v>40</v>
      </c>
      <c r="BK97" t="s">
        <v>949</v>
      </c>
      <c r="BL97" s="88">
        <v>7134.26</v>
      </c>
      <c r="BT97" t="s">
        <v>1764</v>
      </c>
      <c r="BU97" s="63">
        <v>45748</v>
      </c>
      <c r="BV97" t="s">
        <v>1029</v>
      </c>
      <c r="BW97" s="88">
        <v>68.13</v>
      </c>
    </row>
    <row r="98" spans="61:75" x14ac:dyDescent="0.2">
      <c r="BI98" s="63">
        <v>45658</v>
      </c>
      <c r="BJ98" t="s">
        <v>40</v>
      </c>
      <c r="BK98" t="s">
        <v>948</v>
      </c>
      <c r="BL98" s="88">
        <v>16530.66</v>
      </c>
      <c r="BT98" t="s">
        <v>1547</v>
      </c>
      <c r="BU98" s="63">
        <v>45717</v>
      </c>
      <c r="BV98" t="s">
        <v>40</v>
      </c>
      <c r="BW98" s="88">
        <v>20137.650000000001</v>
      </c>
    </row>
    <row r="99" spans="61:75" x14ac:dyDescent="0.2">
      <c r="BI99" s="63">
        <v>45658</v>
      </c>
      <c r="BJ99" t="s">
        <v>58</v>
      </c>
      <c r="BK99" t="s">
        <v>801</v>
      </c>
      <c r="BL99" s="88">
        <v>438.71000000000004</v>
      </c>
      <c r="BT99" t="s">
        <v>1411</v>
      </c>
      <c r="BU99" s="63">
        <v>45717</v>
      </c>
      <c r="BV99" t="s">
        <v>52</v>
      </c>
      <c r="BW99" s="88">
        <v>3976.52</v>
      </c>
    </row>
    <row r="100" spans="61:75" x14ac:dyDescent="0.2">
      <c r="BI100" s="63">
        <v>45658</v>
      </c>
      <c r="BJ100" t="s">
        <v>58</v>
      </c>
      <c r="BK100" t="s">
        <v>802</v>
      </c>
      <c r="BL100" s="88">
        <v>3773.0800000000004</v>
      </c>
      <c r="BT100" t="s">
        <v>1477</v>
      </c>
      <c r="BU100" s="63">
        <v>45717</v>
      </c>
      <c r="BV100" t="s">
        <v>58</v>
      </c>
      <c r="BW100" s="88">
        <v>3866.5299999999997</v>
      </c>
    </row>
    <row r="101" spans="61:75" x14ac:dyDescent="0.2">
      <c r="BI101" s="63">
        <v>45658</v>
      </c>
      <c r="BJ101" t="s">
        <v>58</v>
      </c>
      <c r="BK101" t="s">
        <v>906</v>
      </c>
      <c r="BL101" s="88">
        <v>34.620000000000005</v>
      </c>
      <c r="BT101" t="s">
        <v>1395</v>
      </c>
      <c r="BU101" s="63">
        <v>45717</v>
      </c>
      <c r="BV101" t="s">
        <v>49</v>
      </c>
      <c r="BW101" s="88">
        <v>2649.09</v>
      </c>
    </row>
    <row r="102" spans="61:75" x14ac:dyDescent="0.2">
      <c r="BI102" s="63">
        <v>45658</v>
      </c>
      <c r="BJ102" t="s">
        <v>58</v>
      </c>
      <c r="BK102" t="s">
        <v>819</v>
      </c>
      <c r="BL102" s="88">
        <v>1.6</v>
      </c>
      <c r="BT102" t="s">
        <v>1412</v>
      </c>
      <c r="BU102" s="63">
        <v>45717</v>
      </c>
      <c r="BV102" t="s">
        <v>43</v>
      </c>
      <c r="BW102" s="88">
        <v>2111.48</v>
      </c>
    </row>
    <row r="103" spans="61:75" x14ac:dyDescent="0.2">
      <c r="BI103" s="63">
        <v>45658</v>
      </c>
      <c r="BJ103" t="s">
        <v>43</v>
      </c>
      <c r="BK103" t="s">
        <v>46</v>
      </c>
      <c r="BL103" s="88">
        <v>182.37</v>
      </c>
      <c r="BT103" t="s">
        <v>1474</v>
      </c>
      <c r="BU103" s="63">
        <v>45717</v>
      </c>
      <c r="BV103" t="s">
        <v>803</v>
      </c>
      <c r="BW103" s="88">
        <v>1955.1100000000001</v>
      </c>
    </row>
    <row r="104" spans="61:75" x14ac:dyDescent="0.2">
      <c r="BI104" s="63">
        <v>45658</v>
      </c>
      <c r="BJ104" t="s">
        <v>43</v>
      </c>
      <c r="BK104" t="s">
        <v>44</v>
      </c>
      <c r="BL104" s="88">
        <v>270.58</v>
      </c>
      <c r="BT104" t="s">
        <v>1633</v>
      </c>
      <c r="BU104" s="63">
        <v>45717</v>
      </c>
      <c r="BV104" t="s">
        <v>808</v>
      </c>
      <c r="BW104" s="88">
        <v>1692.54</v>
      </c>
    </row>
    <row r="105" spans="61:75" x14ac:dyDescent="0.2">
      <c r="BI105" s="63">
        <v>45658</v>
      </c>
      <c r="BJ105" t="s">
        <v>43</v>
      </c>
      <c r="BK105" t="s">
        <v>47</v>
      </c>
      <c r="BL105" s="88">
        <v>277.39999999999998</v>
      </c>
      <c r="BT105" t="s">
        <v>1476</v>
      </c>
      <c r="BU105" s="63">
        <v>45717</v>
      </c>
      <c r="BV105" t="s">
        <v>55</v>
      </c>
      <c r="BW105" s="88">
        <v>1451.46</v>
      </c>
    </row>
    <row r="106" spans="61:75" x14ac:dyDescent="0.2">
      <c r="BI106" s="63">
        <v>45658</v>
      </c>
      <c r="BJ106" t="s">
        <v>43</v>
      </c>
      <c r="BK106" t="s">
        <v>818</v>
      </c>
      <c r="BL106" s="88">
        <v>42.5</v>
      </c>
      <c r="BT106" t="s">
        <v>1689</v>
      </c>
      <c r="BU106" s="63">
        <v>45717</v>
      </c>
      <c r="BV106" t="s">
        <v>809</v>
      </c>
      <c r="BW106" s="88">
        <v>1222.1500000000001</v>
      </c>
    </row>
    <row r="107" spans="61:75" x14ac:dyDescent="0.2">
      <c r="BI107" s="63">
        <v>45658</v>
      </c>
      <c r="BJ107" t="s">
        <v>43</v>
      </c>
      <c r="BK107" t="s">
        <v>815</v>
      </c>
      <c r="BL107" s="88">
        <v>204.14</v>
      </c>
      <c r="BT107" t="s">
        <v>1478</v>
      </c>
      <c r="BU107" s="63">
        <v>45717</v>
      </c>
      <c r="BV107" t="s">
        <v>899</v>
      </c>
      <c r="BW107" s="88">
        <v>943.6</v>
      </c>
    </row>
    <row r="108" spans="61:75" x14ac:dyDescent="0.2">
      <c r="BI108" s="63">
        <v>45658</v>
      </c>
      <c r="BJ108" t="s">
        <v>49</v>
      </c>
      <c r="BK108" t="s">
        <v>51</v>
      </c>
      <c r="BL108" s="88">
        <v>1521.1100000000001</v>
      </c>
      <c r="BT108" t="s">
        <v>1690</v>
      </c>
      <c r="BU108" s="63">
        <v>45717</v>
      </c>
      <c r="BV108" t="s">
        <v>41</v>
      </c>
      <c r="BW108" s="88">
        <v>713.86</v>
      </c>
    </row>
    <row r="109" spans="61:75" x14ac:dyDescent="0.2">
      <c r="BI109" s="63">
        <v>45658</v>
      </c>
      <c r="BJ109" t="s">
        <v>49</v>
      </c>
      <c r="BK109" t="s">
        <v>901</v>
      </c>
      <c r="BL109" s="88">
        <v>67.5</v>
      </c>
      <c r="BT109" t="s">
        <v>1479</v>
      </c>
      <c r="BU109" s="63">
        <v>45717</v>
      </c>
      <c r="BV109" t="s">
        <v>814</v>
      </c>
      <c r="BW109" s="88">
        <v>582.12</v>
      </c>
    </row>
    <row r="110" spans="61:75" x14ac:dyDescent="0.2">
      <c r="BI110" s="63">
        <v>45658</v>
      </c>
      <c r="BJ110" t="s">
        <v>49</v>
      </c>
      <c r="BK110" t="s">
        <v>807</v>
      </c>
      <c r="BL110" s="88">
        <v>135</v>
      </c>
      <c r="BT110" t="s">
        <v>1691</v>
      </c>
      <c r="BU110" s="63">
        <v>45717</v>
      </c>
      <c r="BV110" t="s">
        <v>679</v>
      </c>
      <c r="BW110" s="88">
        <v>498.31</v>
      </c>
    </row>
    <row r="111" spans="61:75" x14ac:dyDescent="0.2">
      <c r="BI111" s="63">
        <v>45658</v>
      </c>
      <c r="BJ111" t="s">
        <v>49</v>
      </c>
      <c r="BK111" t="s">
        <v>911</v>
      </c>
      <c r="BL111" s="88">
        <v>33.32</v>
      </c>
      <c r="BT111" t="s">
        <v>1475</v>
      </c>
      <c r="BU111" s="63">
        <v>45717</v>
      </c>
      <c r="BV111" t="s">
        <v>816</v>
      </c>
      <c r="BW111" s="88">
        <v>367.48</v>
      </c>
    </row>
    <row r="112" spans="61:75" x14ac:dyDescent="0.2">
      <c r="BI112" s="63">
        <v>45658</v>
      </c>
      <c r="BJ112" t="s">
        <v>49</v>
      </c>
      <c r="BK112" t="s">
        <v>904</v>
      </c>
      <c r="BL112" s="88">
        <v>44.88</v>
      </c>
      <c r="BT112" t="s">
        <v>1548</v>
      </c>
      <c r="BU112" s="63">
        <v>45717</v>
      </c>
      <c r="BV112" t="s">
        <v>1029</v>
      </c>
      <c r="BW112" s="88">
        <v>43.89</v>
      </c>
    </row>
    <row r="113" spans="61:75" x14ac:dyDescent="0.2">
      <c r="BI113" s="63">
        <v>45658</v>
      </c>
      <c r="BJ113" t="s">
        <v>49</v>
      </c>
      <c r="BK113" t="s">
        <v>1031</v>
      </c>
      <c r="BL113" s="88">
        <v>68.95</v>
      </c>
      <c r="BT113" t="s">
        <v>1480</v>
      </c>
      <c r="BU113" s="63">
        <v>45717</v>
      </c>
      <c r="BV113" t="s">
        <v>907</v>
      </c>
      <c r="BW113" s="88">
        <v>6.9</v>
      </c>
    </row>
    <row r="114" spans="61:75" x14ac:dyDescent="0.2">
      <c r="BI114" s="63">
        <v>45658</v>
      </c>
      <c r="BJ114" t="s">
        <v>49</v>
      </c>
      <c r="BK114" t="s">
        <v>905</v>
      </c>
      <c r="BL114" s="88">
        <v>64.75</v>
      </c>
      <c r="BT114" t="s">
        <v>1549</v>
      </c>
      <c r="BU114" s="63">
        <v>45778</v>
      </c>
      <c r="BV114" t="s">
        <v>40</v>
      </c>
      <c r="BW114" s="88">
        <v>16625.22</v>
      </c>
    </row>
    <row r="115" spans="61:75" x14ac:dyDescent="0.2">
      <c r="BI115" s="63">
        <v>45658</v>
      </c>
      <c r="BJ115" t="s">
        <v>49</v>
      </c>
      <c r="BK115" t="s">
        <v>809</v>
      </c>
      <c r="BL115" s="88">
        <v>661.95</v>
      </c>
      <c r="BT115" t="s">
        <v>1413</v>
      </c>
      <c r="BU115" s="63">
        <v>45778</v>
      </c>
      <c r="BV115" t="s">
        <v>52</v>
      </c>
      <c r="BW115" s="88">
        <v>5166.25</v>
      </c>
    </row>
    <row r="116" spans="61:75" x14ac:dyDescent="0.2">
      <c r="BI116" s="63">
        <v>45658</v>
      </c>
      <c r="BJ116" t="s">
        <v>49</v>
      </c>
      <c r="BK116" t="s">
        <v>1293</v>
      </c>
      <c r="BL116" s="88">
        <v>340.53999999999996</v>
      </c>
      <c r="BT116" t="s">
        <v>1564</v>
      </c>
      <c r="BU116" s="63">
        <v>45778</v>
      </c>
      <c r="BV116" t="s">
        <v>49</v>
      </c>
      <c r="BW116" s="88">
        <v>5164.5600000000004</v>
      </c>
    </row>
    <row r="117" spans="61:75" x14ac:dyDescent="0.2">
      <c r="BI117" s="63">
        <v>45658</v>
      </c>
      <c r="BJ117" t="s">
        <v>52</v>
      </c>
      <c r="BK117" t="s">
        <v>53</v>
      </c>
      <c r="BL117" s="88">
        <v>160</v>
      </c>
      <c r="BT117" t="s">
        <v>1550</v>
      </c>
      <c r="BU117" s="63">
        <v>45778</v>
      </c>
      <c r="BV117" t="s">
        <v>58</v>
      </c>
      <c r="BW117" s="88">
        <v>4189.4000000000005</v>
      </c>
    </row>
    <row r="118" spans="61:75" x14ac:dyDescent="0.2">
      <c r="BI118" s="63">
        <v>45658</v>
      </c>
      <c r="BJ118" t="s">
        <v>52</v>
      </c>
      <c r="BK118" t="s">
        <v>54</v>
      </c>
      <c r="BL118" s="88">
        <v>1958.74</v>
      </c>
      <c r="BT118" t="s">
        <v>1951</v>
      </c>
      <c r="BU118" s="63">
        <v>45778</v>
      </c>
      <c r="BV118" t="s">
        <v>41</v>
      </c>
      <c r="BW118" s="88">
        <v>3862.4500000000003</v>
      </c>
    </row>
    <row r="119" spans="61:75" x14ac:dyDescent="0.2">
      <c r="BI119" s="63">
        <v>45658</v>
      </c>
      <c r="BJ119" t="s">
        <v>52</v>
      </c>
      <c r="BK119" t="s">
        <v>800</v>
      </c>
      <c r="BL119" s="88">
        <v>710.43999999999994</v>
      </c>
      <c r="BT119" t="s">
        <v>1952</v>
      </c>
      <c r="BU119" s="63">
        <v>45778</v>
      </c>
      <c r="BV119" t="s">
        <v>825</v>
      </c>
      <c r="BW119" s="88">
        <v>3571.78</v>
      </c>
    </row>
    <row r="120" spans="61:75" x14ac:dyDescent="0.2">
      <c r="BI120" s="63">
        <v>45658</v>
      </c>
      <c r="BJ120" t="s">
        <v>52</v>
      </c>
      <c r="BK120" t="s">
        <v>812</v>
      </c>
      <c r="BL120" s="88">
        <v>83.66</v>
      </c>
      <c r="BT120" t="s">
        <v>1765</v>
      </c>
      <c r="BU120" s="63">
        <v>45778</v>
      </c>
      <c r="BV120" t="s">
        <v>803</v>
      </c>
      <c r="BW120" s="88">
        <v>2875.0200000000004</v>
      </c>
    </row>
    <row r="121" spans="61:75" x14ac:dyDescent="0.2">
      <c r="BI121" s="63">
        <v>45658</v>
      </c>
      <c r="BJ121" t="s">
        <v>52</v>
      </c>
      <c r="BK121" t="s">
        <v>811</v>
      </c>
      <c r="BL121" s="88">
        <v>390</v>
      </c>
      <c r="BT121" t="s">
        <v>1414</v>
      </c>
      <c r="BU121" s="63">
        <v>45778</v>
      </c>
      <c r="BV121" t="s">
        <v>43</v>
      </c>
      <c r="BW121" s="88">
        <v>2135.08</v>
      </c>
    </row>
    <row r="122" spans="61:75" x14ac:dyDescent="0.2">
      <c r="BI122" s="63">
        <v>45658</v>
      </c>
      <c r="BJ122" t="s">
        <v>55</v>
      </c>
      <c r="BK122" t="s">
        <v>57</v>
      </c>
      <c r="BL122" s="88">
        <v>376.51</v>
      </c>
      <c r="BT122" t="s">
        <v>1766</v>
      </c>
      <c r="BU122" s="63">
        <v>45778</v>
      </c>
      <c r="BV122" t="s">
        <v>55</v>
      </c>
      <c r="BW122" s="88">
        <v>1561.11</v>
      </c>
    </row>
    <row r="123" spans="61:75" x14ac:dyDescent="0.2">
      <c r="BI123" s="63">
        <v>45658</v>
      </c>
      <c r="BJ123" t="s">
        <v>55</v>
      </c>
      <c r="BK123" t="s">
        <v>56</v>
      </c>
      <c r="BL123" s="88">
        <v>360.83</v>
      </c>
      <c r="BT123" t="s">
        <v>1953</v>
      </c>
      <c r="BU123" s="63">
        <v>45778</v>
      </c>
      <c r="BV123" t="s">
        <v>808</v>
      </c>
      <c r="BW123" s="88">
        <v>1342.6200000000001</v>
      </c>
    </row>
    <row r="124" spans="61:75" x14ac:dyDescent="0.2">
      <c r="BI124" s="63">
        <v>45658</v>
      </c>
      <c r="BJ124" t="s">
        <v>55</v>
      </c>
      <c r="BK124" t="s">
        <v>810</v>
      </c>
      <c r="BL124" s="88">
        <v>143.9</v>
      </c>
      <c r="BT124" t="s">
        <v>1954</v>
      </c>
      <c r="BU124" s="63">
        <v>45778</v>
      </c>
      <c r="BV124" t="s">
        <v>809</v>
      </c>
      <c r="BW124" s="88">
        <v>1222.1500000000001</v>
      </c>
    </row>
    <row r="125" spans="61:75" x14ac:dyDescent="0.2">
      <c r="BI125" s="63">
        <v>45658</v>
      </c>
      <c r="BJ125" t="s">
        <v>55</v>
      </c>
      <c r="BK125" t="s">
        <v>913</v>
      </c>
      <c r="BL125" s="88">
        <v>66.48</v>
      </c>
      <c r="BT125" t="s">
        <v>1551</v>
      </c>
      <c r="BU125" s="63">
        <v>45778</v>
      </c>
      <c r="BV125" t="s">
        <v>899</v>
      </c>
      <c r="BW125" s="88">
        <v>779.73</v>
      </c>
    </row>
    <row r="126" spans="61:75" x14ac:dyDescent="0.2">
      <c r="BI126" s="63">
        <v>45658</v>
      </c>
      <c r="BJ126" t="s">
        <v>55</v>
      </c>
      <c r="BK126" t="s">
        <v>1432</v>
      </c>
      <c r="BL126" s="88">
        <v>623</v>
      </c>
      <c r="BT126" t="s">
        <v>1955</v>
      </c>
      <c r="BU126" s="63">
        <v>45778</v>
      </c>
      <c r="BV126" t="s">
        <v>814</v>
      </c>
      <c r="BW126" s="88">
        <v>586.98</v>
      </c>
    </row>
    <row r="127" spans="61:75" x14ac:dyDescent="0.2">
      <c r="BI127" s="63">
        <v>45658</v>
      </c>
      <c r="BJ127" t="s">
        <v>41</v>
      </c>
      <c r="BK127" t="s">
        <v>798</v>
      </c>
      <c r="BL127" s="88">
        <v>762.33999999999992</v>
      </c>
      <c r="BT127" t="s">
        <v>1956</v>
      </c>
      <c r="BU127" s="63">
        <v>45778</v>
      </c>
      <c r="BV127" t="s">
        <v>679</v>
      </c>
      <c r="BW127" s="88">
        <v>499.94</v>
      </c>
    </row>
    <row r="128" spans="61:75" x14ac:dyDescent="0.2">
      <c r="BI128" s="63">
        <v>45658</v>
      </c>
      <c r="BJ128" t="s">
        <v>808</v>
      </c>
      <c r="BK128" t="s">
        <v>257</v>
      </c>
      <c r="BL128" s="88">
        <v>1781.37</v>
      </c>
      <c r="BT128" t="s">
        <v>1957</v>
      </c>
      <c r="BU128" s="63">
        <v>45778</v>
      </c>
      <c r="BV128" t="s">
        <v>1029</v>
      </c>
      <c r="BW128" s="88">
        <v>299.05</v>
      </c>
    </row>
    <row r="129" spans="61:75" x14ac:dyDescent="0.2">
      <c r="BI129" s="63">
        <v>45658</v>
      </c>
      <c r="BJ129" t="s">
        <v>899</v>
      </c>
      <c r="BK129" t="s">
        <v>900</v>
      </c>
      <c r="BL129" s="88">
        <v>25</v>
      </c>
      <c r="BT129" t="s">
        <v>1552</v>
      </c>
      <c r="BU129" s="63">
        <v>45809</v>
      </c>
      <c r="BV129" t="s">
        <v>40</v>
      </c>
      <c r="BW129" s="88">
        <v>26100</v>
      </c>
    </row>
    <row r="130" spans="61:75" x14ac:dyDescent="0.2">
      <c r="BI130" s="63">
        <v>45658</v>
      </c>
      <c r="BJ130" t="s">
        <v>899</v>
      </c>
      <c r="BK130" t="s">
        <v>902</v>
      </c>
      <c r="BL130" s="88">
        <v>669.61</v>
      </c>
      <c r="BT130" t="s">
        <v>1553</v>
      </c>
      <c r="BU130" s="63">
        <v>45809</v>
      </c>
      <c r="BV130" t="s">
        <v>58</v>
      </c>
      <c r="BW130" s="88">
        <v>5714.2300000000005</v>
      </c>
    </row>
    <row r="131" spans="61:75" x14ac:dyDescent="0.2">
      <c r="BI131" s="63">
        <v>45658</v>
      </c>
      <c r="BJ131" t="s">
        <v>899</v>
      </c>
      <c r="BK131" t="s">
        <v>910</v>
      </c>
      <c r="BL131" s="88">
        <v>80</v>
      </c>
      <c r="BT131" t="s">
        <v>1672</v>
      </c>
      <c r="BU131" s="63">
        <v>45809</v>
      </c>
      <c r="BV131" t="s">
        <v>52</v>
      </c>
      <c r="BW131" s="88">
        <v>3816.82</v>
      </c>
    </row>
    <row r="132" spans="61:75" x14ac:dyDescent="0.2">
      <c r="BI132" s="63">
        <v>45658</v>
      </c>
      <c r="BJ132" t="s">
        <v>899</v>
      </c>
      <c r="BK132" t="s">
        <v>903</v>
      </c>
      <c r="BL132" s="88">
        <v>38.1</v>
      </c>
      <c r="BT132" t="s">
        <v>1958</v>
      </c>
      <c r="BU132" s="63">
        <v>45809</v>
      </c>
      <c r="BV132" t="s">
        <v>41</v>
      </c>
      <c r="BW132" s="88">
        <v>3689.59</v>
      </c>
    </row>
    <row r="133" spans="61:75" x14ac:dyDescent="0.2">
      <c r="BI133" s="63">
        <v>45658</v>
      </c>
      <c r="BJ133" t="s">
        <v>803</v>
      </c>
      <c r="BK133" t="s">
        <v>799</v>
      </c>
      <c r="BL133" s="88">
        <v>31.31</v>
      </c>
      <c r="BT133" t="s">
        <v>1959</v>
      </c>
      <c r="BU133" s="63">
        <v>45809</v>
      </c>
      <c r="BV133" t="s">
        <v>803</v>
      </c>
      <c r="BW133" s="88">
        <v>2709</v>
      </c>
    </row>
    <row r="134" spans="61:75" x14ac:dyDescent="0.2">
      <c r="BI134" s="63">
        <v>45658</v>
      </c>
      <c r="BJ134" t="s">
        <v>803</v>
      </c>
      <c r="BK134" t="s">
        <v>48</v>
      </c>
      <c r="BL134" s="88">
        <v>2187.31</v>
      </c>
      <c r="BT134" t="s">
        <v>1960</v>
      </c>
      <c r="BU134" s="63">
        <v>45809</v>
      </c>
      <c r="BV134" t="s">
        <v>49</v>
      </c>
      <c r="BW134" s="88">
        <v>2682.17</v>
      </c>
    </row>
    <row r="135" spans="61:75" x14ac:dyDescent="0.2">
      <c r="BI135" s="63">
        <v>45658</v>
      </c>
      <c r="BJ135" t="s">
        <v>803</v>
      </c>
      <c r="BK135" t="s">
        <v>898</v>
      </c>
      <c r="BL135" s="88">
        <v>153.18</v>
      </c>
      <c r="BT135" t="s">
        <v>1961</v>
      </c>
      <c r="BU135" s="63">
        <v>45809</v>
      </c>
      <c r="BV135" t="s">
        <v>55</v>
      </c>
      <c r="BW135" s="88">
        <v>2188.4</v>
      </c>
    </row>
    <row r="136" spans="61:75" x14ac:dyDescent="0.2">
      <c r="BI136" s="63">
        <v>45658</v>
      </c>
      <c r="BJ136" t="s">
        <v>803</v>
      </c>
      <c r="BK136" t="s">
        <v>1272</v>
      </c>
      <c r="BL136" s="88">
        <v>249.59</v>
      </c>
      <c r="BT136" t="s">
        <v>1415</v>
      </c>
      <c r="BU136" s="63">
        <v>45809</v>
      </c>
      <c r="BV136" t="s">
        <v>43</v>
      </c>
      <c r="BW136" s="88">
        <v>2184.65</v>
      </c>
    </row>
    <row r="137" spans="61:75" x14ac:dyDescent="0.2">
      <c r="BI137" s="63">
        <v>45658</v>
      </c>
      <c r="BJ137" t="s">
        <v>907</v>
      </c>
      <c r="BK137" t="s">
        <v>909</v>
      </c>
      <c r="BL137" s="88">
        <v>22.9</v>
      </c>
      <c r="BT137" t="s">
        <v>2092</v>
      </c>
      <c r="BU137" s="63">
        <v>45809</v>
      </c>
      <c r="BV137" t="s">
        <v>809</v>
      </c>
      <c r="BW137" s="88">
        <v>1222.1500000000001</v>
      </c>
    </row>
    <row r="138" spans="61:75" x14ac:dyDescent="0.2">
      <c r="BI138" s="63">
        <v>45658</v>
      </c>
      <c r="BJ138" t="s">
        <v>907</v>
      </c>
      <c r="BK138" t="s">
        <v>908</v>
      </c>
      <c r="BL138" s="88">
        <v>45</v>
      </c>
      <c r="BT138" t="s">
        <v>1554</v>
      </c>
      <c r="BU138" s="63">
        <v>45809</v>
      </c>
      <c r="BV138" t="s">
        <v>899</v>
      </c>
      <c r="BW138" s="88">
        <v>1060.18</v>
      </c>
    </row>
    <row r="139" spans="61:75" x14ac:dyDescent="0.2">
      <c r="BI139" s="63">
        <v>45658</v>
      </c>
      <c r="BJ139" t="s">
        <v>816</v>
      </c>
      <c r="BK139" t="s">
        <v>915</v>
      </c>
      <c r="BL139" s="88">
        <v>555.87</v>
      </c>
      <c r="BT139" t="s">
        <v>1964</v>
      </c>
      <c r="BU139" s="63">
        <v>45809</v>
      </c>
      <c r="BV139" t="s">
        <v>808</v>
      </c>
      <c r="BW139" s="88">
        <v>1022.46</v>
      </c>
    </row>
    <row r="140" spans="61:75" x14ac:dyDescent="0.2">
      <c r="BI140" s="63">
        <v>45658</v>
      </c>
      <c r="BJ140" t="s">
        <v>816</v>
      </c>
      <c r="BK140" t="s">
        <v>965</v>
      </c>
      <c r="BL140" s="88">
        <v>477.49</v>
      </c>
      <c r="BT140" t="s">
        <v>1962</v>
      </c>
      <c r="BU140" s="63">
        <v>45809</v>
      </c>
      <c r="BV140" t="s">
        <v>814</v>
      </c>
      <c r="BW140" s="88">
        <v>589.32999999999993</v>
      </c>
    </row>
    <row r="141" spans="61:75" x14ac:dyDescent="0.2">
      <c r="BI141" s="63">
        <v>45658</v>
      </c>
      <c r="BJ141" t="s">
        <v>816</v>
      </c>
      <c r="BK141" t="s">
        <v>914</v>
      </c>
      <c r="BL141" s="88">
        <v>785</v>
      </c>
      <c r="BT141" t="s">
        <v>2093</v>
      </c>
      <c r="BU141" s="63">
        <v>45809</v>
      </c>
      <c r="BV141" t="s">
        <v>679</v>
      </c>
      <c r="BW141" s="88">
        <v>499.96</v>
      </c>
    </row>
    <row r="142" spans="61:75" x14ac:dyDescent="0.2">
      <c r="BI142" s="63">
        <v>45658</v>
      </c>
      <c r="BJ142" t="s">
        <v>816</v>
      </c>
      <c r="BK142" t="s">
        <v>964</v>
      </c>
      <c r="BL142" s="88">
        <v>440</v>
      </c>
      <c r="BT142" t="s">
        <v>1963</v>
      </c>
      <c r="BU142" s="63">
        <v>45809</v>
      </c>
      <c r="BV142" t="s">
        <v>1029</v>
      </c>
      <c r="BW142" s="88">
        <v>79.050000000000011</v>
      </c>
    </row>
    <row r="143" spans="61:75" x14ac:dyDescent="0.2">
      <c r="BI143" s="63">
        <v>45658</v>
      </c>
      <c r="BJ143" t="s">
        <v>814</v>
      </c>
      <c r="BK143" t="s">
        <v>257</v>
      </c>
      <c r="BL143" s="88">
        <v>578.67000000000007</v>
      </c>
      <c r="BT143" t="s">
        <v>1555</v>
      </c>
      <c r="BU143" s="63">
        <v>45839</v>
      </c>
      <c r="BV143" t="s">
        <v>40</v>
      </c>
      <c r="BW143" s="88">
        <v>17700</v>
      </c>
    </row>
    <row r="144" spans="61:75" x14ac:dyDescent="0.2">
      <c r="BI144" s="63">
        <v>45658</v>
      </c>
      <c r="BJ144" t="s">
        <v>809</v>
      </c>
      <c r="BK144" t="s">
        <v>823</v>
      </c>
      <c r="BL144" s="88">
        <v>1033.3200000000002</v>
      </c>
      <c r="BT144" t="s">
        <v>1556</v>
      </c>
      <c r="BU144" s="63">
        <v>45839</v>
      </c>
      <c r="BV144" t="s">
        <v>58</v>
      </c>
      <c r="BW144" s="88">
        <v>7663.75</v>
      </c>
    </row>
    <row r="145" spans="61:75" x14ac:dyDescent="0.2">
      <c r="BI145" s="63">
        <v>45658</v>
      </c>
      <c r="BJ145" t="s">
        <v>809</v>
      </c>
      <c r="BK145" t="s">
        <v>824</v>
      </c>
      <c r="BL145" s="88">
        <v>166.85</v>
      </c>
      <c r="BT145" t="s">
        <v>1673</v>
      </c>
      <c r="BU145" s="63">
        <v>45839</v>
      </c>
      <c r="BV145" t="s">
        <v>52</v>
      </c>
      <c r="BW145" s="88">
        <v>7098.68</v>
      </c>
    </row>
    <row r="146" spans="61:75" x14ac:dyDescent="0.2">
      <c r="BI146" s="63">
        <v>45658</v>
      </c>
      <c r="BJ146" t="s">
        <v>1029</v>
      </c>
      <c r="BK146" t="s">
        <v>1118</v>
      </c>
      <c r="BL146" s="88">
        <v>168.93</v>
      </c>
      <c r="BT146" t="s">
        <v>2094</v>
      </c>
      <c r="BU146" s="63">
        <v>45839</v>
      </c>
      <c r="BV146" t="s">
        <v>41</v>
      </c>
      <c r="BW146" s="88">
        <v>3758.48</v>
      </c>
    </row>
    <row r="147" spans="61:75" x14ac:dyDescent="0.2">
      <c r="BI147" s="63">
        <v>45658</v>
      </c>
      <c r="BJ147" t="s">
        <v>679</v>
      </c>
      <c r="BK147" t="s">
        <v>1137</v>
      </c>
      <c r="BL147" s="88">
        <v>495.94</v>
      </c>
      <c r="BT147" t="s">
        <v>1416</v>
      </c>
      <c r="BU147" s="63">
        <v>45839</v>
      </c>
      <c r="BV147" t="s">
        <v>803</v>
      </c>
      <c r="BW147" s="88">
        <v>2566.0600000000004</v>
      </c>
    </row>
    <row r="148" spans="61:75" x14ac:dyDescent="0.2">
      <c r="BI148" s="63">
        <v>45627</v>
      </c>
      <c r="BJ148" t="s">
        <v>40</v>
      </c>
      <c r="BK148" t="s">
        <v>949</v>
      </c>
      <c r="BL148" s="88">
        <v>7885.2</v>
      </c>
      <c r="BT148" t="s">
        <v>2095</v>
      </c>
      <c r="BU148" s="63">
        <v>45839</v>
      </c>
      <c r="BV148" t="s">
        <v>55</v>
      </c>
      <c r="BW148" s="88">
        <v>2299.0500000000002</v>
      </c>
    </row>
    <row r="149" spans="61:75" x14ac:dyDescent="0.2">
      <c r="BI149" s="63">
        <v>45627</v>
      </c>
      <c r="BJ149" t="s">
        <v>40</v>
      </c>
      <c r="BK149" t="s">
        <v>948</v>
      </c>
      <c r="BL149" s="88">
        <v>11061.93</v>
      </c>
      <c r="BT149" t="s">
        <v>2096</v>
      </c>
      <c r="BU149" s="63">
        <v>45839</v>
      </c>
      <c r="BV149" t="s">
        <v>43</v>
      </c>
      <c r="BW149" s="88">
        <v>2249.8000000000002</v>
      </c>
    </row>
    <row r="150" spans="61:75" x14ac:dyDescent="0.2">
      <c r="BI150" s="63">
        <v>45627</v>
      </c>
      <c r="BJ150" t="s">
        <v>58</v>
      </c>
      <c r="BK150" t="s">
        <v>801</v>
      </c>
      <c r="BL150" s="88">
        <v>387.7</v>
      </c>
      <c r="BT150" t="s">
        <v>2097</v>
      </c>
      <c r="BU150" s="63">
        <v>45839</v>
      </c>
      <c r="BV150" t="s">
        <v>49</v>
      </c>
      <c r="BW150" s="88">
        <v>1822.08</v>
      </c>
    </row>
    <row r="151" spans="61:75" x14ac:dyDescent="0.2">
      <c r="BI151" s="63">
        <v>45627</v>
      </c>
      <c r="BJ151" t="s">
        <v>58</v>
      </c>
      <c r="BK151" t="s">
        <v>802</v>
      </c>
      <c r="BL151" s="88">
        <v>4004.19</v>
      </c>
      <c r="BT151" t="s">
        <v>2098</v>
      </c>
      <c r="BU151" s="63">
        <v>45839</v>
      </c>
      <c r="BV151" t="s">
        <v>809</v>
      </c>
      <c r="BW151" s="88">
        <v>1230.9000000000001</v>
      </c>
    </row>
    <row r="152" spans="61:75" x14ac:dyDescent="0.2">
      <c r="BI152" s="63">
        <v>45627</v>
      </c>
      <c r="BJ152" t="s">
        <v>58</v>
      </c>
      <c r="BK152" t="s">
        <v>906</v>
      </c>
      <c r="BL152" s="88">
        <v>120.57000000000001</v>
      </c>
      <c r="BT152" t="s">
        <v>2099</v>
      </c>
      <c r="BU152" s="63">
        <v>45839</v>
      </c>
      <c r="BV152" t="s">
        <v>899</v>
      </c>
      <c r="BW152" s="88">
        <v>1155.99</v>
      </c>
    </row>
    <row r="153" spans="61:75" x14ac:dyDescent="0.2">
      <c r="BI153" s="63">
        <v>45627</v>
      </c>
      <c r="BJ153" t="s">
        <v>58</v>
      </c>
      <c r="BK153" t="s">
        <v>819</v>
      </c>
      <c r="BL153" s="88">
        <v>39.200000000000003</v>
      </c>
      <c r="BT153" t="s">
        <v>2100</v>
      </c>
      <c r="BU153" s="63">
        <v>45839</v>
      </c>
      <c r="BV153" t="s">
        <v>814</v>
      </c>
      <c r="BW153" s="88">
        <v>590.92000000000007</v>
      </c>
    </row>
    <row r="154" spans="61:75" x14ac:dyDescent="0.2">
      <c r="BI154" s="63">
        <v>45627</v>
      </c>
      <c r="BJ154" t="s">
        <v>43</v>
      </c>
      <c r="BK154" t="s">
        <v>46</v>
      </c>
      <c r="BL154" s="88">
        <v>244.24</v>
      </c>
      <c r="BT154" t="s">
        <v>2101</v>
      </c>
      <c r="BU154" s="63">
        <v>45839</v>
      </c>
      <c r="BV154" t="s">
        <v>679</v>
      </c>
      <c r="BW154" s="88">
        <v>498.92</v>
      </c>
    </row>
    <row r="155" spans="61:75" x14ac:dyDescent="0.2">
      <c r="BI155" s="63">
        <v>45627</v>
      </c>
      <c r="BJ155" t="s">
        <v>43</v>
      </c>
      <c r="BK155" t="s">
        <v>44</v>
      </c>
      <c r="BL155" s="88">
        <v>214.5</v>
      </c>
      <c r="BT155" t="s">
        <v>2102</v>
      </c>
      <c r="BU155" s="63">
        <v>45839</v>
      </c>
      <c r="BV155" t="s">
        <v>808</v>
      </c>
      <c r="BW155" s="88">
        <v>343.68</v>
      </c>
    </row>
    <row r="156" spans="61:75" x14ac:dyDescent="0.2">
      <c r="BI156" s="63">
        <v>45627</v>
      </c>
      <c r="BJ156" t="s">
        <v>43</v>
      </c>
      <c r="BK156" t="s">
        <v>47</v>
      </c>
      <c r="BL156" s="88">
        <v>238.41</v>
      </c>
      <c r="BT156" t="s">
        <v>2103</v>
      </c>
      <c r="BU156" s="63">
        <v>45839</v>
      </c>
      <c r="BV156" t="s">
        <v>1029</v>
      </c>
      <c r="BW156" s="88">
        <v>79.05</v>
      </c>
    </row>
    <row r="157" spans="61:75" x14ac:dyDescent="0.2">
      <c r="BI157" s="63">
        <v>45627</v>
      </c>
      <c r="BJ157" t="s">
        <v>43</v>
      </c>
      <c r="BK157" t="s">
        <v>813</v>
      </c>
      <c r="BL157" s="88">
        <v>166.85</v>
      </c>
      <c r="BT157" t="s">
        <v>1557</v>
      </c>
      <c r="BU157" s="63">
        <v>45839</v>
      </c>
      <c r="BV157" t="s">
        <v>907</v>
      </c>
      <c r="BW157" s="88">
        <v>15</v>
      </c>
    </row>
    <row r="158" spans="61:75" x14ac:dyDescent="0.2">
      <c r="BI158" s="63">
        <v>45627</v>
      </c>
      <c r="BJ158" t="s">
        <v>43</v>
      </c>
      <c r="BK158" t="s">
        <v>817</v>
      </c>
      <c r="BL158" s="88">
        <v>400</v>
      </c>
      <c r="BT158" t="s">
        <v>1558</v>
      </c>
      <c r="BU158" s="63">
        <v>45839</v>
      </c>
      <c r="BV158" t="s">
        <v>816</v>
      </c>
      <c r="BW158" s="88">
        <v>2.1</v>
      </c>
    </row>
    <row r="159" spans="61:75" x14ac:dyDescent="0.2">
      <c r="BI159" s="63">
        <v>45627</v>
      </c>
      <c r="BJ159" t="s">
        <v>43</v>
      </c>
      <c r="BK159" t="s">
        <v>818</v>
      </c>
      <c r="BL159" s="88">
        <v>89.4</v>
      </c>
      <c r="BT159" t="s">
        <v>1674</v>
      </c>
      <c r="BU159" s="63">
        <v>45870</v>
      </c>
      <c r="BV159" t="s">
        <v>40</v>
      </c>
      <c r="BW159" s="88">
        <v>19000</v>
      </c>
    </row>
    <row r="160" spans="61:75" x14ac:dyDescent="0.2">
      <c r="BI160" s="63">
        <v>45627</v>
      </c>
      <c r="BJ160" t="s">
        <v>43</v>
      </c>
      <c r="BK160" t="s">
        <v>815</v>
      </c>
      <c r="BL160" s="88">
        <v>199.24</v>
      </c>
      <c r="BT160" t="s">
        <v>1417</v>
      </c>
      <c r="BU160" s="63">
        <v>45870</v>
      </c>
      <c r="BV160" t="s">
        <v>58</v>
      </c>
      <c r="BW160" s="88">
        <v>4147.6000000000004</v>
      </c>
    </row>
    <row r="161" spans="61:75" x14ac:dyDescent="0.2">
      <c r="BI161" s="63">
        <v>45627</v>
      </c>
      <c r="BJ161" t="s">
        <v>49</v>
      </c>
      <c r="BK161" t="s">
        <v>51</v>
      </c>
      <c r="BL161" s="88">
        <v>641.23</v>
      </c>
      <c r="BT161" t="s">
        <v>1559</v>
      </c>
      <c r="BU161" s="63">
        <v>45870</v>
      </c>
      <c r="BV161" t="s">
        <v>52</v>
      </c>
      <c r="BW161" s="88">
        <v>3201.73</v>
      </c>
    </row>
    <row r="162" spans="61:75" x14ac:dyDescent="0.2">
      <c r="BI162" s="63">
        <v>45627</v>
      </c>
      <c r="BJ162" t="s">
        <v>49</v>
      </c>
      <c r="BK162" t="s">
        <v>901</v>
      </c>
      <c r="BL162" s="88">
        <v>29.1</v>
      </c>
      <c r="BT162" t="s">
        <v>1560</v>
      </c>
      <c r="BU162" s="63">
        <v>45870</v>
      </c>
      <c r="BV162" t="s">
        <v>803</v>
      </c>
      <c r="BW162" s="88">
        <v>2669.1</v>
      </c>
    </row>
    <row r="163" spans="61:75" x14ac:dyDescent="0.2">
      <c r="BI163" s="63">
        <v>45627</v>
      </c>
      <c r="BJ163" t="s">
        <v>49</v>
      </c>
      <c r="BK163" t="s">
        <v>807</v>
      </c>
      <c r="BL163" s="88">
        <v>1117.6599999999999</v>
      </c>
      <c r="BT163" t="s">
        <v>1418</v>
      </c>
      <c r="BU163" s="63">
        <v>45870</v>
      </c>
      <c r="BV163" t="s">
        <v>49</v>
      </c>
      <c r="BW163" s="88">
        <v>1996.64</v>
      </c>
    </row>
    <row r="164" spans="61:75" x14ac:dyDescent="0.2">
      <c r="BI164" s="63">
        <v>45627</v>
      </c>
      <c r="BJ164" t="s">
        <v>49</v>
      </c>
      <c r="BK164" t="s">
        <v>911</v>
      </c>
      <c r="BL164" s="88">
        <v>33.32</v>
      </c>
      <c r="BT164" t="s">
        <v>1675</v>
      </c>
      <c r="BU164" s="63">
        <v>45870</v>
      </c>
      <c r="BV164" t="s">
        <v>55</v>
      </c>
      <c r="BW164" s="88">
        <v>950.57000000000016</v>
      </c>
    </row>
    <row r="165" spans="61:75" x14ac:dyDescent="0.2">
      <c r="BI165" s="63">
        <v>45627</v>
      </c>
      <c r="BJ165" t="s">
        <v>49</v>
      </c>
      <c r="BK165" t="s">
        <v>904</v>
      </c>
      <c r="BL165" s="88">
        <v>260.69</v>
      </c>
      <c r="BT165" t="s">
        <v>1561</v>
      </c>
      <c r="BU165" s="63">
        <v>45870</v>
      </c>
      <c r="BV165" t="s">
        <v>43</v>
      </c>
      <c r="BW165" s="88">
        <v>204.99</v>
      </c>
    </row>
    <row r="166" spans="61:75" x14ac:dyDescent="0.2">
      <c r="BI166" s="63">
        <v>45627</v>
      </c>
      <c r="BJ166" t="s">
        <v>49</v>
      </c>
      <c r="BK166" t="s">
        <v>1031</v>
      </c>
      <c r="BL166" s="88">
        <v>27.95</v>
      </c>
      <c r="BT166" t="s">
        <v>1562</v>
      </c>
      <c r="BU166" s="63">
        <v>45870</v>
      </c>
      <c r="BV166" t="s">
        <v>1029</v>
      </c>
      <c r="BW166" s="88">
        <v>169.95000000000002</v>
      </c>
    </row>
    <row r="167" spans="61:75" x14ac:dyDescent="0.2">
      <c r="BI167" s="63">
        <v>45627</v>
      </c>
      <c r="BJ167" t="s">
        <v>49</v>
      </c>
      <c r="BK167" t="s">
        <v>905</v>
      </c>
      <c r="BL167" s="88">
        <v>1464.75</v>
      </c>
      <c r="BT167" t="s">
        <v>1563</v>
      </c>
      <c r="BU167" s="63">
        <v>45870</v>
      </c>
      <c r="BV167" t="s">
        <v>907</v>
      </c>
      <c r="BW167" s="88">
        <v>121.30000000000001</v>
      </c>
    </row>
    <row r="168" spans="61:75" x14ac:dyDescent="0.2">
      <c r="BI168" s="63">
        <v>45627</v>
      </c>
      <c r="BJ168" t="s">
        <v>49</v>
      </c>
      <c r="BK168" t="s">
        <v>809</v>
      </c>
      <c r="BL168" s="88">
        <v>661.92</v>
      </c>
      <c r="BT168" t="s">
        <v>1676</v>
      </c>
      <c r="BU168" s="63">
        <v>45870</v>
      </c>
      <c r="BV168" t="s">
        <v>899</v>
      </c>
      <c r="BW168" s="88">
        <v>120</v>
      </c>
    </row>
    <row r="169" spans="61:75" x14ac:dyDescent="0.2">
      <c r="BI169" s="63">
        <v>45627</v>
      </c>
      <c r="BJ169" t="s">
        <v>49</v>
      </c>
      <c r="BK169" t="s">
        <v>1379</v>
      </c>
      <c r="BL169" s="88">
        <v>70</v>
      </c>
      <c r="BT169" t="s">
        <v>1419</v>
      </c>
      <c r="BU169" s="63">
        <v>45870</v>
      </c>
      <c r="BV169" t="s">
        <v>814</v>
      </c>
      <c r="BW169" s="88">
        <v>100</v>
      </c>
    </row>
    <row r="170" spans="61:75" x14ac:dyDescent="0.2">
      <c r="BI170" s="63">
        <v>45627</v>
      </c>
      <c r="BJ170" t="s">
        <v>52</v>
      </c>
      <c r="BK170" t="s">
        <v>53</v>
      </c>
      <c r="BL170" s="88">
        <v>304</v>
      </c>
      <c r="BT170" t="s">
        <v>1420</v>
      </c>
      <c r="BU170" s="63">
        <v>45901</v>
      </c>
      <c r="BV170" t="s">
        <v>40</v>
      </c>
      <c r="BW170" s="88">
        <v>19000</v>
      </c>
    </row>
    <row r="171" spans="61:75" x14ac:dyDescent="0.2">
      <c r="BI171" s="63">
        <v>45627</v>
      </c>
      <c r="BJ171" t="s">
        <v>52</v>
      </c>
      <c r="BK171" t="s">
        <v>54</v>
      </c>
      <c r="BL171" s="88">
        <v>3547.2599999999998</v>
      </c>
      <c r="BU171" s="63">
        <v>45901</v>
      </c>
      <c r="BV171" t="s">
        <v>58</v>
      </c>
      <c r="BW171" s="88">
        <v>3330.4700000000003</v>
      </c>
    </row>
    <row r="172" spans="61:75" x14ac:dyDescent="0.2">
      <c r="BI172" s="63">
        <v>45627</v>
      </c>
      <c r="BJ172" t="s">
        <v>52</v>
      </c>
      <c r="BK172" t="s">
        <v>800</v>
      </c>
      <c r="BL172" s="88">
        <v>708.57999999999993</v>
      </c>
      <c r="BU172" s="63">
        <v>45901</v>
      </c>
      <c r="BV172" t="s">
        <v>43</v>
      </c>
      <c r="BW172" s="88">
        <v>175</v>
      </c>
    </row>
    <row r="173" spans="61:75" x14ac:dyDescent="0.2">
      <c r="BI173" s="63">
        <v>45627</v>
      </c>
      <c r="BJ173" t="s">
        <v>52</v>
      </c>
      <c r="BK173" t="s">
        <v>812</v>
      </c>
      <c r="BL173" s="88">
        <v>83.66</v>
      </c>
      <c r="BU173" s="63">
        <v>45931</v>
      </c>
      <c r="BV173" t="s">
        <v>52</v>
      </c>
      <c r="BW173" s="88">
        <v>2200</v>
      </c>
    </row>
    <row r="174" spans="61:75" x14ac:dyDescent="0.2">
      <c r="BI174" s="63">
        <v>45627</v>
      </c>
      <c r="BJ174" t="s">
        <v>52</v>
      </c>
      <c r="BK174" t="s">
        <v>821</v>
      </c>
      <c r="BL174" s="88">
        <v>200</v>
      </c>
      <c r="BU174" s="63">
        <v>45931</v>
      </c>
      <c r="BV174" t="s">
        <v>58</v>
      </c>
      <c r="BW174" s="88">
        <v>548.66000000000008</v>
      </c>
    </row>
    <row r="175" spans="61:75" x14ac:dyDescent="0.2">
      <c r="BI175" s="63">
        <v>45627</v>
      </c>
      <c r="BJ175" t="s">
        <v>52</v>
      </c>
      <c r="BK175" t="s">
        <v>811</v>
      </c>
      <c r="BL175" s="88">
        <v>390</v>
      </c>
      <c r="BU175" s="63">
        <v>45962</v>
      </c>
      <c r="BV175" t="s">
        <v>40</v>
      </c>
      <c r="BW175" s="88">
        <v>19000</v>
      </c>
    </row>
    <row r="176" spans="61:75" x14ac:dyDescent="0.2">
      <c r="BI176" s="63">
        <v>45627</v>
      </c>
      <c r="BJ176" t="s">
        <v>55</v>
      </c>
      <c r="BK176" t="s">
        <v>57</v>
      </c>
      <c r="BL176" s="88">
        <v>151.36000000000001</v>
      </c>
      <c r="BU176" s="63">
        <v>45962</v>
      </c>
      <c r="BV176" t="s">
        <v>58</v>
      </c>
      <c r="BW176" s="88">
        <v>3184.38</v>
      </c>
    </row>
    <row r="177" spans="61:75" x14ac:dyDescent="0.2">
      <c r="BI177" s="63">
        <v>45627</v>
      </c>
      <c r="BJ177" t="s">
        <v>55</v>
      </c>
      <c r="BK177" t="s">
        <v>56</v>
      </c>
      <c r="BL177" s="88">
        <v>385.48</v>
      </c>
      <c r="BU177" s="63">
        <v>45962</v>
      </c>
      <c r="BV177" t="s">
        <v>52</v>
      </c>
      <c r="BW177" s="88">
        <v>2200</v>
      </c>
    </row>
    <row r="178" spans="61:75" x14ac:dyDescent="0.2">
      <c r="BI178" s="63">
        <v>45627</v>
      </c>
      <c r="BJ178" t="s">
        <v>55</v>
      </c>
      <c r="BK178" t="s">
        <v>810</v>
      </c>
      <c r="BL178" s="88">
        <v>15.5</v>
      </c>
      <c r="BU178" s="63">
        <v>45962</v>
      </c>
      <c r="BV178" t="s">
        <v>43</v>
      </c>
      <c r="BW178" s="88">
        <v>175</v>
      </c>
    </row>
    <row r="179" spans="61:75" x14ac:dyDescent="0.2">
      <c r="BI179" s="63">
        <v>45627</v>
      </c>
      <c r="BJ179" t="s">
        <v>55</v>
      </c>
      <c r="BK179" t="s">
        <v>913</v>
      </c>
      <c r="BL179" s="88">
        <v>29.49</v>
      </c>
      <c r="BU179" s="63">
        <v>45992</v>
      </c>
      <c r="BV179" t="s">
        <v>43</v>
      </c>
      <c r="BW179" s="88">
        <v>175</v>
      </c>
    </row>
    <row r="180" spans="61:75" x14ac:dyDescent="0.2">
      <c r="BI180" s="63">
        <v>45627</v>
      </c>
      <c r="BJ180" t="s">
        <v>41</v>
      </c>
      <c r="BK180" t="s">
        <v>798</v>
      </c>
      <c r="BL180" s="88">
        <v>612.49999999999989</v>
      </c>
    </row>
    <row r="181" spans="61:75" x14ac:dyDescent="0.2">
      <c r="BI181" s="63">
        <v>45627</v>
      </c>
      <c r="BJ181" t="s">
        <v>130</v>
      </c>
      <c r="BK181" t="s">
        <v>132</v>
      </c>
      <c r="BL181" s="88">
        <v>8334.2000000000007</v>
      </c>
    </row>
    <row r="182" spans="61:75" x14ac:dyDescent="0.2">
      <c r="BI182" s="63">
        <v>45627</v>
      </c>
      <c r="BJ182" t="s">
        <v>808</v>
      </c>
      <c r="BK182" t="s">
        <v>257</v>
      </c>
      <c r="BL182" s="88">
        <v>475.97999999999996</v>
      </c>
    </row>
    <row r="183" spans="61:75" x14ac:dyDescent="0.2">
      <c r="BI183" s="63">
        <v>45627</v>
      </c>
      <c r="BJ183" t="s">
        <v>899</v>
      </c>
      <c r="BK183" t="s">
        <v>902</v>
      </c>
      <c r="BL183" s="88">
        <v>984.47</v>
      </c>
    </row>
    <row r="184" spans="61:75" x14ac:dyDescent="0.2">
      <c r="BI184" s="63">
        <v>45627</v>
      </c>
      <c r="BJ184" t="s">
        <v>899</v>
      </c>
      <c r="BK184" t="s">
        <v>910</v>
      </c>
      <c r="BL184" s="88">
        <v>80</v>
      </c>
    </row>
    <row r="185" spans="61:75" x14ac:dyDescent="0.2">
      <c r="BI185" s="63">
        <v>45627</v>
      </c>
      <c r="BJ185" t="s">
        <v>899</v>
      </c>
      <c r="BK185" t="s">
        <v>903</v>
      </c>
      <c r="BL185" s="88">
        <v>38.1</v>
      </c>
    </row>
    <row r="186" spans="61:75" x14ac:dyDescent="0.2">
      <c r="BI186" s="63">
        <v>45627</v>
      </c>
      <c r="BJ186" t="s">
        <v>899</v>
      </c>
      <c r="BK186" t="s">
        <v>1762</v>
      </c>
      <c r="BL186" s="88">
        <v>660</v>
      </c>
    </row>
    <row r="187" spans="61:75" x14ac:dyDescent="0.2">
      <c r="BI187" s="63">
        <v>45627</v>
      </c>
      <c r="BJ187" t="s">
        <v>803</v>
      </c>
      <c r="BK187" t="s">
        <v>799</v>
      </c>
      <c r="BL187" s="88">
        <v>47.06</v>
      </c>
    </row>
    <row r="188" spans="61:75" x14ac:dyDescent="0.2">
      <c r="BI188" s="63">
        <v>45627</v>
      </c>
      <c r="BJ188" t="s">
        <v>803</v>
      </c>
      <c r="BK188" t="s">
        <v>48</v>
      </c>
      <c r="BL188" s="88">
        <v>1715.1</v>
      </c>
    </row>
    <row r="189" spans="61:75" x14ac:dyDescent="0.2">
      <c r="BI189" s="63">
        <v>45627</v>
      </c>
      <c r="BJ189" t="s">
        <v>803</v>
      </c>
      <c r="BK189" t="s">
        <v>898</v>
      </c>
      <c r="BL189" s="88">
        <v>140.35999999999999</v>
      </c>
    </row>
    <row r="190" spans="61:75" x14ac:dyDescent="0.2">
      <c r="BI190" s="63">
        <v>45627</v>
      </c>
      <c r="BJ190" t="s">
        <v>803</v>
      </c>
      <c r="BK190" t="s">
        <v>1272</v>
      </c>
      <c r="BL190" s="88">
        <v>88.63</v>
      </c>
    </row>
    <row r="191" spans="61:75" x14ac:dyDescent="0.2">
      <c r="BI191" s="63">
        <v>45627</v>
      </c>
      <c r="BJ191" t="s">
        <v>816</v>
      </c>
      <c r="BK191" t="s">
        <v>915</v>
      </c>
      <c r="BL191" s="88">
        <v>911.61</v>
      </c>
    </row>
    <row r="192" spans="61:75" x14ac:dyDescent="0.2">
      <c r="BI192" s="63">
        <v>45627</v>
      </c>
      <c r="BJ192" t="s">
        <v>816</v>
      </c>
      <c r="BK192" t="s">
        <v>965</v>
      </c>
      <c r="BL192" s="88">
        <v>150</v>
      </c>
    </row>
    <row r="193" spans="61:64" x14ac:dyDescent="0.2">
      <c r="BI193" s="63">
        <v>45627</v>
      </c>
      <c r="BJ193" t="s">
        <v>816</v>
      </c>
      <c r="BK193" t="s">
        <v>914</v>
      </c>
      <c r="BL193" s="88">
        <v>785</v>
      </c>
    </row>
    <row r="194" spans="61:64" x14ac:dyDescent="0.2">
      <c r="BI194" s="63">
        <v>45627</v>
      </c>
      <c r="BJ194" t="s">
        <v>816</v>
      </c>
      <c r="BK194" t="s">
        <v>964</v>
      </c>
      <c r="BL194" s="88">
        <v>414.46000000000004</v>
      </c>
    </row>
    <row r="195" spans="61:64" x14ac:dyDescent="0.2">
      <c r="BI195" s="63">
        <v>45627</v>
      </c>
      <c r="BJ195" t="s">
        <v>814</v>
      </c>
      <c r="BK195" t="s">
        <v>257</v>
      </c>
      <c r="BL195" s="88">
        <v>631.74</v>
      </c>
    </row>
    <row r="196" spans="61:64" x14ac:dyDescent="0.2">
      <c r="BI196" s="63">
        <v>45627</v>
      </c>
      <c r="BJ196" t="s">
        <v>809</v>
      </c>
      <c r="BK196" t="s">
        <v>823</v>
      </c>
      <c r="BL196" s="88">
        <v>1033.3200000000002</v>
      </c>
    </row>
    <row r="197" spans="61:64" x14ac:dyDescent="0.2">
      <c r="BI197" s="63">
        <v>45627</v>
      </c>
      <c r="BJ197" t="s">
        <v>825</v>
      </c>
      <c r="BK197" t="s">
        <v>257</v>
      </c>
      <c r="BL197" s="88">
        <v>3814.62</v>
      </c>
    </row>
    <row r="198" spans="61:64" x14ac:dyDescent="0.2">
      <c r="BI198" s="63">
        <v>45627</v>
      </c>
      <c r="BJ198" t="s">
        <v>1029</v>
      </c>
      <c r="BK198" t="s">
        <v>1030</v>
      </c>
      <c r="BL198" s="88">
        <v>43.89</v>
      </c>
    </row>
    <row r="199" spans="61:64" x14ac:dyDescent="0.2">
      <c r="BI199" s="63">
        <v>45627</v>
      </c>
      <c r="BJ199" t="s">
        <v>1029</v>
      </c>
      <c r="BK199" t="s">
        <v>1118</v>
      </c>
      <c r="BL199" s="88">
        <v>141.94</v>
      </c>
    </row>
    <row r="200" spans="61:64" x14ac:dyDescent="0.2">
      <c r="BI200" s="63">
        <v>45627</v>
      </c>
      <c r="BJ200" t="s">
        <v>679</v>
      </c>
      <c r="BK200" t="s">
        <v>1137</v>
      </c>
      <c r="BL200" s="88">
        <v>497.07</v>
      </c>
    </row>
    <row r="201" spans="61:64" x14ac:dyDescent="0.2">
      <c r="BI201" s="63">
        <v>45689</v>
      </c>
      <c r="BJ201" t="s">
        <v>40</v>
      </c>
      <c r="BK201" t="s">
        <v>949</v>
      </c>
      <c r="BL201" s="88">
        <v>6700</v>
      </c>
    </row>
    <row r="202" spans="61:64" x14ac:dyDescent="0.2">
      <c r="BI202" s="63">
        <v>45689</v>
      </c>
      <c r="BJ202" t="s">
        <v>40</v>
      </c>
      <c r="BK202" t="s">
        <v>948</v>
      </c>
      <c r="BL202" s="88">
        <v>17559.82</v>
      </c>
    </row>
    <row r="203" spans="61:64" x14ac:dyDescent="0.2">
      <c r="BI203" s="63">
        <v>45689</v>
      </c>
      <c r="BJ203" t="s">
        <v>58</v>
      </c>
      <c r="BK203" t="s">
        <v>801</v>
      </c>
      <c r="BL203" s="88">
        <v>240</v>
      </c>
    </row>
    <row r="204" spans="61:64" x14ac:dyDescent="0.2">
      <c r="BI204" s="63">
        <v>45689</v>
      </c>
      <c r="BJ204" t="s">
        <v>58</v>
      </c>
      <c r="BK204" t="s">
        <v>802</v>
      </c>
      <c r="BL204" s="88">
        <v>3184.78</v>
      </c>
    </row>
    <row r="205" spans="61:64" x14ac:dyDescent="0.2">
      <c r="BI205" s="63">
        <v>45689</v>
      </c>
      <c r="BJ205" t="s">
        <v>58</v>
      </c>
      <c r="BK205" t="s">
        <v>906</v>
      </c>
      <c r="BL205" s="88">
        <v>427</v>
      </c>
    </row>
    <row r="206" spans="61:64" x14ac:dyDescent="0.2">
      <c r="BI206" s="63">
        <v>45689</v>
      </c>
      <c r="BJ206" t="s">
        <v>58</v>
      </c>
      <c r="BK206" t="s">
        <v>819</v>
      </c>
      <c r="BL206" s="88">
        <v>3</v>
      </c>
    </row>
    <row r="207" spans="61:64" x14ac:dyDescent="0.2">
      <c r="BI207" s="63">
        <v>45689</v>
      </c>
      <c r="BJ207" t="s">
        <v>58</v>
      </c>
      <c r="BK207" t="s">
        <v>1469</v>
      </c>
      <c r="BL207" s="88">
        <v>19.989999999999998</v>
      </c>
    </row>
    <row r="208" spans="61:64" x14ac:dyDescent="0.2">
      <c r="BI208" s="63">
        <v>45689</v>
      </c>
      <c r="BJ208" t="s">
        <v>43</v>
      </c>
      <c r="BK208" t="s">
        <v>46</v>
      </c>
      <c r="BL208" s="88">
        <v>326.19</v>
      </c>
    </row>
    <row r="209" spans="61:64" x14ac:dyDescent="0.2">
      <c r="BI209" s="63">
        <v>45689</v>
      </c>
      <c r="BJ209" t="s">
        <v>43</v>
      </c>
      <c r="BK209" t="s">
        <v>44</v>
      </c>
      <c r="BL209" s="88">
        <v>236.11</v>
      </c>
    </row>
    <row r="210" spans="61:64" x14ac:dyDescent="0.2">
      <c r="BI210" s="63">
        <v>45689</v>
      </c>
      <c r="BJ210" t="s">
        <v>43</v>
      </c>
      <c r="BK210" t="s">
        <v>47</v>
      </c>
      <c r="BL210" s="88">
        <v>238.41</v>
      </c>
    </row>
    <row r="211" spans="61:64" x14ac:dyDescent="0.2">
      <c r="BI211" s="63">
        <v>45689</v>
      </c>
      <c r="BJ211" t="s">
        <v>43</v>
      </c>
      <c r="BK211" t="s">
        <v>1396</v>
      </c>
      <c r="BL211" s="88">
        <v>174.75</v>
      </c>
    </row>
    <row r="212" spans="61:64" x14ac:dyDescent="0.2">
      <c r="BI212" s="63">
        <v>45689</v>
      </c>
      <c r="BJ212" t="s">
        <v>43</v>
      </c>
      <c r="BK212" t="s">
        <v>817</v>
      </c>
      <c r="BL212" s="88">
        <v>700</v>
      </c>
    </row>
    <row r="213" spans="61:64" x14ac:dyDescent="0.2">
      <c r="BI213" s="63">
        <v>45689</v>
      </c>
      <c r="BJ213" t="s">
        <v>43</v>
      </c>
      <c r="BK213" t="s">
        <v>815</v>
      </c>
      <c r="BL213" s="88">
        <v>39.99</v>
      </c>
    </row>
    <row r="214" spans="61:64" x14ac:dyDescent="0.2">
      <c r="BI214" s="63">
        <v>45689</v>
      </c>
      <c r="BJ214" t="s">
        <v>49</v>
      </c>
      <c r="BK214" t="s">
        <v>51</v>
      </c>
      <c r="BL214" s="88">
        <v>906.31</v>
      </c>
    </row>
    <row r="215" spans="61:64" x14ac:dyDescent="0.2">
      <c r="BI215" s="63">
        <v>45689</v>
      </c>
      <c r="BJ215" t="s">
        <v>49</v>
      </c>
      <c r="BK215" t="s">
        <v>50</v>
      </c>
      <c r="BL215" s="88">
        <v>56.769999999999996</v>
      </c>
    </row>
    <row r="216" spans="61:64" x14ac:dyDescent="0.2">
      <c r="BI216" s="63">
        <v>45689</v>
      </c>
      <c r="BJ216" t="s">
        <v>49</v>
      </c>
      <c r="BK216" t="s">
        <v>901</v>
      </c>
      <c r="BL216" s="88">
        <v>26.9</v>
      </c>
    </row>
    <row r="217" spans="61:64" x14ac:dyDescent="0.2">
      <c r="BI217" s="63">
        <v>45689</v>
      </c>
      <c r="BJ217" t="s">
        <v>49</v>
      </c>
      <c r="BK217" t="s">
        <v>807</v>
      </c>
      <c r="BL217" s="88">
        <v>182</v>
      </c>
    </row>
    <row r="218" spans="61:64" x14ac:dyDescent="0.2">
      <c r="BI218" s="63">
        <v>45689</v>
      </c>
      <c r="BJ218" t="s">
        <v>49</v>
      </c>
      <c r="BK218" t="s">
        <v>808</v>
      </c>
      <c r="BL218" s="88">
        <v>1042.6400000000001</v>
      </c>
    </row>
    <row r="219" spans="61:64" x14ac:dyDescent="0.2">
      <c r="BI219" s="63">
        <v>45689</v>
      </c>
      <c r="BJ219" t="s">
        <v>49</v>
      </c>
      <c r="BK219" t="s">
        <v>1031</v>
      </c>
      <c r="BL219" s="88">
        <v>17.5</v>
      </c>
    </row>
    <row r="220" spans="61:64" x14ac:dyDescent="0.2">
      <c r="BI220" s="63">
        <v>45689</v>
      </c>
      <c r="BJ220" t="s">
        <v>49</v>
      </c>
      <c r="BK220" t="s">
        <v>905</v>
      </c>
      <c r="BL220" s="88">
        <v>64.75</v>
      </c>
    </row>
    <row r="221" spans="61:64" x14ac:dyDescent="0.2">
      <c r="BI221" s="63">
        <v>45689</v>
      </c>
      <c r="BJ221" t="s">
        <v>49</v>
      </c>
      <c r="BK221" t="s">
        <v>809</v>
      </c>
      <c r="BL221" s="88">
        <v>661.95</v>
      </c>
    </row>
    <row r="222" spans="61:64" x14ac:dyDescent="0.2">
      <c r="BI222" s="63">
        <v>45689</v>
      </c>
      <c r="BJ222" t="s">
        <v>49</v>
      </c>
      <c r="BK222" t="s">
        <v>1379</v>
      </c>
      <c r="BL222" s="88">
        <v>45</v>
      </c>
    </row>
    <row r="223" spans="61:64" x14ac:dyDescent="0.2">
      <c r="BI223" s="63">
        <v>45689</v>
      </c>
      <c r="BJ223" t="s">
        <v>52</v>
      </c>
      <c r="BK223" t="s">
        <v>53</v>
      </c>
      <c r="BL223" s="88">
        <v>545</v>
      </c>
    </row>
    <row r="224" spans="61:64" x14ac:dyDescent="0.2">
      <c r="BI224" s="63">
        <v>45689</v>
      </c>
      <c r="BJ224" t="s">
        <v>52</v>
      </c>
      <c r="BK224" t="s">
        <v>54</v>
      </c>
      <c r="BL224" s="88">
        <v>2237.36</v>
      </c>
    </row>
    <row r="225" spans="61:64" x14ac:dyDescent="0.2">
      <c r="BI225" s="63">
        <v>45689</v>
      </c>
      <c r="BJ225" t="s">
        <v>52</v>
      </c>
      <c r="BK225" t="s">
        <v>800</v>
      </c>
      <c r="BL225" s="88">
        <v>803.04</v>
      </c>
    </row>
    <row r="226" spans="61:64" x14ac:dyDescent="0.2">
      <c r="BI226" s="63">
        <v>45689</v>
      </c>
      <c r="BJ226" t="s">
        <v>52</v>
      </c>
      <c r="BK226" t="s">
        <v>812</v>
      </c>
      <c r="BL226" s="88">
        <v>92.5</v>
      </c>
    </row>
    <row r="227" spans="61:64" x14ac:dyDescent="0.2">
      <c r="BI227" s="63">
        <v>45689</v>
      </c>
      <c r="BJ227" t="s">
        <v>52</v>
      </c>
      <c r="BK227" t="s">
        <v>811</v>
      </c>
      <c r="BL227" s="88">
        <v>390</v>
      </c>
    </row>
    <row r="228" spans="61:64" x14ac:dyDescent="0.2">
      <c r="BI228" s="63">
        <v>45689</v>
      </c>
      <c r="BJ228" t="s">
        <v>55</v>
      </c>
      <c r="BK228" t="s">
        <v>57</v>
      </c>
      <c r="BL228" s="88">
        <v>121.3</v>
      </c>
    </row>
    <row r="229" spans="61:64" x14ac:dyDescent="0.2">
      <c r="BI229" s="63">
        <v>45689</v>
      </c>
      <c r="BJ229" t="s">
        <v>55</v>
      </c>
      <c r="BK229" t="s">
        <v>56</v>
      </c>
      <c r="BL229" s="88">
        <v>694.24</v>
      </c>
    </row>
    <row r="230" spans="61:64" x14ac:dyDescent="0.2">
      <c r="BI230" s="63">
        <v>45689</v>
      </c>
      <c r="BJ230" t="s">
        <v>55</v>
      </c>
      <c r="BK230" t="s">
        <v>810</v>
      </c>
      <c r="BL230" s="88">
        <v>51.2</v>
      </c>
    </row>
    <row r="231" spans="61:64" x14ac:dyDescent="0.2">
      <c r="BI231" s="63">
        <v>45689</v>
      </c>
      <c r="BJ231" t="s">
        <v>55</v>
      </c>
      <c r="BK231" t="s">
        <v>913</v>
      </c>
      <c r="BL231" s="88">
        <v>207.38</v>
      </c>
    </row>
    <row r="232" spans="61:64" x14ac:dyDescent="0.2">
      <c r="BI232" s="63">
        <v>45689</v>
      </c>
      <c r="BJ232" t="s">
        <v>41</v>
      </c>
      <c r="BK232" t="s">
        <v>798</v>
      </c>
      <c r="BL232" s="88">
        <v>449.55999999999995</v>
      </c>
    </row>
    <row r="233" spans="61:64" x14ac:dyDescent="0.2">
      <c r="BI233" s="63">
        <v>45689</v>
      </c>
      <c r="BJ233" t="s">
        <v>808</v>
      </c>
      <c r="BK233" t="s">
        <v>257</v>
      </c>
      <c r="BL233" s="88">
        <v>1405.13</v>
      </c>
    </row>
    <row r="234" spans="61:64" x14ac:dyDescent="0.2">
      <c r="BI234" s="63">
        <v>45689</v>
      </c>
      <c r="BJ234" t="s">
        <v>899</v>
      </c>
      <c r="BK234" t="s">
        <v>900</v>
      </c>
      <c r="BL234" s="88">
        <v>30</v>
      </c>
    </row>
    <row r="235" spans="61:64" x14ac:dyDescent="0.2">
      <c r="BI235" s="63">
        <v>45689</v>
      </c>
      <c r="BJ235" t="s">
        <v>899</v>
      </c>
      <c r="BK235" t="s">
        <v>902</v>
      </c>
      <c r="BL235" s="88">
        <v>526.53</v>
      </c>
    </row>
    <row r="236" spans="61:64" x14ac:dyDescent="0.2">
      <c r="BI236" s="63">
        <v>45689</v>
      </c>
      <c r="BJ236" t="s">
        <v>899</v>
      </c>
      <c r="BK236" t="s">
        <v>1762</v>
      </c>
      <c r="BL236" s="88">
        <v>360</v>
      </c>
    </row>
    <row r="237" spans="61:64" x14ac:dyDescent="0.2">
      <c r="BI237" s="63">
        <v>45689</v>
      </c>
      <c r="BJ237" t="s">
        <v>803</v>
      </c>
      <c r="BK237" t="s">
        <v>799</v>
      </c>
      <c r="BL237" s="88">
        <v>108.1</v>
      </c>
    </row>
    <row r="238" spans="61:64" x14ac:dyDescent="0.2">
      <c r="BI238" s="63">
        <v>45689</v>
      </c>
      <c r="BJ238" t="s">
        <v>803</v>
      </c>
      <c r="BK238" t="s">
        <v>48</v>
      </c>
      <c r="BL238" s="88">
        <v>3012.0699999999997</v>
      </c>
    </row>
    <row r="239" spans="61:64" x14ac:dyDescent="0.2">
      <c r="BI239" s="63">
        <v>45689</v>
      </c>
      <c r="BJ239" t="s">
        <v>803</v>
      </c>
      <c r="BK239" t="s">
        <v>898</v>
      </c>
      <c r="BL239" s="88">
        <v>18.880000000000003</v>
      </c>
    </row>
    <row r="240" spans="61:64" x14ac:dyDescent="0.2">
      <c r="BI240" s="63">
        <v>45689</v>
      </c>
      <c r="BJ240" t="s">
        <v>803</v>
      </c>
      <c r="BK240" t="s">
        <v>1272</v>
      </c>
      <c r="BL240" s="88">
        <v>262.45000000000005</v>
      </c>
    </row>
    <row r="241" spans="61:64" x14ac:dyDescent="0.2">
      <c r="BI241" s="63">
        <v>45689</v>
      </c>
      <c r="BJ241" t="s">
        <v>907</v>
      </c>
      <c r="BK241" t="s">
        <v>909</v>
      </c>
      <c r="BL241" s="88">
        <v>7.9</v>
      </c>
    </row>
    <row r="242" spans="61:64" x14ac:dyDescent="0.2">
      <c r="BI242" s="63">
        <v>45689</v>
      </c>
      <c r="BJ242" t="s">
        <v>816</v>
      </c>
      <c r="BK242" t="s">
        <v>915</v>
      </c>
      <c r="BL242" s="88">
        <v>909.87</v>
      </c>
    </row>
    <row r="243" spans="61:64" x14ac:dyDescent="0.2">
      <c r="BI243" s="63">
        <v>45689</v>
      </c>
      <c r="BJ243" t="s">
        <v>816</v>
      </c>
      <c r="BK243" t="s">
        <v>965</v>
      </c>
      <c r="BL243" s="88">
        <v>570.67000000000007</v>
      </c>
    </row>
    <row r="244" spans="61:64" x14ac:dyDescent="0.2">
      <c r="BI244" s="63">
        <v>45689</v>
      </c>
      <c r="BJ244" t="s">
        <v>816</v>
      </c>
      <c r="BK244" t="s">
        <v>914</v>
      </c>
      <c r="BL244" s="88">
        <v>785</v>
      </c>
    </row>
    <row r="245" spans="61:64" x14ac:dyDescent="0.2">
      <c r="BI245" s="63">
        <v>45689</v>
      </c>
      <c r="BJ245" t="s">
        <v>816</v>
      </c>
      <c r="BK245" t="s">
        <v>964</v>
      </c>
      <c r="BL245" s="88">
        <v>121.96</v>
      </c>
    </row>
    <row r="246" spans="61:64" x14ac:dyDescent="0.2">
      <c r="BI246" s="63">
        <v>45689</v>
      </c>
      <c r="BJ246" t="s">
        <v>814</v>
      </c>
      <c r="BK246" t="s">
        <v>257</v>
      </c>
      <c r="BL246" s="88">
        <v>623.39</v>
      </c>
    </row>
    <row r="247" spans="61:64" x14ac:dyDescent="0.2">
      <c r="BI247" s="63">
        <v>45689</v>
      </c>
      <c r="BJ247" t="s">
        <v>809</v>
      </c>
      <c r="BK247" t="s">
        <v>823</v>
      </c>
      <c r="BL247" s="88">
        <v>1055.3000000000002</v>
      </c>
    </row>
    <row r="248" spans="61:64" x14ac:dyDescent="0.2">
      <c r="BI248" s="63">
        <v>45689</v>
      </c>
      <c r="BJ248" t="s">
        <v>809</v>
      </c>
      <c r="BK248" t="s">
        <v>824</v>
      </c>
      <c r="BL248" s="88">
        <v>166.85</v>
      </c>
    </row>
    <row r="249" spans="61:64" x14ac:dyDescent="0.2">
      <c r="BI249" s="63">
        <v>45689</v>
      </c>
      <c r="BJ249" t="s">
        <v>1029</v>
      </c>
      <c r="BK249" t="s">
        <v>1030</v>
      </c>
      <c r="BL249" s="88">
        <v>43.89</v>
      </c>
    </row>
    <row r="250" spans="61:64" x14ac:dyDescent="0.2">
      <c r="BI250" s="63">
        <v>45689</v>
      </c>
      <c r="BJ250" t="s">
        <v>1029</v>
      </c>
      <c r="BK250" t="s">
        <v>1118</v>
      </c>
      <c r="BL250" s="88">
        <v>147.5</v>
      </c>
    </row>
    <row r="251" spans="61:64" x14ac:dyDescent="0.2">
      <c r="BI251" s="63">
        <v>45689</v>
      </c>
      <c r="BJ251" t="s">
        <v>679</v>
      </c>
      <c r="BK251" t="s">
        <v>1137</v>
      </c>
      <c r="BL251" s="88">
        <v>499.96</v>
      </c>
    </row>
    <row r="252" spans="61:64" x14ac:dyDescent="0.2">
      <c r="BI252" s="63">
        <v>45748</v>
      </c>
      <c r="BJ252" t="s">
        <v>40</v>
      </c>
      <c r="BK252" t="s">
        <v>949</v>
      </c>
      <c r="BL252" s="88">
        <v>4660</v>
      </c>
    </row>
    <row r="253" spans="61:64" x14ac:dyDescent="0.2">
      <c r="BI253" s="63">
        <v>45748</v>
      </c>
      <c r="BJ253" t="s">
        <v>40</v>
      </c>
      <c r="BK253" t="s">
        <v>948</v>
      </c>
      <c r="BL253" s="88">
        <v>14238.46</v>
      </c>
    </row>
    <row r="254" spans="61:64" x14ac:dyDescent="0.2">
      <c r="BI254" s="63">
        <v>45748</v>
      </c>
      <c r="BJ254" t="s">
        <v>58</v>
      </c>
      <c r="BK254" t="s">
        <v>801</v>
      </c>
      <c r="BL254" s="88">
        <v>253.64</v>
      </c>
    </row>
    <row r="255" spans="61:64" x14ac:dyDescent="0.2">
      <c r="BI255" s="63">
        <v>45748</v>
      </c>
      <c r="BJ255" t="s">
        <v>58</v>
      </c>
      <c r="BK255" t="s">
        <v>802</v>
      </c>
      <c r="BL255" s="88">
        <v>4208.7300000000005</v>
      </c>
    </row>
    <row r="256" spans="61:64" x14ac:dyDescent="0.2">
      <c r="BI256" s="63">
        <v>45748</v>
      </c>
      <c r="BJ256" t="s">
        <v>58</v>
      </c>
      <c r="BK256" t="s">
        <v>906</v>
      </c>
      <c r="BL256" s="88">
        <v>366.3</v>
      </c>
    </row>
    <row r="257" spans="61:64" x14ac:dyDescent="0.2">
      <c r="BI257" s="63">
        <v>45748</v>
      </c>
      <c r="BJ257" t="s">
        <v>58</v>
      </c>
      <c r="BK257" t="s">
        <v>1469</v>
      </c>
      <c r="BL257" s="88">
        <v>20</v>
      </c>
    </row>
    <row r="258" spans="61:64" x14ac:dyDescent="0.2">
      <c r="BI258" s="63">
        <v>45748</v>
      </c>
      <c r="BJ258" t="s">
        <v>58</v>
      </c>
      <c r="BK258" t="s">
        <v>1794</v>
      </c>
      <c r="BL258" s="88">
        <v>570</v>
      </c>
    </row>
    <row r="259" spans="61:64" x14ac:dyDescent="0.2">
      <c r="BI259" s="63">
        <v>45748</v>
      </c>
      <c r="BJ259" t="s">
        <v>43</v>
      </c>
      <c r="BK259" t="s">
        <v>46</v>
      </c>
      <c r="BL259" s="88">
        <v>272</v>
      </c>
    </row>
    <row r="260" spans="61:64" x14ac:dyDescent="0.2">
      <c r="BI260" s="63">
        <v>45748</v>
      </c>
      <c r="BJ260" t="s">
        <v>43</v>
      </c>
      <c r="BK260" t="s">
        <v>44</v>
      </c>
      <c r="BL260" s="88">
        <v>708.09</v>
      </c>
    </row>
    <row r="261" spans="61:64" x14ac:dyDescent="0.2">
      <c r="BI261" s="63">
        <v>45748</v>
      </c>
      <c r="BJ261" t="s">
        <v>43</v>
      </c>
      <c r="BK261" t="s">
        <v>47</v>
      </c>
      <c r="BL261" s="88">
        <v>238.41</v>
      </c>
    </row>
    <row r="262" spans="61:64" x14ac:dyDescent="0.2">
      <c r="BI262" s="63">
        <v>45748</v>
      </c>
      <c r="BJ262" t="s">
        <v>43</v>
      </c>
      <c r="BK262" t="s">
        <v>1396</v>
      </c>
      <c r="BL262" s="88">
        <v>174.72</v>
      </c>
    </row>
    <row r="263" spans="61:64" x14ac:dyDescent="0.2">
      <c r="BI263" s="63">
        <v>45748</v>
      </c>
      <c r="BJ263" t="s">
        <v>43</v>
      </c>
      <c r="BK263" t="s">
        <v>817</v>
      </c>
      <c r="BL263" s="88">
        <v>630</v>
      </c>
    </row>
    <row r="264" spans="61:64" x14ac:dyDescent="0.2">
      <c r="BI264" s="63">
        <v>45748</v>
      </c>
      <c r="BJ264" t="s">
        <v>43</v>
      </c>
      <c r="BK264" t="s">
        <v>818</v>
      </c>
      <c r="BL264" s="88">
        <v>6</v>
      </c>
    </row>
    <row r="265" spans="61:64" x14ac:dyDescent="0.2">
      <c r="BI265" s="63">
        <v>45748</v>
      </c>
      <c r="BJ265" t="s">
        <v>43</v>
      </c>
      <c r="BK265" t="s">
        <v>815</v>
      </c>
      <c r="BL265" s="88">
        <v>199.24</v>
      </c>
    </row>
    <row r="266" spans="61:64" x14ac:dyDescent="0.2">
      <c r="BI266" s="63">
        <v>45748</v>
      </c>
      <c r="BJ266" t="s">
        <v>49</v>
      </c>
      <c r="BK266" t="s">
        <v>51</v>
      </c>
      <c r="BL266" s="88">
        <v>810.88</v>
      </c>
    </row>
    <row r="267" spans="61:64" x14ac:dyDescent="0.2">
      <c r="BI267" s="63">
        <v>45748</v>
      </c>
      <c r="BJ267" t="s">
        <v>49</v>
      </c>
      <c r="BK267" t="s">
        <v>50</v>
      </c>
      <c r="BL267" s="88">
        <v>389.99</v>
      </c>
    </row>
    <row r="268" spans="61:64" x14ac:dyDescent="0.2">
      <c r="BI268" s="63">
        <v>45748</v>
      </c>
      <c r="BJ268" t="s">
        <v>49</v>
      </c>
      <c r="BK268" t="s">
        <v>901</v>
      </c>
      <c r="BL268" s="88">
        <v>20.9</v>
      </c>
    </row>
    <row r="269" spans="61:64" x14ac:dyDescent="0.2">
      <c r="BI269" s="63">
        <v>45748</v>
      </c>
      <c r="BJ269" t="s">
        <v>49</v>
      </c>
      <c r="BK269" t="s">
        <v>807</v>
      </c>
      <c r="BL269" s="88">
        <v>186.34</v>
      </c>
    </row>
    <row r="270" spans="61:64" x14ac:dyDescent="0.2">
      <c r="BI270" s="63">
        <v>45748</v>
      </c>
      <c r="BJ270" t="s">
        <v>49</v>
      </c>
      <c r="BK270" t="s">
        <v>904</v>
      </c>
      <c r="BL270" s="88">
        <v>157.05000000000001</v>
      </c>
    </row>
    <row r="271" spans="61:64" x14ac:dyDescent="0.2">
      <c r="BI271" s="63">
        <v>45748</v>
      </c>
      <c r="BJ271" t="s">
        <v>49</v>
      </c>
      <c r="BK271" t="s">
        <v>808</v>
      </c>
      <c r="BL271" s="88">
        <v>1007.46</v>
      </c>
    </row>
    <row r="272" spans="61:64" x14ac:dyDescent="0.2">
      <c r="BI272" s="63">
        <v>45748</v>
      </c>
      <c r="BJ272" t="s">
        <v>49</v>
      </c>
      <c r="BK272" t="s">
        <v>905</v>
      </c>
      <c r="BL272" s="88">
        <v>925.5</v>
      </c>
    </row>
    <row r="273" spans="61:64" x14ac:dyDescent="0.2">
      <c r="BI273" s="63">
        <v>45748</v>
      </c>
      <c r="BJ273" t="s">
        <v>49</v>
      </c>
      <c r="BK273" t="s">
        <v>809</v>
      </c>
      <c r="BL273" s="88">
        <v>661.95</v>
      </c>
    </row>
    <row r="274" spans="61:64" x14ac:dyDescent="0.2">
      <c r="BI274" s="63">
        <v>45748</v>
      </c>
      <c r="BJ274" t="s">
        <v>49</v>
      </c>
      <c r="BK274" t="s">
        <v>1752</v>
      </c>
      <c r="BL274" s="88">
        <v>11.5</v>
      </c>
    </row>
    <row r="275" spans="61:64" x14ac:dyDescent="0.2">
      <c r="BI275" s="63">
        <v>45748</v>
      </c>
      <c r="BJ275" t="s">
        <v>52</v>
      </c>
      <c r="BK275" t="s">
        <v>53</v>
      </c>
      <c r="BL275" s="88">
        <v>666</v>
      </c>
    </row>
    <row r="276" spans="61:64" x14ac:dyDescent="0.2">
      <c r="BI276" s="63">
        <v>45748</v>
      </c>
      <c r="BJ276" t="s">
        <v>52</v>
      </c>
      <c r="BK276" t="s">
        <v>54</v>
      </c>
      <c r="BL276" s="88">
        <v>2042.23</v>
      </c>
    </row>
    <row r="277" spans="61:64" x14ac:dyDescent="0.2">
      <c r="BI277" s="63">
        <v>45748</v>
      </c>
      <c r="BJ277" t="s">
        <v>52</v>
      </c>
      <c r="BK277" t="s">
        <v>800</v>
      </c>
      <c r="BL277" s="88">
        <v>956.61999999999989</v>
      </c>
    </row>
    <row r="278" spans="61:64" x14ac:dyDescent="0.2">
      <c r="BI278" s="63">
        <v>45748</v>
      </c>
      <c r="BJ278" t="s">
        <v>52</v>
      </c>
      <c r="BK278" t="s">
        <v>811</v>
      </c>
      <c r="BL278" s="88">
        <v>733</v>
      </c>
    </row>
    <row r="279" spans="61:64" x14ac:dyDescent="0.2">
      <c r="BI279" s="63">
        <v>45748</v>
      </c>
      <c r="BJ279" t="s">
        <v>55</v>
      </c>
      <c r="BK279" t="s">
        <v>57</v>
      </c>
      <c r="BL279" s="88">
        <v>247.65</v>
      </c>
    </row>
    <row r="280" spans="61:64" x14ac:dyDescent="0.2">
      <c r="BI280" s="63">
        <v>45748</v>
      </c>
      <c r="BJ280" t="s">
        <v>55</v>
      </c>
      <c r="BK280" t="s">
        <v>56</v>
      </c>
      <c r="BL280" s="88">
        <v>344.81</v>
      </c>
    </row>
    <row r="281" spans="61:64" x14ac:dyDescent="0.2">
      <c r="BI281" s="63">
        <v>45748</v>
      </c>
      <c r="BJ281" t="s">
        <v>55</v>
      </c>
      <c r="BK281" t="s">
        <v>810</v>
      </c>
      <c r="BL281" s="88">
        <v>15</v>
      </c>
    </row>
    <row r="282" spans="61:64" x14ac:dyDescent="0.2">
      <c r="BI282" s="63">
        <v>45748</v>
      </c>
      <c r="BJ282" t="s">
        <v>55</v>
      </c>
      <c r="BK282" t="s">
        <v>913</v>
      </c>
      <c r="BL282" s="88">
        <v>142.63</v>
      </c>
    </row>
    <row r="283" spans="61:64" x14ac:dyDescent="0.2">
      <c r="BI283" s="63">
        <v>45748</v>
      </c>
      <c r="BJ283" t="s">
        <v>41</v>
      </c>
      <c r="BK283" t="s">
        <v>798</v>
      </c>
      <c r="BL283" s="88">
        <v>625.2700000000001</v>
      </c>
    </row>
    <row r="284" spans="61:64" x14ac:dyDescent="0.2">
      <c r="BI284" s="63">
        <v>45748</v>
      </c>
      <c r="BJ284" t="s">
        <v>41</v>
      </c>
      <c r="BK284" t="s">
        <v>1702</v>
      </c>
      <c r="BL284" s="88">
        <v>3100</v>
      </c>
    </row>
    <row r="285" spans="61:64" x14ac:dyDescent="0.2">
      <c r="BI285" s="63">
        <v>45748</v>
      </c>
      <c r="BJ285" t="s">
        <v>808</v>
      </c>
      <c r="BK285" t="s">
        <v>257</v>
      </c>
      <c r="BL285" s="88">
        <v>1075.6699999999998</v>
      </c>
    </row>
    <row r="286" spans="61:64" x14ac:dyDescent="0.2">
      <c r="BI286" s="63">
        <v>45748</v>
      </c>
      <c r="BJ286" t="s">
        <v>899</v>
      </c>
      <c r="BK286" t="s">
        <v>902</v>
      </c>
      <c r="BL286" s="88">
        <v>170.18</v>
      </c>
    </row>
    <row r="287" spans="61:64" x14ac:dyDescent="0.2">
      <c r="BI287" s="63">
        <v>45748</v>
      </c>
      <c r="BJ287" t="s">
        <v>899</v>
      </c>
      <c r="BK287" t="s">
        <v>910</v>
      </c>
      <c r="BL287" s="88">
        <v>175.55</v>
      </c>
    </row>
    <row r="288" spans="61:64" x14ac:dyDescent="0.2">
      <c r="BI288" s="63">
        <v>45748</v>
      </c>
      <c r="BJ288" t="s">
        <v>803</v>
      </c>
      <c r="BK288" t="s">
        <v>799</v>
      </c>
      <c r="BL288" s="88">
        <v>101.06</v>
      </c>
    </row>
    <row r="289" spans="61:64" x14ac:dyDescent="0.2">
      <c r="BI289" s="63">
        <v>45748</v>
      </c>
      <c r="BJ289" t="s">
        <v>803</v>
      </c>
      <c r="BK289" t="s">
        <v>48</v>
      </c>
      <c r="BL289" s="88">
        <v>2086.89</v>
      </c>
    </row>
    <row r="290" spans="61:64" x14ac:dyDescent="0.2">
      <c r="BI290" s="63">
        <v>45748</v>
      </c>
      <c r="BJ290" t="s">
        <v>803</v>
      </c>
      <c r="BK290" t="s">
        <v>898</v>
      </c>
      <c r="BL290" s="88">
        <v>256.98</v>
      </c>
    </row>
    <row r="291" spans="61:64" x14ac:dyDescent="0.2">
      <c r="BI291" s="63">
        <v>45748</v>
      </c>
      <c r="BJ291" t="s">
        <v>803</v>
      </c>
      <c r="BK291" t="s">
        <v>1272</v>
      </c>
      <c r="BL291" s="88">
        <v>97.61</v>
      </c>
    </row>
    <row r="292" spans="61:64" x14ac:dyDescent="0.2">
      <c r="BI292" s="63">
        <v>45748</v>
      </c>
      <c r="BJ292" t="s">
        <v>816</v>
      </c>
      <c r="BK292" t="s">
        <v>965</v>
      </c>
      <c r="BL292" s="88">
        <v>589.5</v>
      </c>
    </row>
    <row r="293" spans="61:64" x14ac:dyDescent="0.2">
      <c r="BI293" s="63">
        <v>45748</v>
      </c>
      <c r="BJ293" t="s">
        <v>814</v>
      </c>
      <c r="BK293" t="s">
        <v>257</v>
      </c>
      <c r="BL293" s="88">
        <v>592.52</v>
      </c>
    </row>
    <row r="294" spans="61:64" x14ac:dyDescent="0.2">
      <c r="BI294" s="63">
        <v>45748</v>
      </c>
      <c r="BJ294" t="s">
        <v>809</v>
      </c>
      <c r="BK294" t="s">
        <v>823</v>
      </c>
      <c r="BL294" s="88">
        <v>1055.3000000000002</v>
      </c>
    </row>
    <row r="295" spans="61:64" x14ac:dyDescent="0.2">
      <c r="BI295" s="63">
        <v>45748</v>
      </c>
      <c r="BJ295" t="s">
        <v>809</v>
      </c>
      <c r="BK295" t="s">
        <v>824</v>
      </c>
      <c r="BL295" s="88">
        <v>166.85</v>
      </c>
    </row>
    <row r="296" spans="61:64" x14ac:dyDescent="0.2">
      <c r="BI296" s="63">
        <v>45748</v>
      </c>
      <c r="BJ296" t="s">
        <v>1029</v>
      </c>
      <c r="BK296" t="s">
        <v>1030</v>
      </c>
      <c r="BL296" s="88">
        <v>68.13</v>
      </c>
    </row>
    <row r="297" spans="61:64" x14ac:dyDescent="0.2">
      <c r="BI297" s="63">
        <v>45748</v>
      </c>
      <c r="BJ297" t="s">
        <v>679</v>
      </c>
      <c r="BK297" t="s">
        <v>1137</v>
      </c>
      <c r="BL297" s="88">
        <v>496.39</v>
      </c>
    </row>
    <row r="298" spans="61:64" x14ac:dyDescent="0.2">
      <c r="BI298" s="63">
        <v>45717</v>
      </c>
      <c r="BJ298" t="s">
        <v>40</v>
      </c>
      <c r="BK298" t="s">
        <v>949</v>
      </c>
      <c r="BL298" s="88">
        <v>7200</v>
      </c>
    </row>
    <row r="299" spans="61:64" x14ac:dyDescent="0.2">
      <c r="BI299" s="63">
        <v>45717</v>
      </c>
      <c r="BJ299" t="s">
        <v>40</v>
      </c>
      <c r="BK299" t="s">
        <v>948</v>
      </c>
      <c r="BL299" s="88">
        <v>12937.65</v>
      </c>
    </row>
    <row r="300" spans="61:64" x14ac:dyDescent="0.2">
      <c r="BI300" s="63">
        <v>45717</v>
      </c>
      <c r="BJ300" t="s">
        <v>58</v>
      </c>
      <c r="BK300" t="s">
        <v>801</v>
      </c>
      <c r="BL300" s="88">
        <v>240</v>
      </c>
    </row>
    <row r="301" spans="61:64" x14ac:dyDescent="0.2">
      <c r="BI301" s="63">
        <v>45717</v>
      </c>
      <c r="BJ301" t="s">
        <v>58</v>
      </c>
      <c r="BK301" t="s">
        <v>802</v>
      </c>
      <c r="BL301" s="88">
        <v>3386.4700000000003</v>
      </c>
    </row>
    <row r="302" spans="61:64" x14ac:dyDescent="0.2">
      <c r="BI302" s="63">
        <v>45717</v>
      </c>
      <c r="BJ302" t="s">
        <v>58</v>
      </c>
      <c r="BK302" t="s">
        <v>906</v>
      </c>
      <c r="BL302" s="88">
        <v>212.17</v>
      </c>
    </row>
    <row r="303" spans="61:64" x14ac:dyDescent="0.2">
      <c r="BI303" s="63">
        <v>45717</v>
      </c>
      <c r="BJ303" t="s">
        <v>58</v>
      </c>
      <c r="BK303" t="s">
        <v>819</v>
      </c>
      <c r="BL303" s="88">
        <v>7.9</v>
      </c>
    </row>
    <row r="304" spans="61:64" x14ac:dyDescent="0.2">
      <c r="BI304" s="63">
        <v>45717</v>
      </c>
      <c r="BJ304" t="s">
        <v>58</v>
      </c>
      <c r="BK304" t="s">
        <v>1469</v>
      </c>
      <c r="BL304" s="88">
        <v>19.989999999999998</v>
      </c>
    </row>
    <row r="305" spans="61:64" x14ac:dyDescent="0.2">
      <c r="BI305" s="63">
        <v>45717</v>
      </c>
      <c r="BJ305" t="s">
        <v>43</v>
      </c>
      <c r="BK305" t="s">
        <v>46</v>
      </c>
      <c r="BL305" s="88">
        <v>279.52999999999997</v>
      </c>
    </row>
    <row r="306" spans="61:64" x14ac:dyDescent="0.2">
      <c r="BI306" s="63">
        <v>45717</v>
      </c>
      <c r="BJ306" t="s">
        <v>43</v>
      </c>
      <c r="BK306" t="s">
        <v>44</v>
      </c>
      <c r="BL306" s="88">
        <v>79.569999999999993</v>
      </c>
    </row>
    <row r="307" spans="61:64" x14ac:dyDescent="0.2">
      <c r="BI307" s="63">
        <v>45717</v>
      </c>
      <c r="BJ307" t="s">
        <v>43</v>
      </c>
      <c r="BK307" t="s">
        <v>47</v>
      </c>
      <c r="BL307" s="88">
        <v>238.41</v>
      </c>
    </row>
    <row r="308" spans="61:64" x14ac:dyDescent="0.2">
      <c r="BI308" s="63">
        <v>45717</v>
      </c>
      <c r="BJ308" t="s">
        <v>43</v>
      </c>
      <c r="BK308" t="s">
        <v>1396</v>
      </c>
      <c r="BL308" s="88">
        <v>174.72</v>
      </c>
    </row>
    <row r="309" spans="61:64" x14ac:dyDescent="0.2">
      <c r="BI309" s="63">
        <v>45717</v>
      </c>
      <c r="BJ309" t="s">
        <v>43</v>
      </c>
      <c r="BK309" t="s">
        <v>817</v>
      </c>
      <c r="BL309" s="88">
        <v>800</v>
      </c>
    </row>
    <row r="310" spans="61:64" x14ac:dyDescent="0.2">
      <c r="BI310" s="63">
        <v>45717</v>
      </c>
      <c r="BJ310" t="s">
        <v>43</v>
      </c>
      <c r="BK310" t="s">
        <v>818</v>
      </c>
      <c r="BL310" s="88">
        <v>380</v>
      </c>
    </row>
    <row r="311" spans="61:64" x14ac:dyDescent="0.2">
      <c r="BI311" s="63">
        <v>45717</v>
      </c>
      <c r="BJ311" t="s">
        <v>43</v>
      </c>
      <c r="BK311" t="s">
        <v>815</v>
      </c>
      <c r="BL311" s="88">
        <v>159.25</v>
      </c>
    </row>
    <row r="312" spans="61:64" x14ac:dyDescent="0.2">
      <c r="BI312" s="63">
        <v>45717</v>
      </c>
      <c r="BJ312" t="s">
        <v>49</v>
      </c>
      <c r="BK312" t="s">
        <v>51</v>
      </c>
      <c r="BL312" s="88">
        <v>796.53</v>
      </c>
    </row>
    <row r="313" spans="61:64" x14ac:dyDescent="0.2">
      <c r="BI313" s="63">
        <v>45717</v>
      </c>
      <c r="BJ313" t="s">
        <v>49</v>
      </c>
      <c r="BK313" t="s">
        <v>901</v>
      </c>
      <c r="BL313" s="88">
        <v>26.9</v>
      </c>
    </row>
    <row r="314" spans="61:64" x14ac:dyDescent="0.2">
      <c r="BI314" s="63">
        <v>45717</v>
      </c>
      <c r="BJ314" t="s">
        <v>49</v>
      </c>
      <c r="BK314" t="s">
        <v>807</v>
      </c>
      <c r="BL314" s="88">
        <v>80</v>
      </c>
    </row>
    <row r="315" spans="61:64" x14ac:dyDescent="0.2">
      <c r="BI315" s="63">
        <v>45717</v>
      </c>
      <c r="BJ315" t="s">
        <v>49</v>
      </c>
      <c r="BK315" t="s">
        <v>808</v>
      </c>
      <c r="BL315" s="88">
        <v>1007.46</v>
      </c>
    </row>
    <row r="316" spans="61:64" x14ac:dyDescent="0.2">
      <c r="BI316" s="63">
        <v>45717</v>
      </c>
      <c r="BJ316" t="s">
        <v>49</v>
      </c>
      <c r="BK316" t="s">
        <v>1031</v>
      </c>
      <c r="BL316" s="88">
        <v>11.5</v>
      </c>
    </row>
    <row r="317" spans="61:64" x14ac:dyDescent="0.2">
      <c r="BI317" s="63">
        <v>45717</v>
      </c>
      <c r="BJ317" t="s">
        <v>49</v>
      </c>
      <c r="BK317" t="s">
        <v>905</v>
      </c>
      <c r="BL317" s="88">
        <v>64.75</v>
      </c>
    </row>
    <row r="318" spans="61:64" x14ac:dyDescent="0.2">
      <c r="BI318" s="63">
        <v>45717</v>
      </c>
      <c r="BJ318" t="s">
        <v>49</v>
      </c>
      <c r="BK318" t="s">
        <v>809</v>
      </c>
      <c r="BL318" s="88">
        <v>661.95</v>
      </c>
    </row>
    <row r="319" spans="61:64" x14ac:dyDescent="0.2">
      <c r="BI319" s="63">
        <v>45717</v>
      </c>
      <c r="BJ319" t="s">
        <v>52</v>
      </c>
      <c r="BK319" t="s">
        <v>53</v>
      </c>
      <c r="BL319" s="88">
        <v>656</v>
      </c>
    </row>
    <row r="320" spans="61:64" x14ac:dyDescent="0.2">
      <c r="BI320" s="63">
        <v>45717</v>
      </c>
      <c r="BJ320" t="s">
        <v>52</v>
      </c>
      <c r="BK320" t="s">
        <v>54</v>
      </c>
      <c r="BL320" s="88">
        <v>2109.6</v>
      </c>
    </row>
    <row r="321" spans="61:64" x14ac:dyDescent="0.2">
      <c r="BI321" s="63">
        <v>45717</v>
      </c>
      <c r="BJ321" t="s">
        <v>52</v>
      </c>
      <c r="BK321" t="s">
        <v>800</v>
      </c>
      <c r="BL321" s="88">
        <v>385.41999999999996</v>
      </c>
    </row>
    <row r="322" spans="61:64" x14ac:dyDescent="0.2">
      <c r="BI322" s="63">
        <v>45717</v>
      </c>
      <c r="BJ322" t="s">
        <v>52</v>
      </c>
      <c r="BK322" t="s">
        <v>812</v>
      </c>
      <c r="BL322" s="88">
        <v>92.5</v>
      </c>
    </row>
    <row r="323" spans="61:64" x14ac:dyDescent="0.2">
      <c r="BI323" s="63">
        <v>45717</v>
      </c>
      <c r="BJ323" t="s">
        <v>52</v>
      </c>
      <c r="BK323" t="s">
        <v>811</v>
      </c>
      <c r="BL323" s="88">
        <v>733</v>
      </c>
    </row>
    <row r="324" spans="61:64" x14ac:dyDescent="0.2">
      <c r="BI324" s="63">
        <v>45717</v>
      </c>
      <c r="BJ324" t="s">
        <v>55</v>
      </c>
      <c r="BK324" t="s">
        <v>57</v>
      </c>
      <c r="BL324" s="88">
        <v>139.79000000000002</v>
      </c>
    </row>
    <row r="325" spans="61:64" x14ac:dyDescent="0.2">
      <c r="BI325" s="63">
        <v>45717</v>
      </c>
      <c r="BJ325" t="s">
        <v>55</v>
      </c>
      <c r="BK325" t="s">
        <v>56</v>
      </c>
      <c r="BL325" s="88">
        <v>1296.67</v>
      </c>
    </row>
    <row r="326" spans="61:64" x14ac:dyDescent="0.2">
      <c r="BI326" s="63">
        <v>45717</v>
      </c>
      <c r="BJ326" t="s">
        <v>55</v>
      </c>
      <c r="BK326" t="s">
        <v>810</v>
      </c>
      <c r="BL326" s="88">
        <v>15</v>
      </c>
    </row>
    <row r="327" spans="61:64" x14ac:dyDescent="0.2">
      <c r="BI327" s="63">
        <v>45717</v>
      </c>
      <c r="BJ327" t="s">
        <v>41</v>
      </c>
      <c r="BK327" t="s">
        <v>798</v>
      </c>
      <c r="BL327" s="88">
        <v>713.86</v>
      </c>
    </row>
    <row r="328" spans="61:64" x14ac:dyDescent="0.2">
      <c r="BI328" s="63">
        <v>45717</v>
      </c>
      <c r="BJ328" t="s">
        <v>808</v>
      </c>
      <c r="BK328" t="s">
        <v>257</v>
      </c>
      <c r="BL328" s="88">
        <v>1692.54</v>
      </c>
    </row>
    <row r="329" spans="61:64" x14ac:dyDescent="0.2">
      <c r="BI329" s="63">
        <v>45717</v>
      </c>
      <c r="BJ329" t="s">
        <v>899</v>
      </c>
      <c r="BK329" t="s">
        <v>900</v>
      </c>
      <c r="BL329" s="88">
        <v>50</v>
      </c>
    </row>
    <row r="330" spans="61:64" x14ac:dyDescent="0.2">
      <c r="BI330" s="63">
        <v>45717</v>
      </c>
      <c r="BJ330" t="s">
        <v>899</v>
      </c>
      <c r="BK330" t="s">
        <v>902</v>
      </c>
      <c r="BL330" s="88">
        <v>363.59999999999997</v>
      </c>
    </row>
    <row r="331" spans="61:64" x14ac:dyDescent="0.2">
      <c r="BI331" s="63">
        <v>45717</v>
      </c>
      <c r="BJ331" t="s">
        <v>899</v>
      </c>
      <c r="BK331" t="s">
        <v>910</v>
      </c>
      <c r="BL331" s="88">
        <v>170</v>
      </c>
    </row>
    <row r="332" spans="61:64" x14ac:dyDescent="0.2">
      <c r="BI332" s="63">
        <v>45717</v>
      </c>
      <c r="BJ332" t="s">
        <v>899</v>
      </c>
      <c r="BK332" t="s">
        <v>1762</v>
      </c>
      <c r="BL332" s="88">
        <v>360</v>
      </c>
    </row>
    <row r="333" spans="61:64" x14ac:dyDescent="0.2">
      <c r="BI333" s="63">
        <v>45717</v>
      </c>
      <c r="BJ333" t="s">
        <v>803</v>
      </c>
      <c r="BK333" t="s">
        <v>799</v>
      </c>
      <c r="BL333" s="88">
        <v>95.08</v>
      </c>
    </row>
    <row r="334" spans="61:64" x14ac:dyDescent="0.2">
      <c r="BI334" s="63">
        <v>45717</v>
      </c>
      <c r="BJ334" t="s">
        <v>803</v>
      </c>
      <c r="BK334" t="s">
        <v>48</v>
      </c>
      <c r="BL334" s="88">
        <v>1659.5900000000001</v>
      </c>
    </row>
    <row r="335" spans="61:64" x14ac:dyDescent="0.2">
      <c r="BI335" s="63">
        <v>45717</v>
      </c>
      <c r="BJ335" t="s">
        <v>803</v>
      </c>
      <c r="BK335" t="s">
        <v>898</v>
      </c>
      <c r="BL335" s="88">
        <v>105.83999999999999</v>
      </c>
    </row>
    <row r="336" spans="61:64" x14ac:dyDescent="0.2">
      <c r="BI336" s="63">
        <v>45717</v>
      </c>
      <c r="BJ336" t="s">
        <v>803</v>
      </c>
      <c r="BK336" t="s">
        <v>1272</v>
      </c>
      <c r="BL336" s="88">
        <v>94.6</v>
      </c>
    </row>
    <row r="337" spans="61:64" x14ac:dyDescent="0.2">
      <c r="BI337" s="63">
        <v>45717</v>
      </c>
      <c r="BJ337" t="s">
        <v>907</v>
      </c>
      <c r="BK337" t="s">
        <v>909</v>
      </c>
      <c r="BL337" s="88">
        <v>6.9</v>
      </c>
    </row>
    <row r="338" spans="61:64" x14ac:dyDescent="0.2">
      <c r="BI338" s="63">
        <v>45717</v>
      </c>
      <c r="BJ338" t="s">
        <v>816</v>
      </c>
      <c r="BK338" t="s">
        <v>965</v>
      </c>
      <c r="BL338" s="88">
        <v>367.48</v>
      </c>
    </row>
    <row r="339" spans="61:64" x14ac:dyDescent="0.2">
      <c r="BI339" s="63">
        <v>45717</v>
      </c>
      <c r="BJ339" t="s">
        <v>814</v>
      </c>
      <c r="BK339" t="s">
        <v>257</v>
      </c>
      <c r="BL339" s="88">
        <v>582.12</v>
      </c>
    </row>
    <row r="340" spans="61:64" x14ac:dyDescent="0.2">
      <c r="BI340" s="63">
        <v>45717</v>
      </c>
      <c r="BJ340" t="s">
        <v>809</v>
      </c>
      <c r="BK340" t="s">
        <v>823</v>
      </c>
      <c r="BL340" s="88">
        <v>1055.3000000000002</v>
      </c>
    </row>
    <row r="341" spans="61:64" x14ac:dyDescent="0.2">
      <c r="BI341" s="63">
        <v>45717</v>
      </c>
      <c r="BJ341" t="s">
        <v>809</v>
      </c>
      <c r="BK341" t="s">
        <v>824</v>
      </c>
      <c r="BL341" s="88">
        <v>166.85</v>
      </c>
    </row>
    <row r="342" spans="61:64" x14ac:dyDescent="0.2">
      <c r="BI342" s="63">
        <v>45717</v>
      </c>
      <c r="BJ342" t="s">
        <v>1029</v>
      </c>
      <c r="BK342" t="s">
        <v>1030</v>
      </c>
      <c r="BL342" s="88">
        <v>43.89</v>
      </c>
    </row>
    <row r="343" spans="61:64" x14ac:dyDescent="0.2">
      <c r="BI343" s="63">
        <v>45717</v>
      </c>
      <c r="BJ343" t="s">
        <v>679</v>
      </c>
      <c r="BK343" t="s">
        <v>1137</v>
      </c>
      <c r="BL343" s="88">
        <v>498.31</v>
      </c>
    </row>
    <row r="344" spans="61:64" x14ac:dyDescent="0.2">
      <c r="BI344" s="63">
        <v>45778</v>
      </c>
      <c r="BJ344" t="s">
        <v>40</v>
      </c>
      <c r="BK344" t="s">
        <v>949</v>
      </c>
      <c r="BL344" s="88">
        <v>7030</v>
      </c>
    </row>
    <row r="345" spans="61:64" x14ac:dyDescent="0.2">
      <c r="BI345" s="63">
        <v>45778</v>
      </c>
      <c r="BJ345" t="s">
        <v>40</v>
      </c>
      <c r="BK345" t="s">
        <v>948</v>
      </c>
      <c r="BL345" s="88">
        <v>9595.2199999999993</v>
      </c>
    </row>
    <row r="346" spans="61:64" x14ac:dyDescent="0.2">
      <c r="BI346" s="63">
        <v>45778</v>
      </c>
      <c r="BJ346" t="s">
        <v>58</v>
      </c>
      <c r="BK346" t="s">
        <v>801</v>
      </c>
      <c r="BL346" s="88">
        <v>273.34000000000003</v>
      </c>
    </row>
    <row r="347" spans="61:64" x14ac:dyDescent="0.2">
      <c r="BI347" s="63">
        <v>45778</v>
      </c>
      <c r="BJ347" t="s">
        <v>58</v>
      </c>
      <c r="BK347" t="s">
        <v>802</v>
      </c>
      <c r="BL347" s="88">
        <v>3528.5600000000004</v>
      </c>
    </row>
    <row r="348" spans="61:64" x14ac:dyDescent="0.2">
      <c r="BI348" s="63">
        <v>45778</v>
      </c>
      <c r="BJ348" t="s">
        <v>58</v>
      </c>
      <c r="BK348" t="s">
        <v>906</v>
      </c>
      <c r="BL348" s="88">
        <v>327.5</v>
      </c>
    </row>
    <row r="349" spans="61:64" x14ac:dyDescent="0.2">
      <c r="BI349" s="63">
        <v>45778</v>
      </c>
      <c r="BJ349" t="s">
        <v>58</v>
      </c>
      <c r="BK349" t="s">
        <v>1469</v>
      </c>
      <c r="BL349" s="88">
        <v>20</v>
      </c>
    </row>
    <row r="350" spans="61:64" x14ac:dyDescent="0.2">
      <c r="BI350" s="63">
        <v>45778</v>
      </c>
      <c r="BJ350" t="s">
        <v>58</v>
      </c>
      <c r="BK350" t="s">
        <v>1794</v>
      </c>
      <c r="BL350" s="88">
        <v>40</v>
      </c>
    </row>
    <row r="351" spans="61:64" x14ac:dyDescent="0.2">
      <c r="BI351" s="63">
        <v>45778</v>
      </c>
      <c r="BJ351" t="s">
        <v>43</v>
      </c>
      <c r="BK351" t="s">
        <v>46</v>
      </c>
      <c r="BL351" s="88">
        <v>230.65</v>
      </c>
    </row>
    <row r="352" spans="61:64" x14ac:dyDescent="0.2">
      <c r="BI352" s="63">
        <v>45778</v>
      </c>
      <c r="BJ352" t="s">
        <v>43</v>
      </c>
      <c r="BK352" t="s">
        <v>44</v>
      </c>
      <c r="BL352" s="88">
        <v>356.36</v>
      </c>
    </row>
    <row r="353" spans="61:64" x14ac:dyDescent="0.2">
      <c r="BI353" s="63">
        <v>45778</v>
      </c>
      <c r="BJ353" t="s">
        <v>43</v>
      </c>
      <c r="BK353" t="s">
        <v>47</v>
      </c>
      <c r="BL353" s="88">
        <v>238.41</v>
      </c>
    </row>
    <row r="354" spans="61:64" x14ac:dyDescent="0.2">
      <c r="BI354" s="63">
        <v>45778</v>
      </c>
      <c r="BJ354" t="s">
        <v>43</v>
      </c>
      <c r="BK354" t="s">
        <v>1396</v>
      </c>
      <c r="BL354" s="88">
        <v>174.72</v>
      </c>
    </row>
    <row r="355" spans="61:64" x14ac:dyDescent="0.2">
      <c r="BI355" s="63">
        <v>45778</v>
      </c>
      <c r="BJ355" t="s">
        <v>43</v>
      </c>
      <c r="BK355" t="s">
        <v>817</v>
      </c>
      <c r="BL355" s="88">
        <v>705.7</v>
      </c>
    </row>
    <row r="356" spans="61:64" x14ac:dyDescent="0.2">
      <c r="BI356" s="63">
        <v>45778</v>
      </c>
      <c r="BJ356" t="s">
        <v>43</v>
      </c>
      <c r="BK356" t="s">
        <v>815</v>
      </c>
      <c r="BL356" s="88">
        <v>199.24</v>
      </c>
    </row>
    <row r="357" spans="61:64" x14ac:dyDescent="0.2">
      <c r="BI357" s="63">
        <v>45778</v>
      </c>
      <c r="BJ357" t="s">
        <v>43</v>
      </c>
      <c r="BK357" t="s">
        <v>1032</v>
      </c>
      <c r="BL357" s="88">
        <v>230</v>
      </c>
    </row>
    <row r="358" spans="61:64" x14ac:dyDescent="0.2">
      <c r="BI358" s="63">
        <v>45778</v>
      </c>
      <c r="BJ358" t="s">
        <v>49</v>
      </c>
      <c r="BK358" t="s">
        <v>51</v>
      </c>
      <c r="BL358" s="88">
        <v>1053.26</v>
      </c>
    </row>
    <row r="359" spans="61:64" x14ac:dyDescent="0.2">
      <c r="BI359" s="63">
        <v>45778</v>
      </c>
      <c r="BJ359" t="s">
        <v>49</v>
      </c>
      <c r="BK359" t="s">
        <v>50</v>
      </c>
      <c r="BL359" s="88">
        <v>474.40999999999997</v>
      </c>
    </row>
    <row r="360" spans="61:64" x14ac:dyDescent="0.2">
      <c r="BI360" s="63">
        <v>45778</v>
      </c>
      <c r="BJ360" t="s">
        <v>49</v>
      </c>
      <c r="BK360" t="s">
        <v>901</v>
      </c>
      <c r="BL360" s="88">
        <v>20.9</v>
      </c>
    </row>
    <row r="361" spans="61:64" x14ac:dyDescent="0.2">
      <c r="BI361" s="63">
        <v>45778</v>
      </c>
      <c r="BJ361" t="s">
        <v>49</v>
      </c>
      <c r="BK361" t="s">
        <v>807</v>
      </c>
      <c r="BL361" s="88">
        <v>66.33</v>
      </c>
    </row>
    <row r="362" spans="61:64" x14ac:dyDescent="0.2">
      <c r="BI362" s="63">
        <v>45778</v>
      </c>
      <c r="BJ362" t="s">
        <v>49</v>
      </c>
      <c r="BK362" t="s">
        <v>904</v>
      </c>
      <c r="BL362" s="88">
        <v>157.02000000000001</v>
      </c>
    </row>
    <row r="363" spans="61:64" x14ac:dyDescent="0.2">
      <c r="BI363" s="63">
        <v>45778</v>
      </c>
      <c r="BJ363" t="s">
        <v>49</v>
      </c>
      <c r="BK363" t="s">
        <v>905</v>
      </c>
      <c r="BL363" s="88">
        <v>1433.2</v>
      </c>
    </row>
    <row r="364" spans="61:64" x14ac:dyDescent="0.2">
      <c r="BI364" s="63">
        <v>45778</v>
      </c>
      <c r="BJ364" t="s">
        <v>49</v>
      </c>
      <c r="BK364" t="s">
        <v>809</v>
      </c>
      <c r="BL364" s="88">
        <v>1323.96</v>
      </c>
    </row>
    <row r="365" spans="61:64" x14ac:dyDescent="0.2">
      <c r="BI365" s="63">
        <v>45778</v>
      </c>
      <c r="BJ365" t="s">
        <v>49</v>
      </c>
      <c r="BK365" t="s">
        <v>1752</v>
      </c>
      <c r="BL365" s="88">
        <v>635.48</v>
      </c>
    </row>
    <row r="366" spans="61:64" x14ac:dyDescent="0.2">
      <c r="BI366" s="63">
        <v>45778</v>
      </c>
      <c r="BJ366" t="s">
        <v>52</v>
      </c>
      <c r="BK366" t="s">
        <v>53</v>
      </c>
      <c r="BL366" s="88">
        <v>666</v>
      </c>
    </row>
    <row r="367" spans="61:64" x14ac:dyDescent="0.2">
      <c r="BI367" s="63">
        <v>45778</v>
      </c>
      <c r="BJ367" t="s">
        <v>52</v>
      </c>
      <c r="BK367" t="s">
        <v>54</v>
      </c>
      <c r="BL367" s="88">
        <v>2198.8000000000002</v>
      </c>
    </row>
    <row r="368" spans="61:64" x14ac:dyDescent="0.2">
      <c r="BI368" s="63">
        <v>45778</v>
      </c>
      <c r="BJ368" t="s">
        <v>52</v>
      </c>
      <c r="BK368" t="s">
        <v>800</v>
      </c>
      <c r="BL368" s="88">
        <v>1568.4499999999998</v>
      </c>
    </row>
    <row r="369" spans="61:64" x14ac:dyDescent="0.2">
      <c r="BI369" s="63">
        <v>45778</v>
      </c>
      <c r="BJ369" t="s">
        <v>52</v>
      </c>
      <c r="BK369" t="s">
        <v>811</v>
      </c>
      <c r="BL369" s="88">
        <v>733</v>
      </c>
    </row>
    <row r="370" spans="61:64" x14ac:dyDescent="0.2">
      <c r="BI370" s="63">
        <v>45778</v>
      </c>
      <c r="BJ370" t="s">
        <v>55</v>
      </c>
      <c r="BK370" t="s">
        <v>57</v>
      </c>
      <c r="BL370" s="88">
        <v>287.27999999999997</v>
      </c>
    </row>
    <row r="371" spans="61:64" x14ac:dyDescent="0.2">
      <c r="BI371" s="63">
        <v>45778</v>
      </c>
      <c r="BJ371" t="s">
        <v>55</v>
      </c>
      <c r="BK371" t="s">
        <v>56</v>
      </c>
      <c r="BL371" s="88">
        <v>652.34999999999991</v>
      </c>
    </row>
    <row r="372" spans="61:64" x14ac:dyDescent="0.2">
      <c r="BI372" s="63">
        <v>45778</v>
      </c>
      <c r="BJ372" t="s">
        <v>55</v>
      </c>
      <c r="BK372" t="s">
        <v>810</v>
      </c>
      <c r="BL372" s="88">
        <v>536.07000000000005</v>
      </c>
    </row>
    <row r="373" spans="61:64" x14ac:dyDescent="0.2">
      <c r="BI373" s="63">
        <v>45778</v>
      </c>
      <c r="BJ373" t="s">
        <v>55</v>
      </c>
      <c r="BK373" t="s">
        <v>913</v>
      </c>
      <c r="BL373" s="88">
        <v>85.41</v>
      </c>
    </row>
    <row r="374" spans="61:64" x14ac:dyDescent="0.2">
      <c r="BI374" s="63">
        <v>45778</v>
      </c>
      <c r="BJ374" t="s">
        <v>41</v>
      </c>
      <c r="BK374" t="s">
        <v>798</v>
      </c>
      <c r="BL374" s="88">
        <v>762.45</v>
      </c>
    </row>
    <row r="375" spans="61:64" x14ac:dyDescent="0.2">
      <c r="BI375" s="63">
        <v>45778</v>
      </c>
      <c r="BJ375" t="s">
        <v>41</v>
      </c>
      <c r="BK375" t="s">
        <v>1702</v>
      </c>
      <c r="BL375" s="88">
        <v>3100</v>
      </c>
    </row>
    <row r="376" spans="61:64" x14ac:dyDescent="0.2">
      <c r="BI376" s="63">
        <v>45778</v>
      </c>
      <c r="BJ376" t="s">
        <v>808</v>
      </c>
      <c r="BK376" t="s">
        <v>257</v>
      </c>
      <c r="BL376" s="88">
        <v>1342.6200000000001</v>
      </c>
    </row>
    <row r="377" spans="61:64" x14ac:dyDescent="0.2">
      <c r="BI377" s="63">
        <v>45778</v>
      </c>
      <c r="BJ377" t="s">
        <v>899</v>
      </c>
      <c r="BK377" t="s">
        <v>902</v>
      </c>
      <c r="BL377" s="88">
        <v>244.18</v>
      </c>
    </row>
    <row r="378" spans="61:64" x14ac:dyDescent="0.2">
      <c r="BI378" s="63">
        <v>45778</v>
      </c>
      <c r="BJ378" t="s">
        <v>899</v>
      </c>
      <c r="BK378" t="s">
        <v>910</v>
      </c>
      <c r="BL378" s="88">
        <v>175.55</v>
      </c>
    </row>
    <row r="379" spans="61:64" x14ac:dyDescent="0.2">
      <c r="BI379" s="63">
        <v>45778</v>
      </c>
      <c r="BJ379" t="s">
        <v>899</v>
      </c>
      <c r="BK379" t="s">
        <v>1762</v>
      </c>
      <c r="BL379" s="88">
        <v>360</v>
      </c>
    </row>
    <row r="380" spans="61:64" x14ac:dyDescent="0.2">
      <c r="BI380" s="63">
        <v>45778</v>
      </c>
      <c r="BJ380" t="s">
        <v>803</v>
      </c>
      <c r="BK380" t="s">
        <v>799</v>
      </c>
      <c r="BL380" s="88">
        <v>150.28</v>
      </c>
    </row>
    <row r="381" spans="61:64" x14ac:dyDescent="0.2">
      <c r="BI381" s="63">
        <v>45778</v>
      </c>
      <c r="BJ381" t="s">
        <v>803</v>
      </c>
      <c r="BK381" t="s">
        <v>48</v>
      </c>
      <c r="BL381" s="88">
        <v>2525.8900000000003</v>
      </c>
    </row>
    <row r="382" spans="61:64" x14ac:dyDescent="0.2">
      <c r="BI382" s="63">
        <v>45778</v>
      </c>
      <c r="BJ382" t="s">
        <v>803</v>
      </c>
      <c r="BK382" t="s">
        <v>898</v>
      </c>
      <c r="BL382" s="88">
        <v>163.87</v>
      </c>
    </row>
    <row r="383" spans="61:64" x14ac:dyDescent="0.2">
      <c r="BI383" s="63">
        <v>45778</v>
      </c>
      <c r="BJ383" t="s">
        <v>803</v>
      </c>
      <c r="BK383" t="s">
        <v>1272</v>
      </c>
      <c r="BL383" s="88">
        <v>34.979999999999997</v>
      </c>
    </row>
    <row r="384" spans="61:64" x14ac:dyDescent="0.2">
      <c r="BI384" s="63">
        <v>45778</v>
      </c>
      <c r="BJ384" t="s">
        <v>814</v>
      </c>
      <c r="BK384" t="s">
        <v>257</v>
      </c>
      <c r="BL384" s="88">
        <v>586.98</v>
      </c>
    </row>
    <row r="385" spans="61:64" x14ac:dyDescent="0.2">
      <c r="BI385" s="63">
        <v>45778</v>
      </c>
      <c r="BJ385" t="s">
        <v>809</v>
      </c>
      <c r="BK385" t="s">
        <v>823</v>
      </c>
      <c r="BL385" s="88">
        <v>1055.3000000000002</v>
      </c>
    </row>
    <row r="386" spans="61:64" x14ac:dyDescent="0.2">
      <c r="BI386" s="63">
        <v>45778</v>
      </c>
      <c r="BJ386" t="s">
        <v>809</v>
      </c>
      <c r="BK386" t="s">
        <v>824</v>
      </c>
      <c r="BL386" s="88">
        <v>166.85</v>
      </c>
    </row>
    <row r="387" spans="61:64" x14ac:dyDescent="0.2">
      <c r="BI387" s="63">
        <v>45778</v>
      </c>
      <c r="BJ387" t="s">
        <v>825</v>
      </c>
      <c r="BK387" t="s">
        <v>257</v>
      </c>
      <c r="BL387" s="88">
        <v>3571.78</v>
      </c>
    </row>
    <row r="388" spans="61:64" x14ac:dyDescent="0.2">
      <c r="BI388" s="63">
        <v>45778</v>
      </c>
      <c r="BJ388" t="s">
        <v>1029</v>
      </c>
      <c r="BK388" t="s">
        <v>1030</v>
      </c>
      <c r="BL388" s="88">
        <v>79.050000000000011</v>
      </c>
    </row>
    <row r="389" spans="61:64" x14ac:dyDescent="0.2">
      <c r="BI389" s="63">
        <v>45778</v>
      </c>
      <c r="BJ389" t="s">
        <v>1029</v>
      </c>
      <c r="BK389" t="s">
        <v>1118</v>
      </c>
      <c r="BL389" s="88">
        <v>220</v>
      </c>
    </row>
    <row r="390" spans="61:64" x14ac:dyDescent="0.2">
      <c r="BI390" s="63">
        <v>45778</v>
      </c>
      <c r="BJ390" t="s">
        <v>679</v>
      </c>
      <c r="BK390" t="s">
        <v>1137</v>
      </c>
      <c r="BL390" s="88">
        <v>499.94</v>
      </c>
    </row>
    <row r="391" spans="61:64" x14ac:dyDescent="0.2">
      <c r="BI391" s="63">
        <v>45809</v>
      </c>
      <c r="BJ391" t="s">
        <v>40</v>
      </c>
      <c r="BK391" t="s">
        <v>949</v>
      </c>
      <c r="BL391" s="88">
        <v>3600</v>
      </c>
    </row>
    <row r="392" spans="61:64" x14ac:dyDescent="0.2">
      <c r="BI392" s="63">
        <v>45809</v>
      </c>
      <c r="BJ392" t="s">
        <v>40</v>
      </c>
      <c r="BK392" t="s">
        <v>948</v>
      </c>
      <c r="BL392" s="88">
        <v>22500</v>
      </c>
    </row>
    <row r="393" spans="61:64" x14ac:dyDescent="0.2">
      <c r="BI393" s="63">
        <v>45809</v>
      </c>
      <c r="BJ393" t="s">
        <v>58</v>
      </c>
      <c r="BK393" t="s">
        <v>801</v>
      </c>
      <c r="BL393" s="88">
        <v>684.68000000000006</v>
      </c>
    </row>
    <row r="394" spans="61:64" x14ac:dyDescent="0.2">
      <c r="BI394" s="63">
        <v>45809</v>
      </c>
      <c r="BJ394" t="s">
        <v>58</v>
      </c>
      <c r="BK394" t="s">
        <v>802</v>
      </c>
      <c r="BL394" s="88">
        <v>3824.4100000000003</v>
      </c>
    </row>
    <row r="395" spans="61:64" x14ac:dyDescent="0.2">
      <c r="BI395" s="63">
        <v>45809</v>
      </c>
      <c r="BJ395" t="s">
        <v>58</v>
      </c>
      <c r="BK395" t="s">
        <v>906</v>
      </c>
      <c r="BL395" s="88">
        <v>292.14</v>
      </c>
    </row>
    <row r="396" spans="61:64" x14ac:dyDescent="0.2">
      <c r="BI396" s="63">
        <v>45809</v>
      </c>
      <c r="BJ396" t="s">
        <v>58</v>
      </c>
      <c r="BK396" t="s">
        <v>819</v>
      </c>
      <c r="BL396" s="88">
        <v>24</v>
      </c>
    </row>
    <row r="397" spans="61:64" x14ac:dyDescent="0.2">
      <c r="BI397" s="63">
        <v>45809</v>
      </c>
      <c r="BJ397" t="s">
        <v>58</v>
      </c>
      <c r="BK397" t="s">
        <v>1794</v>
      </c>
      <c r="BL397" s="88">
        <v>889</v>
      </c>
    </row>
    <row r="398" spans="61:64" x14ac:dyDescent="0.2">
      <c r="BI398" s="63">
        <v>45809</v>
      </c>
      <c r="BJ398" t="s">
        <v>43</v>
      </c>
      <c r="BK398" t="s">
        <v>46</v>
      </c>
      <c r="BL398" s="88">
        <v>205.21</v>
      </c>
    </row>
    <row r="399" spans="61:64" x14ac:dyDescent="0.2">
      <c r="BI399" s="63">
        <v>45809</v>
      </c>
      <c r="BJ399" t="s">
        <v>43</v>
      </c>
      <c r="BK399" t="s">
        <v>44</v>
      </c>
      <c r="BL399" s="88">
        <v>406.79</v>
      </c>
    </row>
    <row r="400" spans="61:64" x14ac:dyDescent="0.2">
      <c r="BI400" s="63">
        <v>45809</v>
      </c>
      <c r="BJ400" t="s">
        <v>43</v>
      </c>
      <c r="BK400" t="s">
        <v>47</v>
      </c>
      <c r="BL400" s="88">
        <v>238.41</v>
      </c>
    </row>
    <row r="401" spans="61:64" x14ac:dyDescent="0.2">
      <c r="BI401" s="63">
        <v>45809</v>
      </c>
      <c r="BJ401" t="s">
        <v>43</v>
      </c>
      <c r="BK401" t="s">
        <v>1396</v>
      </c>
      <c r="BL401" s="88">
        <v>175</v>
      </c>
    </row>
    <row r="402" spans="61:64" x14ac:dyDescent="0.2">
      <c r="BI402" s="63">
        <v>45809</v>
      </c>
      <c r="BJ402" t="s">
        <v>43</v>
      </c>
      <c r="BK402" t="s">
        <v>817</v>
      </c>
      <c r="BL402" s="88">
        <v>880</v>
      </c>
    </row>
    <row r="403" spans="61:64" x14ac:dyDescent="0.2">
      <c r="BI403" s="63">
        <v>45809</v>
      </c>
      <c r="BJ403" t="s">
        <v>43</v>
      </c>
      <c r="BK403" t="s">
        <v>818</v>
      </c>
      <c r="BL403" s="88">
        <v>80</v>
      </c>
    </row>
    <row r="404" spans="61:64" x14ac:dyDescent="0.2">
      <c r="BI404" s="63">
        <v>45809</v>
      </c>
      <c r="BJ404" t="s">
        <v>43</v>
      </c>
      <c r="BK404" t="s">
        <v>815</v>
      </c>
      <c r="BL404" s="88">
        <v>199.24</v>
      </c>
    </row>
    <row r="405" spans="61:64" x14ac:dyDescent="0.2">
      <c r="BI405" s="63">
        <v>45809</v>
      </c>
      <c r="BJ405" t="s">
        <v>49</v>
      </c>
      <c r="BK405" t="s">
        <v>51</v>
      </c>
      <c r="BL405" s="88">
        <v>1526.6100000000001</v>
      </c>
    </row>
    <row r="406" spans="61:64" x14ac:dyDescent="0.2">
      <c r="BI406" s="63">
        <v>45809</v>
      </c>
      <c r="BJ406" t="s">
        <v>49</v>
      </c>
      <c r="BK406" t="s">
        <v>50</v>
      </c>
      <c r="BL406" s="88">
        <v>237.69</v>
      </c>
    </row>
    <row r="407" spans="61:64" x14ac:dyDescent="0.2">
      <c r="BI407" s="63">
        <v>45809</v>
      </c>
      <c r="BJ407" t="s">
        <v>49</v>
      </c>
      <c r="BK407" t="s">
        <v>901</v>
      </c>
      <c r="BL407" s="88">
        <v>45</v>
      </c>
    </row>
    <row r="408" spans="61:64" x14ac:dyDescent="0.2">
      <c r="BI408" s="63">
        <v>45809</v>
      </c>
      <c r="BJ408" t="s">
        <v>49</v>
      </c>
      <c r="BK408" t="s">
        <v>807</v>
      </c>
      <c r="BL408" s="88">
        <v>682.34999999999991</v>
      </c>
    </row>
    <row r="409" spans="61:64" x14ac:dyDescent="0.2">
      <c r="BI409" s="63">
        <v>45809</v>
      </c>
      <c r="BJ409" t="s">
        <v>49</v>
      </c>
      <c r="BK409" t="s">
        <v>904</v>
      </c>
      <c r="BL409" s="88">
        <v>157.02000000000001</v>
      </c>
    </row>
    <row r="410" spans="61:64" x14ac:dyDescent="0.2">
      <c r="BI410" s="63">
        <v>45809</v>
      </c>
      <c r="BJ410" t="s">
        <v>49</v>
      </c>
      <c r="BK410" t="s">
        <v>1031</v>
      </c>
      <c r="BL410" s="88">
        <v>22</v>
      </c>
    </row>
    <row r="411" spans="61:64" x14ac:dyDescent="0.2">
      <c r="BI411" s="63">
        <v>45809</v>
      </c>
      <c r="BJ411" t="s">
        <v>49</v>
      </c>
      <c r="BK411" t="s">
        <v>1752</v>
      </c>
      <c r="BL411" s="88">
        <v>11.5</v>
      </c>
    </row>
    <row r="412" spans="61:64" x14ac:dyDescent="0.2">
      <c r="BI412" s="63">
        <v>45809</v>
      </c>
      <c r="BJ412" t="s">
        <v>52</v>
      </c>
      <c r="BK412" t="s">
        <v>53</v>
      </c>
      <c r="BL412" s="88">
        <v>456</v>
      </c>
    </row>
    <row r="413" spans="61:64" x14ac:dyDescent="0.2">
      <c r="BI413" s="63">
        <v>45809</v>
      </c>
      <c r="BJ413" t="s">
        <v>52</v>
      </c>
      <c r="BK413" t="s">
        <v>54</v>
      </c>
      <c r="BL413" s="88">
        <v>2215.98</v>
      </c>
    </row>
    <row r="414" spans="61:64" x14ac:dyDescent="0.2">
      <c r="BI414" s="63">
        <v>45809</v>
      </c>
      <c r="BJ414" t="s">
        <v>52</v>
      </c>
      <c r="BK414" t="s">
        <v>800</v>
      </c>
      <c r="BL414" s="88">
        <v>1144.8399999999999</v>
      </c>
    </row>
    <row r="415" spans="61:64" x14ac:dyDescent="0.2">
      <c r="BI415" s="63">
        <v>45809</v>
      </c>
      <c r="BJ415" t="s">
        <v>55</v>
      </c>
      <c r="BK415" t="s">
        <v>57</v>
      </c>
      <c r="BL415" s="88">
        <v>330.45</v>
      </c>
    </row>
    <row r="416" spans="61:64" x14ac:dyDescent="0.2">
      <c r="BI416" s="63">
        <v>45809</v>
      </c>
      <c r="BJ416" t="s">
        <v>55</v>
      </c>
      <c r="BK416" t="s">
        <v>56</v>
      </c>
      <c r="BL416" s="88">
        <v>1741.19</v>
      </c>
    </row>
    <row r="417" spans="61:64" x14ac:dyDescent="0.2">
      <c r="BI417" s="63">
        <v>45809</v>
      </c>
      <c r="BJ417" t="s">
        <v>55</v>
      </c>
      <c r="BK417" t="s">
        <v>810</v>
      </c>
      <c r="BL417" s="88">
        <v>85.77</v>
      </c>
    </row>
    <row r="418" spans="61:64" x14ac:dyDescent="0.2">
      <c r="BI418" s="63">
        <v>45809</v>
      </c>
      <c r="BJ418" t="s">
        <v>55</v>
      </c>
      <c r="BK418" t="s">
        <v>913</v>
      </c>
      <c r="BL418" s="88">
        <v>30.99</v>
      </c>
    </row>
    <row r="419" spans="61:64" x14ac:dyDescent="0.2">
      <c r="BI419" s="63">
        <v>45809</v>
      </c>
      <c r="BJ419" t="s">
        <v>41</v>
      </c>
      <c r="BK419" t="s">
        <v>798</v>
      </c>
      <c r="BL419" s="88">
        <v>589.59</v>
      </c>
    </row>
    <row r="420" spans="61:64" x14ac:dyDescent="0.2">
      <c r="BI420" s="63">
        <v>45809</v>
      </c>
      <c r="BJ420" t="s">
        <v>41</v>
      </c>
      <c r="BK420" t="s">
        <v>1702</v>
      </c>
      <c r="BL420" s="88">
        <v>3100</v>
      </c>
    </row>
    <row r="421" spans="61:64" x14ac:dyDescent="0.2">
      <c r="BI421" s="63">
        <v>45809</v>
      </c>
      <c r="BJ421" t="s">
        <v>808</v>
      </c>
      <c r="BK421" t="s">
        <v>257</v>
      </c>
      <c r="BL421" s="88">
        <v>1022.46</v>
      </c>
    </row>
    <row r="422" spans="61:64" x14ac:dyDescent="0.2">
      <c r="BI422" s="63">
        <v>45809</v>
      </c>
      <c r="BJ422" t="s">
        <v>899</v>
      </c>
      <c r="BK422" t="s">
        <v>900</v>
      </c>
      <c r="BL422" s="88">
        <v>30</v>
      </c>
    </row>
    <row r="423" spans="61:64" x14ac:dyDescent="0.2">
      <c r="BI423" s="63">
        <v>45809</v>
      </c>
      <c r="BJ423" t="s">
        <v>899</v>
      </c>
      <c r="BK423" t="s">
        <v>902</v>
      </c>
      <c r="BL423" s="88">
        <v>190.18</v>
      </c>
    </row>
    <row r="424" spans="61:64" x14ac:dyDescent="0.2">
      <c r="BI424" s="63">
        <v>45809</v>
      </c>
      <c r="BJ424" t="s">
        <v>899</v>
      </c>
      <c r="BK424" t="s">
        <v>910</v>
      </c>
      <c r="BL424" s="88">
        <v>120</v>
      </c>
    </row>
    <row r="425" spans="61:64" x14ac:dyDescent="0.2">
      <c r="BI425" s="63">
        <v>45809</v>
      </c>
      <c r="BJ425" t="s">
        <v>899</v>
      </c>
      <c r="BK425" t="s">
        <v>1762</v>
      </c>
      <c r="BL425" s="88">
        <v>720</v>
      </c>
    </row>
    <row r="426" spans="61:64" x14ac:dyDescent="0.2">
      <c r="BI426" s="63">
        <v>45809</v>
      </c>
      <c r="BJ426" t="s">
        <v>803</v>
      </c>
      <c r="BK426" t="s">
        <v>799</v>
      </c>
      <c r="BL426" s="88">
        <v>129.95999999999998</v>
      </c>
    </row>
    <row r="427" spans="61:64" x14ac:dyDescent="0.2">
      <c r="BI427" s="63">
        <v>45809</v>
      </c>
      <c r="BJ427" t="s">
        <v>803</v>
      </c>
      <c r="BK427" t="s">
        <v>48</v>
      </c>
      <c r="BL427" s="88">
        <v>2426.5700000000002</v>
      </c>
    </row>
    <row r="428" spans="61:64" x14ac:dyDescent="0.2">
      <c r="BI428" s="63">
        <v>45809</v>
      </c>
      <c r="BJ428" t="s">
        <v>803</v>
      </c>
      <c r="BK428" t="s">
        <v>898</v>
      </c>
      <c r="BL428" s="88">
        <v>110.03</v>
      </c>
    </row>
    <row r="429" spans="61:64" x14ac:dyDescent="0.2">
      <c r="BI429" s="63">
        <v>45809</v>
      </c>
      <c r="BJ429" t="s">
        <v>803</v>
      </c>
      <c r="BK429" t="s">
        <v>1272</v>
      </c>
      <c r="BL429" s="88">
        <v>42.44</v>
      </c>
    </row>
    <row r="430" spans="61:64" x14ac:dyDescent="0.2">
      <c r="BI430" s="63">
        <v>45809</v>
      </c>
      <c r="BJ430" t="s">
        <v>814</v>
      </c>
      <c r="BK430" t="s">
        <v>257</v>
      </c>
      <c r="BL430" s="88">
        <v>589.32999999999993</v>
      </c>
    </row>
    <row r="431" spans="61:64" x14ac:dyDescent="0.2">
      <c r="BI431" s="63">
        <v>45809</v>
      </c>
      <c r="BJ431" t="s">
        <v>809</v>
      </c>
      <c r="BK431" t="s">
        <v>823</v>
      </c>
      <c r="BL431" s="88">
        <v>1055.3000000000002</v>
      </c>
    </row>
    <row r="432" spans="61:64" x14ac:dyDescent="0.2">
      <c r="BI432" s="63">
        <v>45809</v>
      </c>
      <c r="BJ432" t="s">
        <v>809</v>
      </c>
      <c r="BK432" t="s">
        <v>824</v>
      </c>
      <c r="BL432" s="88">
        <v>166.85</v>
      </c>
    </row>
    <row r="433" spans="61:64" x14ac:dyDescent="0.2">
      <c r="BI433" s="63">
        <v>45809</v>
      </c>
      <c r="BJ433" t="s">
        <v>1029</v>
      </c>
      <c r="BK433" t="s">
        <v>1030</v>
      </c>
      <c r="BL433" s="88">
        <v>79.050000000000011</v>
      </c>
    </row>
    <row r="434" spans="61:64" x14ac:dyDescent="0.2">
      <c r="BI434" s="63">
        <v>45809</v>
      </c>
      <c r="BJ434" t="s">
        <v>679</v>
      </c>
      <c r="BK434" t="s">
        <v>1137</v>
      </c>
      <c r="BL434" s="88">
        <v>499.96</v>
      </c>
    </row>
    <row r="435" spans="61:64" x14ac:dyDescent="0.2">
      <c r="BI435" s="63">
        <v>45839</v>
      </c>
      <c r="BJ435" t="s">
        <v>40</v>
      </c>
      <c r="BK435" t="s">
        <v>949</v>
      </c>
      <c r="BL435" s="88">
        <v>5000</v>
      </c>
    </row>
    <row r="436" spans="61:64" x14ac:dyDescent="0.2">
      <c r="BI436" s="63">
        <v>45839</v>
      </c>
      <c r="BJ436" t="s">
        <v>40</v>
      </c>
      <c r="BK436" t="s">
        <v>948</v>
      </c>
      <c r="BL436" s="88">
        <v>12700</v>
      </c>
    </row>
    <row r="437" spans="61:64" x14ac:dyDescent="0.2">
      <c r="BI437" s="63">
        <v>45839</v>
      </c>
      <c r="BJ437" t="s">
        <v>58</v>
      </c>
      <c r="BK437" t="s">
        <v>801</v>
      </c>
      <c r="BL437" s="88">
        <v>651.30999999999995</v>
      </c>
    </row>
    <row r="438" spans="61:64" x14ac:dyDescent="0.2">
      <c r="BI438" s="63">
        <v>45839</v>
      </c>
      <c r="BJ438" t="s">
        <v>58</v>
      </c>
      <c r="BK438" t="s">
        <v>802</v>
      </c>
      <c r="BL438" s="88">
        <v>6720.2999999999993</v>
      </c>
    </row>
    <row r="439" spans="61:64" x14ac:dyDescent="0.2">
      <c r="BI439" s="63">
        <v>45839</v>
      </c>
      <c r="BJ439" t="s">
        <v>58</v>
      </c>
      <c r="BK439" t="s">
        <v>906</v>
      </c>
      <c r="BL439" s="88">
        <v>292.14</v>
      </c>
    </row>
    <row r="440" spans="61:64" x14ac:dyDescent="0.2">
      <c r="BI440" s="63">
        <v>45839</v>
      </c>
      <c r="BJ440" t="s">
        <v>43</v>
      </c>
      <c r="BK440" t="s">
        <v>46</v>
      </c>
      <c r="BL440" s="88">
        <v>363.57</v>
      </c>
    </row>
    <row r="441" spans="61:64" x14ac:dyDescent="0.2">
      <c r="BI441" s="63">
        <v>45839</v>
      </c>
      <c r="BJ441" t="s">
        <v>43</v>
      </c>
      <c r="BK441" t="s">
        <v>44</v>
      </c>
      <c r="BL441" s="88">
        <v>356.9</v>
      </c>
    </row>
    <row r="442" spans="61:64" x14ac:dyDescent="0.2">
      <c r="BI442" s="63">
        <v>45839</v>
      </c>
      <c r="BJ442" t="s">
        <v>43</v>
      </c>
      <c r="BK442" t="s">
        <v>47</v>
      </c>
      <c r="BL442" s="88">
        <v>238.41</v>
      </c>
    </row>
    <row r="443" spans="61:64" x14ac:dyDescent="0.2">
      <c r="BI443" s="63">
        <v>45839</v>
      </c>
      <c r="BJ443" t="s">
        <v>43</v>
      </c>
      <c r="BK443" t="s">
        <v>1396</v>
      </c>
      <c r="BL443" s="88">
        <v>175</v>
      </c>
    </row>
    <row r="444" spans="61:64" x14ac:dyDescent="0.2">
      <c r="BI444" s="63">
        <v>45839</v>
      </c>
      <c r="BJ444" t="s">
        <v>43</v>
      </c>
      <c r="BK444" t="s">
        <v>817</v>
      </c>
      <c r="BL444" s="88">
        <v>699.02</v>
      </c>
    </row>
    <row r="445" spans="61:64" x14ac:dyDescent="0.2">
      <c r="BI445" s="63">
        <v>45839</v>
      </c>
      <c r="BJ445" t="s">
        <v>43</v>
      </c>
      <c r="BK445" t="s">
        <v>815</v>
      </c>
      <c r="BL445" s="88">
        <v>186.9</v>
      </c>
    </row>
    <row r="446" spans="61:64" x14ac:dyDescent="0.2">
      <c r="BI446" s="63">
        <v>45839</v>
      </c>
      <c r="BJ446" t="s">
        <v>43</v>
      </c>
      <c r="BK446" t="s">
        <v>1032</v>
      </c>
      <c r="BL446" s="88">
        <v>230</v>
      </c>
    </row>
    <row r="447" spans="61:64" x14ac:dyDescent="0.2">
      <c r="BI447" s="63">
        <v>45839</v>
      </c>
      <c r="BJ447" t="s">
        <v>49</v>
      </c>
      <c r="BK447" t="s">
        <v>51</v>
      </c>
      <c r="BL447" s="88">
        <v>822.37999999999988</v>
      </c>
    </row>
    <row r="448" spans="61:64" x14ac:dyDescent="0.2">
      <c r="BI448" s="63">
        <v>45839</v>
      </c>
      <c r="BJ448" t="s">
        <v>49</v>
      </c>
      <c r="BK448" t="s">
        <v>807</v>
      </c>
      <c r="BL448" s="88">
        <v>612.32000000000005</v>
      </c>
    </row>
    <row r="449" spans="61:64" x14ac:dyDescent="0.2">
      <c r="BI449" s="63">
        <v>45839</v>
      </c>
      <c r="BJ449" t="s">
        <v>49</v>
      </c>
      <c r="BK449" t="s">
        <v>904</v>
      </c>
      <c r="BL449" s="88">
        <v>387.38</v>
      </c>
    </row>
    <row r="450" spans="61:64" x14ac:dyDescent="0.2">
      <c r="BI450" s="63">
        <v>45839</v>
      </c>
      <c r="BJ450" t="s">
        <v>52</v>
      </c>
      <c r="BK450" t="s">
        <v>53</v>
      </c>
      <c r="BL450" s="88">
        <v>786</v>
      </c>
    </row>
    <row r="451" spans="61:64" x14ac:dyDescent="0.2">
      <c r="BI451" s="63">
        <v>45839</v>
      </c>
      <c r="BJ451" t="s">
        <v>52</v>
      </c>
      <c r="BK451" t="s">
        <v>54</v>
      </c>
      <c r="BL451" s="88">
        <v>4828.09</v>
      </c>
    </row>
    <row r="452" spans="61:64" x14ac:dyDescent="0.2">
      <c r="BI452" s="63">
        <v>45839</v>
      </c>
      <c r="BJ452" t="s">
        <v>52</v>
      </c>
      <c r="BK452" t="s">
        <v>800</v>
      </c>
      <c r="BL452" s="88">
        <v>1394.5900000000001</v>
      </c>
    </row>
    <row r="453" spans="61:64" x14ac:dyDescent="0.2">
      <c r="BI453" s="63">
        <v>45839</v>
      </c>
      <c r="BJ453" t="s">
        <v>52</v>
      </c>
      <c r="BK453" t="s">
        <v>811</v>
      </c>
      <c r="BL453" s="88">
        <v>90</v>
      </c>
    </row>
    <row r="454" spans="61:64" x14ac:dyDescent="0.2">
      <c r="BI454" s="63">
        <v>45839</v>
      </c>
      <c r="BJ454" t="s">
        <v>55</v>
      </c>
      <c r="BK454" t="s">
        <v>57</v>
      </c>
      <c r="BL454" s="88">
        <v>581.67999999999995</v>
      </c>
    </row>
    <row r="455" spans="61:64" x14ac:dyDescent="0.2">
      <c r="BI455" s="63">
        <v>45839</v>
      </c>
      <c r="BJ455" t="s">
        <v>55</v>
      </c>
      <c r="BK455" t="s">
        <v>56</v>
      </c>
      <c r="BL455" s="88">
        <v>1051.1000000000001</v>
      </c>
    </row>
    <row r="456" spans="61:64" x14ac:dyDescent="0.2">
      <c r="BI456" s="63">
        <v>45839</v>
      </c>
      <c r="BJ456" t="s">
        <v>55</v>
      </c>
      <c r="BK456" t="s">
        <v>810</v>
      </c>
      <c r="BL456" s="88">
        <v>601.27</v>
      </c>
    </row>
    <row r="457" spans="61:64" x14ac:dyDescent="0.2">
      <c r="BI457" s="63">
        <v>45839</v>
      </c>
      <c r="BJ457" t="s">
        <v>55</v>
      </c>
      <c r="BK457" t="s">
        <v>913</v>
      </c>
      <c r="BL457" s="88">
        <v>65</v>
      </c>
    </row>
    <row r="458" spans="61:64" x14ac:dyDescent="0.2">
      <c r="BI458" s="63">
        <v>45839</v>
      </c>
      <c r="BJ458" t="s">
        <v>41</v>
      </c>
      <c r="BK458" t="s">
        <v>798</v>
      </c>
      <c r="BL458" s="88">
        <v>558.48</v>
      </c>
    </row>
    <row r="459" spans="61:64" x14ac:dyDescent="0.2">
      <c r="BI459" s="63">
        <v>45839</v>
      </c>
      <c r="BJ459" t="s">
        <v>41</v>
      </c>
      <c r="BK459" t="s">
        <v>1702</v>
      </c>
      <c r="BL459" s="88">
        <v>3200</v>
      </c>
    </row>
    <row r="460" spans="61:64" x14ac:dyDescent="0.2">
      <c r="BI460" s="63">
        <v>45839</v>
      </c>
      <c r="BJ460" t="s">
        <v>808</v>
      </c>
      <c r="BK460" t="s">
        <v>257</v>
      </c>
      <c r="BL460" s="88">
        <v>343.68</v>
      </c>
    </row>
    <row r="461" spans="61:64" x14ac:dyDescent="0.2">
      <c r="BI461" s="63">
        <v>45839</v>
      </c>
      <c r="BJ461" t="s">
        <v>899</v>
      </c>
      <c r="BK461" t="s">
        <v>900</v>
      </c>
      <c r="BL461" s="88">
        <v>65</v>
      </c>
    </row>
    <row r="462" spans="61:64" x14ac:dyDescent="0.2">
      <c r="BI462" s="63">
        <v>45839</v>
      </c>
      <c r="BJ462" t="s">
        <v>899</v>
      </c>
      <c r="BK462" t="s">
        <v>902</v>
      </c>
      <c r="BL462" s="88">
        <v>163.99</v>
      </c>
    </row>
    <row r="463" spans="61:64" x14ac:dyDescent="0.2">
      <c r="BI463" s="63">
        <v>45839</v>
      </c>
      <c r="BJ463" t="s">
        <v>899</v>
      </c>
      <c r="BK463" t="s">
        <v>910</v>
      </c>
      <c r="BL463" s="88">
        <v>567</v>
      </c>
    </row>
    <row r="464" spans="61:64" x14ac:dyDescent="0.2">
      <c r="BI464" s="63">
        <v>45839</v>
      </c>
      <c r="BJ464" t="s">
        <v>899</v>
      </c>
      <c r="BK464" t="s">
        <v>1762</v>
      </c>
      <c r="BL464" s="88">
        <v>360</v>
      </c>
    </row>
    <row r="465" spans="61:64" x14ac:dyDescent="0.2">
      <c r="BI465" s="63">
        <v>45839</v>
      </c>
      <c r="BJ465" t="s">
        <v>803</v>
      </c>
      <c r="BK465" t="s">
        <v>799</v>
      </c>
      <c r="BL465" s="88">
        <v>224.16</v>
      </c>
    </row>
    <row r="466" spans="61:64" x14ac:dyDescent="0.2">
      <c r="BI466" s="63">
        <v>45839</v>
      </c>
      <c r="BJ466" t="s">
        <v>803</v>
      </c>
      <c r="BK466" t="s">
        <v>48</v>
      </c>
      <c r="BL466" s="88">
        <v>2144.44</v>
      </c>
    </row>
    <row r="467" spans="61:64" x14ac:dyDescent="0.2">
      <c r="BI467" s="63">
        <v>45839</v>
      </c>
      <c r="BJ467" t="s">
        <v>803</v>
      </c>
      <c r="BK467" t="s">
        <v>898</v>
      </c>
      <c r="BL467" s="88">
        <v>126.10000000000001</v>
      </c>
    </row>
    <row r="468" spans="61:64" x14ac:dyDescent="0.2">
      <c r="BI468" s="63">
        <v>45839</v>
      </c>
      <c r="BJ468" t="s">
        <v>803</v>
      </c>
      <c r="BK468" t="s">
        <v>1272</v>
      </c>
      <c r="BL468" s="88">
        <v>71.36</v>
      </c>
    </row>
    <row r="469" spans="61:64" x14ac:dyDescent="0.2">
      <c r="BI469" s="63">
        <v>45839</v>
      </c>
      <c r="BJ469" t="s">
        <v>907</v>
      </c>
      <c r="BK469" t="s">
        <v>908</v>
      </c>
      <c r="BL469" s="88">
        <v>15</v>
      </c>
    </row>
    <row r="470" spans="61:64" x14ac:dyDescent="0.2">
      <c r="BI470" s="63">
        <v>45839</v>
      </c>
      <c r="BJ470" t="s">
        <v>816</v>
      </c>
      <c r="BK470" t="s">
        <v>965</v>
      </c>
      <c r="BL470" s="88">
        <v>2.1</v>
      </c>
    </row>
    <row r="471" spans="61:64" x14ac:dyDescent="0.2">
      <c r="BI471" s="63">
        <v>45839</v>
      </c>
      <c r="BJ471" t="s">
        <v>814</v>
      </c>
      <c r="BK471" t="s">
        <v>257</v>
      </c>
      <c r="BL471" s="88">
        <v>590.92000000000007</v>
      </c>
    </row>
    <row r="472" spans="61:64" x14ac:dyDescent="0.2">
      <c r="BI472" s="63">
        <v>45839</v>
      </c>
      <c r="BJ472" t="s">
        <v>809</v>
      </c>
      <c r="BK472" t="s">
        <v>823</v>
      </c>
      <c r="BL472" s="88">
        <v>1064.0500000000002</v>
      </c>
    </row>
    <row r="473" spans="61:64" x14ac:dyDescent="0.2">
      <c r="BI473" s="63">
        <v>45839</v>
      </c>
      <c r="BJ473" t="s">
        <v>809</v>
      </c>
      <c r="BK473" t="s">
        <v>824</v>
      </c>
      <c r="BL473" s="88">
        <v>166.85</v>
      </c>
    </row>
    <row r="474" spans="61:64" x14ac:dyDescent="0.2">
      <c r="BI474" s="63">
        <v>45839</v>
      </c>
      <c r="BJ474" t="s">
        <v>1029</v>
      </c>
      <c r="BK474" t="s">
        <v>1030</v>
      </c>
      <c r="BL474" s="88">
        <v>79.05</v>
      </c>
    </row>
    <row r="475" spans="61:64" x14ac:dyDescent="0.2">
      <c r="BI475" s="63">
        <v>45839</v>
      </c>
      <c r="BJ475" t="s">
        <v>679</v>
      </c>
      <c r="BK475" t="s">
        <v>1137</v>
      </c>
      <c r="BL475" s="88">
        <v>498.92</v>
      </c>
    </row>
    <row r="476" spans="61:64" x14ac:dyDescent="0.2">
      <c r="BI476" s="63">
        <v>45870</v>
      </c>
      <c r="BJ476" t="s">
        <v>40</v>
      </c>
      <c r="BK476" t="s">
        <v>949</v>
      </c>
      <c r="BL476" s="88">
        <v>6000</v>
      </c>
    </row>
    <row r="477" spans="61:64" x14ac:dyDescent="0.2">
      <c r="BI477" s="63">
        <v>45870</v>
      </c>
      <c r="BJ477" t="s">
        <v>40</v>
      </c>
      <c r="BK477" t="s">
        <v>948</v>
      </c>
      <c r="BL477" s="88">
        <v>13000</v>
      </c>
    </row>
    <row r="478" spans="61:64" x14ac:dyDescent="0.2">
      <c r="BI478" s="63">
        <v>45870</v>
      </c>
      <c r="BJ478" t="s">
        <v>58</v>
      </c>
      <c r="BK478" t="s">
        <v>801</v>
      </c>
      <c r="BL478" s="88">
        <v>411.31</v>
      </c>
    </row>
    <row r="479" spans="61:64" x14ac:dyDescent="0.2">
      <c r="BI479" s="63">
        <v>45870</v>
      </c>
      <c r="BJ479" t="s">
        <v>58</v>
      </c>
      <c r="BK479" t="s">
        <v>802</v>
      </c>
      <c r="BL479" s="88">
        <v>3184.38</v>
      </c>
    </row>
    <row r="480" spans="61:64" x14ac:dyDescent="0.2">
      <c r="BI480" s="63">
        <v>45870</v>
      </c>
      <c r="BJ480" t="s">
        <v>58</v>
      </c>
      <c r="BK480" t="s">
        <v>906</v>
      </c>
      <c r="BL480" s="88">
        <v>531.91</v>
      </c>
    </row>
    <row r="481" spans="61:64" x14ac:dyDescent="0.2">
      <c r="BI481" s="63">
        <v>45870</v>
      </c>
      <c r="BJ481" t="s">
        <v>58</v>
      </c>
      <c r="BK481" t="s">
        <v>1469</v>
      </c>
      <c r="BL481" s="88">
        <v>20</v>
      </c>
    </row>
    <row r="482" spans="61:64" x14ac:dyDescent="0.2">
      <c r="BI482" s="63">
        <v>45870</v>
      </c>
      <c r="BJ482" t="s">
        <v>43</v>
      </c>
      <c r="BK482" t="s">
        <v>1396</v>
      </c>
      <c r="BL482" s="88">
        <v>175</v>
      </c>
    </row>
    <row r="483" spans="61:64" x14ac:dyDescent="0.2">
      <c r="BI483" s="63">
        <v>45870</v>
      </c>
      <c r="BJ483" t="s">
        <v>43</v>
      </c>
      <c r="BK483" t="s">
        <v>815</v>
      </c>
      <c r="BL483" s="88">
        <v>29.99</v>
      </c>
    </row>
    <row r="484" spans="61:64" x14ac:dyDescent="0.2">
      <c r="BI484" s="63">
        <v>45870</v>
      </c>
      <c r="BJ484" t="s">
        <v>49</v>
      </c>
      <c r="BK484" t="s">
        <v>51</v>
      </c>
      <c r="BL484" s="88">
        <v>1001.8299999999999</v>
      </c>
    </row>
    <row r="485" spans="61:64" x14ac:dyDescent="0.2">
      <c r="BI485" s="63">
        <v>45870</v>
      </c>
      <c r="BJ485" t="s">
        <v>49</v>
      </c>
      <c r="BK485" t="s">
        <v>50</v>
      </c>
      <c r="BL485" s="88">
        <v>133.62</v>
      </c>
    </row>
    <row r="486" spans="61:64" x14ac:dyDescent="0.2">
      <c r="BI486" s="63">
        <v>45870</v>
      </c>
      <c r="BJ486" t="s">
        <v>49</v>
      </c>
      <c r="BK486" t="s">
        <v>807</v>
      </c>
      <c r="BL486" s="88">
        <v>578.99</v>
      </c>
    </row>
    <row r="487" spans="61:64" x14ac:dyDescent="0.2">
      <c r="BI487" s="63">
        <v>45870</v>
      </c>
      <c r="BJ487" t="s">
        <v>49</v>
      </c>
      <c r="BK487" t="s">
        <v>904</v>
      </c>
      <c r="BL487" s="88">
        <v>230.3</v>
      </c>
    </row>
    <row r="488" spans="61:64" x14ac:dyDescent="0.2">
      <c r="BI488" s="63">
        <v>45870</v>
      </c>
      <c r="BJ488" t="s">
        <v>49</v>
      </c>
      <c r="BK488" t="s">
        <v>1031</v>
      </c>
      <c r="BL488" s="88">
        <v>51.900000000000006</v>
      </c>
    </row>
    <row r="489" spans="61:64" x14ac:dyDescent="0.2">
      <c r="BI489" s="63">
        <v>45870</v>
      </c>
      <c r="BJ489" t="s">
        <v>52</v>
      </c>
      <c r="BK489" t="s">
        <v>54</v>
      </c>
      <c r="BL489" s="88">
        <v>2200</v>
      </c>
    </row>
    <row r="490" spans="61:64" x14ac:dyDescent="0.2">
      <c r="BI490" s="63">
        <v>45870</v>
      </c>
      <c r="BJ490" t="s">
        <v>52</v>
      </c>
      <c r="BK490" t="s">
        <v>800</v>
      </c>
      <c r="BL490" s="88">
        <v>1001.73</v>
      </c>
    </row>
    <row r="491" spans="61:64" x14ac:dyDescent="0.2">
      <c r="BI491" s="63">
        <v>45870</v>
      </c>
      <c r="BJ491" t="s">
        <v>55</v>
      </c>
      <c r="BK491" t="s">
        <v>57</v>
      </c>
      <c r="BL491" s="88">
        <v>129.26999999999998</v>
      </c>
    </row>
    <row r="492" spans="61:64" x14ac:dyDescent="0.2">
      <c r="BI492" s="63">
        <v>45870</v>
      </c>
      <c r="BJ492" t="s">
        <v>55</v>
      </c>
      <c r="BK492" t="s">
        <v>56</v>
      </c>
      <c r="BL492" s="88">
        <v>465.65</v>
      </c>
    </row>
    <row r="493" spans="61:64" x14ac:dyDescent="0.2">
      <c r="BI493" s="63">
        <v>45870</v>
      </c>
      <c r="BJ493" t="s">
        <v>55</v>
      </c>
      <c r="BK493" t="s">
        <v>810</v>
      </c>
      <c r="BL493" s="88">
        <v>233.82999999999998</v>
      </c>
    </row>
    <row r="494" spans="61:64" x14ac:dyDescent="0.2">
      <c r="BI494" s="63">
        <v>45870</v>
      </c>
      <c r="BJ494" t="s">
        <v>55</v>
      </c>
      <c r="BK494" t="s">
        <v>913</v>
      </c>
      <c r="BL494" s="88">
        <v>121.82</v>
      </c>
    </row>
    <row r="495" spans="61:64" x14ac:dyDescent="0.2">
      <c r="BI495" s="63">
        <v>45870</v>
      </c>
      <c r="BJ495" t="s">
        <v>899</v>
      </c>
      <c r="BK495" t="s">
        <v>910</v>
      </c>
      <c r="BL495" s="88">
        <v>120</v>
      </c>
    </row>
    <row r="496" spans="61:64" x14ac:dyDescent="0.2">
      <c r="BI496" s="63">
        <v>45870</v>
      </c>
      <c r="BJ496" t="s">
        <v>803</v>
      </c>
      <c r="BK496" t="s">
        <v>799</v>
      </c>
      <c r="BL496" s="88">
        <v>69.960000000000008</v>
      </c>
    </row>
    <row r="497" spans="61:64" x14ac:dyDescent="0.2">
      <c r="BI497" s="63">
        <v>45870</v>
      </c>
      <c r="BJ497" t="s">
        <v>803</v>
      </c>
      <c r="BK497" t="s">
        <v>48</v>
      </c>
      <c r="BL497" s="88">
        <v>2474.83</v>
      </c>
    </row>
    <row r="498" spans="61:64" x14ac:dyDescent="0.2">
      <c r="BI498" s="63">
        <v>45870</v>
      </c>
      <c r="BJ498" t="s">
        <v>803</v>
      </c>
      <c r="BK498" t="s">
        <v>898</v>
      </c>
      <c r="BL498" s="88">
        <v>86.53</v>
      </c>
    </row>
    <row r="499" spans="61:64" x14ac:dyDescent="0.2">
      <c r="BI499" s="63">
        <v>45870</v>
      </c>
      <c r="BJ499" t="s">
        <v>803</v>
      </c>
      <c r="BK499" t="s">
        <v>1272</v>
      </c>
      <c r="BL499" s="88">
        <v>37.78</v>
      </c>
    </row>
    <row r="500" spans="61:64" x14ac:dyDescent="0.2">
      <c r="BI500" s="63">
        <v>45870</v>
      </c>
      <c r="BJ500" t="s">
        <v>907</v>
      </c>
      <c r="BK500" t="s">
        <v>909</v>
      </c>
      <c r="BL500" s="88">
        <v>18.8</v>
      </c>
    </row>
    <row r="501" spans="61:64" x14ac:dyDescent="0.2">
      <c r="BI501" s="63">
        <v>45870</v>
      </c>
      <c r="BJ501" t="s">
        <v>907</v>
      </c>
      <c r="BK501" t="s">
        <v>908</v>
      </c>
      <c r="BL501" s="88">
        <v>102.5</v>
      </c>
    </row>
    <row r="502" spans="61:64" x14ac:dyDescent="0.2">
      <c r="BI502" s="63">
        <v>45870</v>
      </c>
      <c r="BJ502" t="s">
        <v>814</v>
      </c>
      <c r="BK502" t="s">
        <v>257</v>
      </c>
      <c r="BL502" s="88">
        <v>100</v>
      </c>
    </row>
    <row r="503" spans="61:64" x14ac:dyDescent="0.2">
      <c r="BI503" s="63">
        <v>45870</v>
      </c>
      <c r="BJ503" t="s">
        <v>1029</v>
      </c>
      <c r="BK503" t="s">
        <v>1030</v>
      </c>
      <c r="BL503" s="88">
        <v>80.05</v>
      </c>
    </row>
    <row r="504" spans="61:64" x14ac:dyDescent="0.2">
      <c r="BI504" s="63">
        <v>45870</v>
      </c>
      <c r="BJ504" t="s">
        <v>1029</v>
      </c>
      <c r="BK504" t="s">
        <v>1118</v>
      </c>
      <c r="BL504" s="88">
        <v>89.9</v>
      </c>
    </row>
    <row r="505" spans="61:64" x14ac:dyDescent="0.2">
      <c r="BI505" s="63">
        <v>45901</v>
      </c>
      <c r="BJ505" t="s">
        <v>40</v>
      </c>
      <c r="BK505" t="s">
        <v>949</v>
      </c>
      <c r="BL505" s="88">
        <v>6000</v>
      </c>
    </row>
    <row r="506" spans="61:64" x14ac:dyDescent="0.2">
      <c r="BI506" s="63">
        <v>45901</v>
      </c>
      <c r="BJ506" t="s">
        <v>40</v>
      </c>
      <c r="BK506" t="s">
        <v>948</v>
      </c>
      <c r="BL506" s="88">
        <v>13000</v>
      </c>
    </row>
    <row r="507" spans="61:64" x14ac:dyDescent="0.2">
      <c r="BI507" s="63">
        <v>45901</v>
      </c>
      <c r="BJ507" t="s">
        <v>58</v>
      </c>
      <c r="BK507" t="s">
        <v>802</v>
      </c>
      <c r="BL507" s="88">
        <v>3184.38</v>
      </c>
    </row>
    <row r="508" spans="61:64" x14ac:dyDescent="0.2">
      <c r="BI508" s="63">
        <v>45901</v>
      </c>
      <c r="BJ508" t="s">
        <v>58</v>
      </c>
      <c r="BK508" t="s">
        <v>906</v>
      </c>
      <c r="BL508" s="88">
        <v>146.09</v>
      </c>
    </row>
    <row r="509" spans="61:64" x14ac:dyDescent="0.2">
      <c r="BI509" s="63">
        <v>45901</v>
      </c>
      <c r="BJ509" t="s">
        <v>43</v>
      </c>
      <c r="BK509" t="s">
        <v>1396</v>
      </c>
      <c r="BL509" s="88">
        <v>175</v>
      </c>
    </row>
    <row r="510" spans="61:64" x14ac:dyDescent="0.2">
      <c r="BI510" s="63">
        <v>45931</v>
      </c>
      <c r="BJ510" t="s">
        <v>58</v>
      </c>
      <c r="BK510" t="s">
        <v>802</v>
      </c>
      <c r="BL510" s="88">
        <v>402.57</v>
      </c>
    </row>
    <row r="511" spans="61:64" x14ac:dyDescent="0.2">
      <c r="BI511" s="63">
        <v>45931</v>
      </c>
      <c r="BJ511" t="s">
        <v>58</v>
      </c>
      <c r="BK511" t="s">
        <v>906</v>
      </c>
      <c r="BL511" s="88">
        <v>146.09</v>
      </c>
    </row>
    <row r="512" spans="61:64" x14ac:dyDescent="0.2">
      <c r="BI512" s="63">
        <v>45931</v>
      </c>
      <c r="BJ512" t="s">
        <v>52</v>
      </c>
      <c r="BK512" t="s">
        <v>54</v>
      </c>
      <c r="BL512" s="88">
        <v>2200</v>
      </c>
    </row>
    <row r="513" spans="61:64" x14ac:dyDescent="0.2">
      <c r="BI513" s="63">
        <v>45962</v>
      </c>
      <c r="BJ513" t="s">
        <v>40</v>
      </c>
      <c r="BK513" t="s">
        <v>949</v>
      </c>
      <c r="BL513" s="88">
        <v>6000</v>
      </c>
    </row>
    <row r="514" spans="61:64" x14ac:dyDescent="0.2">
      <c r="BI514" s="63">
        <v>45962</v>
      </c>
      <c r="BJ514" t="s">
        <v>40</v>
      </c>
      <c r="BK514" t="s">
        <v>948</v>
      </c>
      <c r="BL514" s="88">
        <v>13000</v>
      </c>
    </row>
    <row r="515" spans="61:64" x14ac:dyDescent="0.2">
      <c r="BI515" s="63">
        <v>45962</v>
      </c>
      <c r="BJ515" t="s">
        <v>58</v>
      </c>
      <c r="BK515" t="s">
        <v>802</v>
      </c>
      <c r="BL515" s="88">
        <v>3184.38</v>
      </c>
    </row>
    <row r="516" spans="61:64" x14ac:dyDescent="0.2">
      <c r="BI516" s="63">
        <v>45962</v>
      </c>
      <c r="BJ516" t="s">
        <v>43</v>
      </c>
      <c r="BK516" t="s">
        <v>1396</v>
      </c>
      <c r="BL516" s="88">
        <v>175</v>
      </c>
    </row>
    <row r="517" spans="61:64" x14ac:dyDescent="0.2">
      <c r="BI517" s="63">
        <v>45962</v>
      </c>
      <c r="BJ517" t="s">
        <v>52</v>
      </c>
      <c r="BK517" t="s">
        <v>54</v>
      </c>
      <c r="BL517" s="88">
        <v>2200</v>
      </c>
    </row>
    <row r="518" spans="61:64" x14ac:dyDescent="0.2">
      <c r="BI518" s="63">
        <v>45992</v>
      </c>
      <c r="BJ518" t="s">
        <v>43</v>
      </c>
      <c r="BK518" t="s">
        <v>1396</v>
      </c>
      <c r="BL518" s="88">
        <v>175</v>
      </c>
    </row>
  </sheetData>
  <sortState xmlns:xlrd2="http://schemas.microsoft.com/office/spreadsheetml/2017/richdata2" ref="B3:G3">
    <sortCondition descending="1" ref="E2"/>
  </sortState>
  <mergeCells count="2">
    <mergeCell ref="B1:G1"/>
    <mergeCell ref="I1:O1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397B-0DEF-45A1-B6CF-4BBE3E8842CA}">
  <sheetPr codeName="Plan4">
    <tabColor theme="0" tint="-0.34998626667073579"/>
  </sheetPr>
  <dimension ref="A1:AJ8"/>
  <sheetViews>
    <sheetView showGridLines="0" showRowColHeaders="0" zoomScale="110" zoomScaleNormal="110" workbookViewId="0">
      <selection activeCell="A9" sqref="A9:XFD93"/>
    </sheetView>
  </sheetViews>
  <sheetFormatPr baseColWidth="10" defaultColWidth="0" defaultRowHeight="15" x14ac:dyDescent="0.2"/>
  <cols>
    <col min="1" max="1" width="10" style="305" customWidth="1"/>
    <col min="2" max="2" width="22" style="300" customWidth="1"/>
    <col min="3" max="3" width="32" style="300" customWidth="1"/>
    <col min="4" max="4" width="33" style="300" customWidth="1"/>
    <col min="5" max="5" width="62" style="301" bestFit="1" customWidth="1"/>
    <col min="6" max="6" width="20.5" style="302" customWidth="1"/>
    <col min="7" max="7" width="10" style="299" customWidth="1"/>
    <col min="8" max="31" width="9" style="299" hidden="1" customWidth="1"/>
    <col min="32" max="36" width="0" style="299" hidden="1" customWidth="1"/>
    <col min="37" max="16384" width="9" style="299" hidden="1"/>
  </cols>
  <sheetData>
    <row r="1" spans="1:31" ht="66.75" customHeight="1" x14ac:dyDescent="0.2">
      <c r="A1" s="304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</row>
    <row r="2" spans="1:31" ht="15.75" customHeight="1" x14ac:dyDescent="0.2">
      <c r="A2" s="427" t="e">
        <f ca="1">INDEX(INDIRECT("BDNameToFC" &amp; SUBSTITUTE($C$2," ","_")),1,1)</f>
        <v>#REF!</v>
      </c>
      <c r="B2" s="298"/>
      <c r="C2" s="423"/>
      <c r="D2" s="425" t="s">
        <v>706</v>
      </c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</row>
    <row r="3" spans="1:31" ht="16.5" customHeight="1" x14ac:dyDescent="0.2">
      <c r="A3" s="427"/>
      <c r="B3" s="298"/>
      <c r="C3" s="424"/>
      <c r="D3" s="298"/>
      <c r="E3" s="298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298"/>
      <c r="AC3" s="298"/>
      <c r="AD3" s="298"/>
      <c r="AE3" s="298"/>
    </row>
    <row r="4" spans="1:31" ht="16.5" customHeight="1" x14ac:dyDescent="0.2">
      <c r="A4" s="427" t="e">
        <f ca="1">INDEX(INDIRECT("BDNameToFC" &amp; SUBSTITUTE($C$4," ","_")),1,1)</f>
        <v>#REF!</v>
      </c>
      <c r="B4" s="298"/>
      <c r="C4" s="423"/>
      <c r="D4" s="425" t="s">
        <v>705</v>
      </c>
      <c r="E4" s="298"/>
      <c r="F4" s="307" t="s">
        <v>410</v>
      </c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</row>
    <row r="5" spans="1:31" ht="16.5" customHeight="1" x14ac:dyDescent="0.2">
      <c r="A5" s="427"/>
      <c r="B5" s="298"/>
      <c r="C5" s="298"/>
      <c r="D5" s="425"/>
      <c r="E5" s="298"/>
      <c r="F5" s="365" t="s">
        <v>262</v>
      </c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8"/>
      <c r="S5" s="298"/>
      <c r="T5" s="298"/>
      <c r="U5" s="298"/>
      <c r="V5" s="298"/>
      <c r="W5" s="298"/>
      <c r="X5" s="298"/>
      <c r="Y5" s="298"/>
      <c r="Z5" s="298"/>
      <c r="AA5" s="298"/>
      <c r="AB5" s="298"/>
      <c r="AC5" s="298"/>
      <c r="AD5" s="298"/>
      <c r="AE5" s="298"/>
    </row>
    <row r="6" spans="1:31" ht="16.5" customHeight="1" x14ac:dyDescent="0.2">
      <c r="A6" s="427" t="e">
        <f ca="1">INDEX(INDIRECT("BDNameToFC" &amp; SUBSTITUTE($C$6," ","_")),1,1)</f>
        <v>#REF!</v>
      </c>
      <c r="B6" s="298"/>
      <c r="C6" s="426"/>
      <c r="D6" s="425" t="s">
        <v>707</v>
      </c>
      <c r="E6" s="298"/>
      <c r="F6" s="364" t="s">
        <v>132</v>
      </c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</row>
    <row r="7" spans="1:31" ht="51.75" customHeight="1" x14ac:dyDescent="0.2">
      <c r="A7" s="427"/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</row>
    <row r="8" spans="1:31" ht="16.5" customHeight="1" x14ac:dyDescent="0.2">
      <c r="A8" s="304"/>
      <c r="B8" s="375" t="s">
        <v>411</v>
      </c>
      <c r="C8" s="376" t="s">
        <v>30</v>
      </c>
      <c r="D8" s="376" t="s">
        <v>31</v>
      </c>
      <c r="E8" s="377" t="s">
        <v>79</v>
      </c>
      <c r="F8" s="378" t="s">
        <v>190</v>
      </c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8"/>
    </row>
  </sheetData>
  <sheetProtection algorithmName="SHA-512" hashValue="V0gc1XytDjPLziebyN+U9E048lYK9WAktHNJX5msdoFCQ/JVtFul+stZH8mRWbrTMSEIyRbwZB2a9sf8b4lA+Q==" saltValue="1wu/EHGsu6OaJi/GSukgUQ==" spinCount="100000" sheet="1" objects="1" scenarios="1"/>
  <conditionalFormatting sqref="C6">
    <cfRule type="containsBlanks" dxfId="190" priority="42">
      <formula>LEN(TRIM(C6))=0</formula>
    </cfRule>
  </conditionalFormatting>
  <conditionalFormatting sqref="C9:D1048576">
    <cfRule type="expression" dxfId="189" priority="41">
      <formula>AND($B9&lt;&gt;"",C9="")</formula>
    </cfRule>
  </conditionalFormatting>
  <conditionalFormatting sqref="F9:F1048576">
    <cfRule type="expression" dxfId="188" priority="38">
      <formula>AND($F9&lt;&gt;"",$F9&gt;=0)</formula>
    </cfRule>
    <cfRule type="expression" dxfId="187" priority="39">
      <formula>AND($F9&lt;&gt;"",$F9&lt;0)</formula>
    </cfRule>
  </conditionalFormatting>
  <conditionalFormatting sqref="C2">
    <cfRule type="containsBlanks" dxfId="186" priority="36">
      <formula>LEN(TRIM(C2))=0</formula>
    </cfRule>
  </conditionalFormatting>
  <conditionalFormatting sqref="C4">
    <cfRule type="containsBlanks" dxfId="185" priority="35">
      <formula>LEN(TRIM(C4))=0</formula>
    </cfRule>
  </conditionalFormatting>
  <dataValidations count="5">
    <dataValidation type="list" allowBlank="1" showInputMessage="1" showErrorMessage="1" sqref="C2" xr:uid="{3A9EA4E3-01C2-6B46-BBB9-6E383E96E4A1}">
      <formula1>ListaInstFinEPart</formula1>
    </dataValidation>
    <dataValidation type="list" allowBlank="1" showInputMessage="1" showErrorMessage="1" sqref="C4" xr:uid="{852DD051-C83E-1B4C-ADC8-643A3D11BDA9}">
      <formula1>CartoesCreditoList</formula1>
    </dataValidation>
    <dataValidation type="list" allowBlank="1" showInputMessage="1" showErrorMessage="1" sqref="C9:C19 C21:C60 C64:C1048576" xr:uid="{81A8AE11-1D18-D941-B18E-76120F61B55B}">
      <formula1>CFCategoriasBD</formula1>
    </dataValidation>
    <dataValidation type="list" allowBlank="1" showInputMessage="1" showErrorMessage="1" sqref="D9:D19 D21:D60 D64:D1048576" xr:uid="{693AC2B0-AAE8-9E4A-91B2-A96A7E02D973}">
      <formula1>INDIRECT("BDNameToFC" &amp; SUBSTITUTE($C9, " ", "_"))</formula1>
    </dataValidation>
    <dataValidation type="list" allowBlank="1" showInputMessage="1" showErrorMessage="1" sqref="D20" xr:uid="{EB6BBA0E-6444-E340-A83C-D43E5887F1B2}">
      <formula1>INDIRECT("BDNameToFC" &amp; SUBSTITUTE(#REF!, " ", "_"))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A3 A5" evalError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">
    <tabColor theme="9" tint="-0.249977111117893"/>
  </sheetPr>
  <dimension ref="A1:AA25"/>
  <sheetViews>
    <sheetView showGridLines="0" showRowColHeaders="0" topLeftCell="B3" zoomScale="107" zoomScaleNormal="107" workbookViewId="0">
      <selection activeCell="A24" sqref="A24:XFD24"/>
    </sheetView>
  </sheetViews>
  <sheetFormatPr baseColWidth="10" defaultColWidth="4" defaultRowHeight="15" zeroHeight="1" x14ac:dyDescent="0.2"/>
  <cols>
    <col min="1" max="1" width="9" style="1" hidden="1" customWidth="1"/>
    <col min="2" max="2" width="2.5" style="41" customWidth="1"/>
    <col min="3" max="3" width="16" style="2" customWidth="1"/>
    <col min="4" max="4" width="21" style="2" customWidth="1"/>
    <col min="5" max="5" width="4" style="2" customWidth="1"/>
    <col min="6" max="6" width="23.5" style="2" customWidth="1"/>
    <col min="7" max="7" width="16" style="2" customWidth="1"/>
    <col min="8" max="8" width="11.5" style="2" customWidth="1"/>
    <col min="9" max="10" width="20" style="73" customWidth="1"/>
    <col min="11" max="11" width="13.5" style="2" customWidth="1"/>
    <col min="12" max="13" width="13" style="2" customWidth="1"/>
    <col min="14" max="14" width="16" style="18" customWidth="1"/>
    <col min="15" max="15" width="20" style="73" customWidth="1"/>
    <col min="16" max="17" width="20" style="75" customWidth="1"/>
    <col min="18" max="18" width="57" style="1" customWidth="1"/>
    <col min="19" max="19" width="2.5" style="43" customWidth="1"/>
    <col min="20" max="20" width="19" style="1" customWidth="1"/>
    <col min="21" max="29" width="8.5" style="1" customWidth="1"/>
    <col min="30" max="30" width="3.5" style="1" customWidth="1"/>
    <col min="31" max="31" width="12" style="1" customWidth="1"/>
    <col min="32" max="34" width="7" style="1" customWidth="1"/>
    <col min="35" max="36" width="12" style="1" customWidth="1"/>
    <col min="37" max="16384" width="4" style="1"/>
  </cols>
  <sheetData>
    <row r="1" spans="1:26" s="118" customFormat="1" hidden="1" x14ac:dyDescent="0.2">
      <c r="B1" s="119"/>
      <c r="C1" s="470"/>
      <c r="D1" s="471"/>
      <c r="E1" s="472"/>
      <c r="F1" s="473"/>
      <c r="G1" s="472"/>
      <c r="H1" s="473"/>
      <c r="I1" s="354"/>
      <c r="J1" s="355"/>
      <c r="K1" s="120"/>
      <c r="L1" s="121"/>
      <c r="M1" s="121"/>
      <c r="N1" s="224"/>
      <c r="O1" s="356"/>
      <c r="P1" s="357"/>
      <c r="Q1" s="357"/>
      <c r="R1" s="180"/>
      <c r="S1" s="119"/>
      <c r="T1" s="122" t="s">
        <v>412</v>
      </c>
      <c r="U1" s="122"/>
      <c r="V1" s="122"/>
      <c r="W1" s="122"/>
      <c r="X1" s="122"/>
      <c r="Y1" s="122"/>
      <c r="Z1" s="122"/>
    </row>
    <row r="2" spans="1:26" s="43" customFormat="1" ht="18" hidden="1" customHeight="1" x14ac:dyDescent="0.2">
      <c r="B2" s="42"/>
      <c r="C2" s="93"/>
      <c r="F2" s="44"/>
      <c r="G2" s="44"/>
      <c r="H2" s="44"/>
      <c r="I2" s="72"/>
      <c r="J2" s="72"/>
      <c r="K2" s="45"/>
      <c r="L2" s="45"/>
      <c r="M2" s="45"/>
      <c r="N2" s="45"/>
      <c r="O2" s="74"/>
      <c r="P2" s="74"/>
      <c r="Q2" s="74"/>
      <c r="R2" s="103"/>
      <c r="S2" s="41"/>
      <c r="T2" s="41"/>
      <c r="U2" s="41"/>
      <c r="V2" s="41"/>
      <c r="W2" s="41"/>
      <c r="X2" s="41"/>
    </row>
    <row r="3" spans="1:26" s="43" customFormat="1" ht="9" customHeight="1" x14ac:dyDescent="0.2">
      <c r="B3" s="41"/>
      <c r="C3" s="44"/>
      <c r="D3" s="44"/>
      <c r="F3" s="44"/>
      <c r="G3" s="93"/>
      <c r="H3" s="93"/>
      <c r="I3" s="72"/>
      <c r="J3" s="72"/>
      <c r="K3" s="45"/>
      <c r="L3" s="45"/>
      <c r="M3" s="45"/>
      <c r="N3" s="45"/>
      <c r="O3" s="107">
        <v>2100</v>
      </c>
      <c r="P3" s="107"/>
      <c r="Q3" s="107">
        <v>2100</v>
      </c>
      <c r="R3" s="45"/>
      <c r="S3" s="41"/>
      <c r="T3" s="41"/>
      <c r="U3" s="41"/>
      <c r="V3" s="41"/>
      <c r="W3" s="41"/>
      <c r="X3" s="41"/>
    </row>
    <row r="4" spans="1:26" ht="18" customHeight="1" x14ac:dyDescent="0.2">
      <c r="A4" s="29"/>
      <c r="C4" s="476" t="s">
        <v>413</v>
      </c>
      <c r="D4" s="476"/>
      <c r="E4" s="43"/>
      <c r="F4" s="475" t="s">
        <v>414</v>
      </c>
      <c r="G4" s="475"/>
      <c r="H4" s="475"/>
      <c r="I4" s="72"/>
      <c r="J4" s="72"/>
      <c r="K4" s="45"/>
      <c r="L4" s="45"/>
      <c r="M4" s="45"/>
      <c r="N4" s="45"/>
      <c r="O4" s="74"/>
      <c r="P4" s="74"/>
      <c r="Q4" s="74"/>
      <c r="R4" s="45"/>
      <c r="S4" s="41"/>
      <c r="T4"/>
      <c r="U4"/>
      <c r="V4"/>
      <c r="W4"/>
      <c r="X4"/>
    </row>
    <row r="5" spans="1:26" x14ac:dyDescent="0.2">
      <c r="A5" s="386">
        <f ca="1">LINHADOTEMPOPLANOS!$E$10</f>
        <v>19600</v>
      </c>
      <c r="C5" s="114" t="s">
        <v>203</v>
      </c>
      <c r="D5" s="358">
        <f ca="1">A5</f>
        <v>19600</v>
      </c>
      <c r="E5" s="43"/>
      <c r="F5" s="108" t="s">
        <v>30</v>
      </c>
      <c r="G5" s="108" t="s">
        <v>336</v>
      </c>
      <c r="H5" s="109" t="s">
        <v>399</v>
      </c>
      <c r="I5" s="72"/>
      <c r="J5" s="72"/>
      <c r="K5" s="45"/>
      <c r="L5" s="45"/>
      <c r="M5" s="45"/>
      <c r="N5" s="45"/>
      <c r="O5" s="74"/>
      <c r="P5" s="74"/>
      <c r="Q5" s="74"/>
      <c r="R5" s="45"/>
      <c r="S5" s="41"/>
      <c r="T5"/>
      <c r="U5"/>
      <c r="V5"/>
      <c r="W5"/>
      <c r="X5"/>
    </row>
    <row r="6" spans="1:26" x14ac:dyDescent="0.2">
      <c r="A6" s="386">
        <f>LINHADOTEMPOPLANOS!$A$6</f>
        <v>25605</v>
      </c>
      <c r="C6" s="115" t="s">
        <v>415</v>
      </c>
      <c r="D6" s="359">
        <f>A6</f>
        <v>25605</v>
      </c>
      <c r="E6" s="43"/>
      <c r="F6" s="110" t="s">
        <v>43</v>
      </c>
      <c r="G6" s="362">
        <v>2395</v>
      </c>
      <c r="H6" s="111">
        <f ca="1">IFERROR(IF(G6&lt;&gt;"",G6/LINHADOTEMPOPLANOS!$E$10,""),"")</f>
        <v>0.1221938775510204</v>
      </c>
      <c r="I6" s="72"/>
      <c r="J6" s="72"/>
      <c r="K6" s="45"/>
      <c r="L6" s="45"/>
      <c r="M6" s="45"/>
      <c r="N6" s="45"/>
      <c r="O6" s="74"/>
      <c r="P6" s="74"/>
      <c r="Q6" s="74"/>
      <c r="R6" s="45"/>
      <c r="S6" s="41"/>
      <c r="T6"/>
      <c r="U6"/>
      <c r="V6"/>
      <c r="W6"/>
      <c r="X6"/>
    </row>
    <row r="7" spans="1:26" x14ac:dyDescent="0.2">
      <c r="A7" s="386">
        <f ca="1">LINHADOTEMPOPLANOS!$E$18</f>
        <v>500</v>
      </c>
      <c r="C7" s="115" t="s">
        <v>59</v>
      </c>
      <c r="D7" s="359">
        <f ca="1">A7</f>
        <v>500</v>
      </c>
      <c r="E7" s="43"/>
      <c r="F7" s="112" t="s">
        <v>803</v>
      </c>
      <c r="G7" s="234">
        <v>2560</v>
      </c>
      <c r="H7" s="111">
        <f ca="1">IFERROR(IF(G7&lt;&gt;"",G7/LINHADOTEMPOPLANOS!$E$10,""),"")</f>
        <v>0.1306122448979592</v>
      </c>
      <c r="I7" s="72"/>
      <c r="J7" s="72"/>
      <c r="K7" s="45"/>
      <c r="L7" s="45"/>
      <c r="M7" s="45"/>
      <c r="N7" s="45"/>
      <c r="O7" s="74"/>
      <c r="P7" s="74"/>
      <c r="Q7" s="74"/>
      <c r="R7" s="45"/>
      <c r="S7" s="41"/>
      <c r="T7"/>
      <c r="U7"/>
      <c r="V7"/>
      <c r="W7"/>
      <c r="X7"/>
    </row>
    <row r="8" spans="1:26" x14ac:dyDescent="0.2">
      <c r="A8" s="386">
        <f ca="1">LINHADOTEMPOPLANOS!$E$12</f>
        <v>26105</v>
      </c>
      <c r="C8" s="116" t="s">
        <v>416</v>
      </c>
      <c r="D8" s="360">
        <f ca="1">A8</f>
        <v>26105</v>
      </c>
      <c r="E8" s="41"/>
      <c r="F8" s="112" t="s">
        <v>49</v>
      </c>
      <c r="G8" s="234">
        <v>4232</v>
      </c>
      <c r="H8" s="111">
        <f ca="1">IFERROR(IF(G8&lt;&gt;"",G8/LINHADOTEMPOPLANOS!$E$10,""),"")</f>
        <v>0.21591836734693878</v>
      </c>
      <c r="I8" s="72"/>
      <c r="J8" s="72"/>
      <c r="K8" s="45"/>
      <c r="L8" s="45"/>
      <c r="M8" s="45"/>
      <c r="N8" s="45"/>
      <c r="O8" s="74"/>
      <c r="P8" s="74"/>
      <c r="Q8" s="74"/>
      <c r="R8" s="45"/>
      <c r="S8" s="41"/>
      <c r="T8"/>
      <c r="U8"/>
      <c r="V8"/>
      <c r="W8"/>
      <c r="X8"/>
    </row>
    <row r="9" spans="1:26" x14ac:dyDescent="0.2">
      <c r="A9" s="386">
        <f ca="1">LINHADOTEMPOPLANOS!$E$15</f>
        <v>-6505</v>
      </c>
      <c r="C9" s="117" t="s">
        <v>417</v>
      </c>
      <c r="D9" s="361">
        <f ca="1">A9</f>
        <v>-6505</v>
      </c>
      <c r="E9" s="41"/>
      <c r="F9" s="112" t="s">
        <v>52</v>
      </c>
      <c r="G9" s="234">
        <v>4684</v>
      </c>
      <c r="H9" s="111">
        <f ca="1">IFERROR(IF(G9&lt;&gt;"",G9/LINHADOTEMPOPLANOS!$E$10,""),"")</f>
        <v>0.2389795918367347</v>
      </c>
      <c r="I9" s="72"/>
      <c r="J9" s="72"/>
      <c r="K9" s="45"/>
      <c r="L9" s="45"/>
      <c r="M9" s="45"/>
      <c r="N9" s="45"/>
      <c r="O9" s="74"/>
      <c r="P9" s="74"/>
      <c r="Q9" s="74"/>
      <c r="R9" s="45"/>
      <c r="S9" s="41"/>
      <c r="T9"/>
      <c r="U9"/>
      <c r="V9"/>
      <c r="W9"/>
      <c r="X9"/>
    </row>
    <row r="10" spans="1:26" x14ac:dyDescent="0.2">
      <c r="A10" s="29"/>
      <c r="C10" s="44"/>
      <c r="D10" s="44"/>
      <c r="E10" s="41"/>
      <c r="F10" s="112" t="s">
        <v>55</v>
      </c>
      <c r="G10" s="234">
        <v>580</v>
      </c>
      <c r="H10" s="111">
        <f ca="1">IFERROR(IF(G10&lt;&gt;"",G10/LINHADOTEMPOPLANOS!$E$10,""),"")</f>
        <v>2.9591836734693878E-2</v>
      </c>
      <c r="I10" s="72"/>
      <c r="J10" s="72"/>
      <c r="K10" s="45"/>
      <c r="L10" s="45"/>
      <c r="M10" s="45"/>
      <c r="N10" s="45"/>
      <c r="O10" s="74"/>
      <c r="P10" s="74"/>
      <c r="Q10" s="74"/>
      <c r="R10" s="45"/>
      <c r="S10" s="41"/>
      <c r="T10"/>
      <c r="U10"/>
      <c r="V10"/>
      <c r="W10"/>
      <c r="X10"/>
    </row>
    <row r="11" spans="1:26" x14ac:dyDescent="0.2">
      <c r="A11" s="29"/>
      <c r="C11" s="44"/>
      <c r="D11" s="44"/>
      <c r="E11" s="43"/>
      <c r="F11" s="112" t="s">
        <v>58</v>
      </c>
      <c r="G11" s="234">
        <v>4635</v>
      </c>
      <c r="H11" s="111">
        <f ca="1">IFERROR(IF(G11&lt;&gt;"",G11/LINHADOTEMPOPLANOS!$E$10,""),"")</f>
        <v>0.2364795918367347</v>
      </c>
      <c r="I11" s="72"/>
      <c r="J11" s="72"/>
      <c r="K11" s="45"/>
      <c r="L11" s="45"/>
      <c r="M11" s="45"/>
      <c r="N11" s="45"/>
      <c r="O11" s="74"/>
      <c r="P11" s="74"/>
      <c r="Q11" s="74"/>
      <c r="R11" s="45"/>
      <c r="S11" s="41"/>
      <c r="T11"/>
      <c r="U11"/>
      <c r="V11"/>
      <c r="W11"/>
      <c r="X11"/>
    </row>
    <row r="12" spans="1:26" x14ac:dyDescent="0.2">
      <c r="A12" s="29"/>
      <c r="C12" s="44"/>
      <c r="D12" s="44"/>
      <c r="E12" s="43"/>
      <c r="F12" s="112" t="s">
        <v>808</v>
      </c>
      <c r="G12" s="234">
        <v>2100</v>
      </c>
      <c r="H12" s="111">
        <f ca="1">IFERROR(IF(G12&lt;&gt;"",G12/LINHADOTEMPOPLANOS!$E$10,""),"")</f>
        <v>0.10714285714285714</v>
      </c>
      <c r="I12" s="72"/>
      <c r="J12" s="72"/>
      <c r="K12" s="45"/>
      <c r="L12" s="45"/>
      <c r="M12" s="45"/>
      <c r="N12" s="45"/>
      <c r="O12" s="74"/>
      <c r="P12" s="74"/>
      <c r="Q12" s="74"/>
      <c r="R12" s="45"/>
      <c r="S12" s="41"/>
      <c r="T12"/>
      <c r="U12"/>
      <c r="V12"/>
      <c r="W12"/>
      <c r="X12"/>
      <c r="Y12" s="6"/>
    </row>
    <row r="13" spans="1:26" x14ac:dyDescent="0.2">
      <c r="A13" s="29"/>
      <c r="C13" s="44"/>
      <c r="D13" s="44"/>
      <c r="E13" s="43"/>
      <c r="F13" s="112" t="s">
        <v>814</v>
      </c>
      <c r="G13" s="234">
        <v>600</v>
      </c>
      <c r="H13" s="111">
        <f ca="1">IFERROR(IF(G13&lt;&gt;"",G13/LINHADOTEMPOPLANOS!$E$10,""),"")</f>
        <v>3.0612244897959183E-2</v>
      </c>
      <c r="I13" s="72"/>
      <c r="J13" s="72"/>
      <c r="K13" s="45"/>
      <c r="L13" s="45"/>
      <c r="M13" s="45"/>
      <c r="N13" s="45"/>
      <c r="O13" s="74"/>
      <c r="P13" s="74"/>
      <c r="Q13" s="74"/>
      <c r="R13" s="45"/>
      <c r="S13" s="41"/>
      <c r="T13"/>
      <c r="U13"/>
      <c r="V13"/>
      <c r="W13"/>
      <c r="X13"/>
    </row>
    <row r="14" spans="1:26" x14ac:dyDescent="0.2">
      <c r="A14" s="29"/>
      <c r="C14" s="44"/>
      <c r="D14" s="44"/>
      <c r="E14" s="43"/>
      <c r="F14" s="112" t="s">
        <v>816</v>
      </c>
      <c r="G14" s="234">
        <v>1677</v>
      </c>
      <c r="H14" s="111">
        <f ca="1">IFERROR(IF(G14&lt;&gt;"",G14/LINHADOTEMPOPLANOS!$E$10,""),"")</f>
        <v>8.5561224489795917E-2</v>
      </c>
      <c r="I14" s="72"/>
      <c r="J14" s="72"/>
      <c r="K14" s="45"/>
      <c r="L14" s="45"/>
      <c r="M14" s="45"/>
      <c r="N14" s="45"/>
      <c r="O14" s="74"/>
      <c r="P14" s="74"/>
      <c r="Q14" s="74"/>
      <c r="R14" s="45"/>
      <c r="S14" s="41"/>
      <c r="T14"/>
      <c r="U14"/>
      <c r="V14"/>
      <c r="W14"/>
      <c r="X14"/>
    </row>
    <row r="15" spans="1:26" x14ac:dyDescent="0.2">
      <c r="A15" s="29"/>
      <c r="C15" s="44"/>
      <c r="D15" s="44"/>
      <c r="E15" s="43"/>
      <c r="F15" s="112" t="s">
        <v>809</v>
      </c>
      <c r="G15" s="234">
        <v>1367</v>
      </c>
      <c r="H15" s="111">
        <f ca="1">IFERROR(IF(G15&lt;&gt;"",G15/LINHADOTEMPOPLANOS!$E$10,""),"")</f>
        <v>6.9744897959183677E-2</v>
      </c>
      <c r="I15" s="72"/>
      <c r="J15" s="72"/>
      <c r="K15" s="45"/>
      <c r="L15" s="45"/>
      <c r="M15" s="45"/>
      <c r="N15" s="45"/>
      <c r="O15" s="74"/>
      <c r="P15" s="74"/>
      <c r="Q15" s="74"/>
      <c r="R15" s="45"/>
      <c r="S15" s="41"/>
      <c r="T15"/>
      <c r="U15"/>
      <c r="V15"/>
      <c r="W15"/>
      <c r="X15"/>
    </row>
    <row r="16" spans="1:26" x14ac:dyDescent="0.2">
      <c r="A16" s="29"/>
      <c r="C16" s="44"/>
      <c r="D16" s="44"/>
      <c r="E16" s="43"/>
      <c r="F16" s="112" t="s">
        <v>899</v>
      </c>
      <c r="G16" s="234">
        <v>205</v>
      </c>
      <c r="H16" s="111">
        <f ca="1">IFERROR(IF(G16&lt;&gt;"",G16/LINHADOTEMPOPLANOS!$E$10,""),"")</f>
        <v>1.0459183673469388E-2</v>
      </c>
      <c r="I16" s="72"/>
      <c r="J16" s="72"/>
      <c r="K16" s="45"/>
      <c r="L16" s="45"/>
      <c r="M16" s="45"/>
      <c r="N16" s="45"/>
      <c r="O16" s="74"/>
      <c r="P16" s="74"/>
      <c r="Q16" s="74"/>
      <c r="R16" s="45"/>
      <c r="S16" s="41"/>
      <c r="T16"/>
      <c r="U16"/>
      <c r="V16"/>
      <c r="W16"/>
      <c r="X16"/>
    </row>
    <row r="17" spans="1:27" x14ac:dyDescent="0.2">
      <c r="A17" s="29"/>
      <c r="C17" s="44"/>
      <c r="D17" s="44"/>
      <c r="E17" s="43"/>
      <c r="F17" s="112" t="s">
        <v>907</v>
      </c>
      <c r="G17" s="234">
        <v>70</v>
      </c>
      <c r="H17" s="111">
        <f ca="1">IFERROR(IF(G17&lt;&gt;"",G17/LINHADOTEMPOPLANOS!$E$10,""),"")</f>
        <v>3.5714285714285713E-3</v>
      </c>
      <c r="I17" s="72"/>
      <c r="J17" s="72"/>
      <c r="K17" s="45"/>
      <c r="L17" s="45"/>
      <c r="M17" s="45"/>
      <c r="N17" s="45"/>
      <c r="O17" s="74"/>
      <c r="P17" s="74"/>
      <c r="Q17" s="74"/>
      <c r="R17" s="45"/>
      <c r="S17" s="41"/>
      <c r="T17"/>
      <c r="U17"/>
      <c r="V17"/>
      <c r="W17"/>
      <c r="X17"/>
    </row>
    <row r="18" spans="1:27" x14ac:dyDescent="0.2">
      <c r="A18" s="29"/>
      <c r="C18" s="44"/>
      <c r="D18" s="44"/>
      <c r="E18" s="43"/>
      <c r="F18" s="112" t="s">
        <v>1029</v>
      </c>
      <c r="G18" s="234">
        <v>0</v>
      </c>
      <c r="H18" s="111">
        <f ca="1">IFERROR(IF(G18&lt;&gt;"",G18/LINHADOTEMPOPLANOS!$E$10,""),"")</f>
        <v>0</v>
      </c>
      <c r="I18" s="72"/>
      <c r="J18" s="72"/>
      <c r="K18" s="45"/>
      <c r="L18" s="45"/>
      <c r="M18" s="45"/>
      <c r="N18" s="45"/>
      <c r="O18" s="74"/>
      <c r="P18" s="74"/>
      <c r="Q18" s="74"/>
      <c r="R18" s="45"/>
      <c r="S18" s="41"/>
      <c r="T18"/>
      <c r="U18"/>
      <c r="V18"/>
      <c r="W18"/>
      <c r="X18"/>
    </row>
    <row r="19" spans="1:27" x14ac:dyDescent="0.2">
      <c r="A19" s="29"/>
      <c r="C19" s="44"/>
      <c r="D19" s="44"/>
      <c r="E19" s="43"/>
      <c r="F19" s="112" t="s">
        <v>679</v>
      </c>
      <c r="G19" s="234">
        <v>500</v>
      </c>
      <c r="H19" s="111">
        <f ca="1">IFERROR(IF(G19&lt;&gt;"",G19/LINHADOTEMPOPLANOS!$E$10,""),"")</f>
        <v>2.5510204081632654E-2</v>
      </c>
      <c r="I19" s="72"/>
      <c r="J19" s="72"/>
      <c r="K19" s="45"/>
      <c r="L19" s="45"/>
      <c r="M19" s="45"/>
      <c r="N19" s="45"/>
      <c r="O19" s="74"/>
      <c r="P19" s="74"/>
      <c r="Q19" s="74"/>
      <c r="R19" s="45"/>
      <c r="S19" s="41"/>
      <c r="T19"/>
      <c r="U19"/>
      <c r="V19"/>
      <c r="W19"/>
      <c r="X19"/>
    </row>
    <row r="20" spans="1:27" x14ac:dyDescent="0.2">
      <c r="A20" s="29"/>
      <c r="C20" s="44"/>
      <c r="D20" s="44"/>
      <c r="E20" s="43"/>
      <c r="F20" s="113" t="s">
        <v>277</v>
      </c>
      <c r="G20" s="235">
        <f>SUM(G6:G19)</f>
        <v>25605</v>
      </c>
      <c r="H20" s="123">
        <f ca="1">SUM(H6:H19)</f>
        <v>1.3063775510204081</v>
      </c>
      <c r="I20" s="72"/>
      <c r="J20" s="72"/>
      <c r="K20" s="45"/>
      <c r="L20" s="45"/>
      <c r="M20" s="45"/>
      <c r="N20" s="45"/>
      <c r="O20" s="74"/>
      <c r="P20" s="74"/>
      <c r="Q20" s="74"/>
      <c r="R20" s="45"/>
      <c r="S20" s="41"/>
      <c r="T20"/>
      <c r="U20"/>
      <c r="V20"/>
      <c r="W20"/>
      <c r="X20"/>
    </row>
    <row r="21" spans="1:27" s="43" customFormat="1" ht="18.75" customHeight="1" x14ac:dyDescent="0.2">
      <c r="B21" s="41"/>
      <c r="C21" s="44"/>
      <c r="D21" s="44"/>
      <c r="E21" s="44"/>
      <c r="F21" s="44"/>
      <c r="G21" s="44"/>
      <c r="H21" s="44"/>
      <c r="I21" s="104"/>
      <c r="J21" s="72"/>
      <c r="K21" s="44"/>
      <c r="L21" s="44"/>
      <c r="M21" s="44"/>
      <c r="N21" s="105"/>
      <c r="O21" s="72"/>
      <c r="P21" s="106"/>
      <c r="Q21" s="106"/>
      <c r="S21" s="41"/>
      <c r="T21" s="41"/>
      <c r="U21" s="41"/>
      <c r="V21" s="41"/>
      <c r="W21" s="41"/>
      <c r="X21" s="41"/>
      <c r="Y21" s="41"/>
      <c r="Z21" s="41"/>
      <c r="AA21" s="41"/>
    </row>
    <row r="22" spans="1:27" ht="48.75" customHeight="1" thickBot="1" x14ac:dyDescent="0.25">
      <c r="A22" s="28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41"/>
      <c r="T22"/>
      <c r="V22"/>
      <c r="W22"/>
      <c r="X22"/>
      <c r="Y22"/>
      <c r="Z22"/>
      <c r="AA22"/>
    </row>
    <row r="23" spans="1:27" s="152" customFormat="1" ht="36" customHeight="1" thickBot="1" x14ac:dyDescent="0.25">
      <c r="A23" s="148" t="s">
        <v>418</v>
      </c>
      <c r="B23" s="149"/>
      <c r="C23" s="474" t="s">
        <v>419</v>
      </c>
      <c r="D23" s="474"/>
      <c r="E23" s="474" t="s">
        <v>81</v>
      </c>
      <c r="F23" s="474"/>
      <c r="G23" s="474" t="s">
        <v>83</v>
      </c>
      <c r="H23" s="474"/>
      <c r="I23" s="380" t="s">
        <v>420</v>
      </c>
      <c r="J23" s="380" t="s">
        <v>85</v>
      </c>
      <c r="K23" s="379" t="s">
        <v>87</v>
      </c>
      <c r="L23" s="379" t="s">
        <v>89</v>
      </c>
      <c r="M23" s="379" t="s">
        <v>91</v>
      </c>
      <c r="N23" s="379" t="s">
        <v>93</v>
      </c>
      <c r="O23" s="380" t="s">
        <v>95</v>
      </c>
      <c r="P23" s="380" t="s">
        <v>97</v>
      </c>
      <c r="Q23" s="380" t="s">
        <v>421</v>
      </c>
      <c r="R23" s="379" t="s">
        <v>99</v>
      </c>
      <c r="S23" s="150"/>
      <c r="T23" s="151"/>
      <c r="U23" s="151"/>
      <c r="V23" s="151"/>
      <c r="W23" s="151"/>
      <c r="X23" s="151"/>
      <c r="Y23" s="151"/>
      <c r="Z23" s="151"/>
    </row>
    <row r="24" spans="1:27" s="118" customFormat="1" x14ac:dyDescent="0.2">
      <c r="A24" s="118" t="s">
        <v>1638</v>
      </c>
      <c r="B24" s="119"/>
      <c r="C24" s="470" t="s">
        <v>950</v>
      </c>
      <c r="D24" s="471"/>
      <c r="E24" s="472" t="s">
        <v>723</v>
      </c>
      <c r="F24" s="473"/>
      <c r="G24" s="472" t="s">
        <v>724</v>
      </c>
      <c r="H24" s="473"/>
      <c r="I24" s="354">
        <v>320000</v>
      </c>
      <c r="J24" s="355">
        <v>500</v>
      </c>
      <c r="K24" s="120">
        <v>120</v>
      </c>
      <c r="L24" s="121">
        <v>45597</v>
      </c>
      <c r="M24" s="121">
        <v>49218</v>
      </c>
      <c r="N24" s="224" t="s">
        <v>945</v>
      </c>
      <c r="O24" s="356">
        <v>260000</v>
      </c>
      <c r="P24" s="357">
        <v>0</v>
      </c>
      <c r="Q24" s="357">
        <v>260000</v>
      </c>
      <c r="R24" s="180"/>
      <c r="S24" s="119"/>
      <c r="T24" s="122"/>
      <c r="U24" s="122"/>
      <c r="V24" s="122"/>
      <c r="W24" s="122"/>
      <c r="X24" s="122"/>
      <c r="Y24" s="122"/>
      <c r="Z24" s="122"/>
    </row>
    <row r="25" spans="1:27" x14ac:dyDescent="0.2"/>
  </sheetData>
  <sheetProtection algorithmName="SHA-512" hashValue="r00GBPeAdcLwiAIo9+JTlxFmtOvqnptpx/dnA49S33JAld3bg0Id8+ZX1F2KwDrEwvDjT+Vw0jUQZ5id4IPNiA==" saltValue="b271cq9iYtAYFPFRpOqJtA==" spinCount="100000" sheet="1" objects="1" scenarios="1"/>
  <mergeCells count="11">
    <mergeCell ref="C24:D24"/>
    <mergeCell ref="E24:F24"/>
    <mergeCell ref="G24:H24"/>
    <mergeCell ref="G1:H1"/>
    <mergeCell ref="G23:H23"/>
    <mergeCell ref="F4:H4"/>
    <mergeCell ref="C1:D1"/>
    <mergeCell ref="E1:F1"/>
    <mergeCell ref="E23:F23"/>
    <mergeCell ref="C23:D23"/>
    <mergeCell ref="C4:D4"/>
  </mergeCells>
  <phoneticPr fontId="7" type="noConversion"/>
  <conditionalFormatting sqref="D9">
    <cfRule type="cellIs" dxfId="184" priority="1188" operator="greaterThanOrEqual">
      <formula>0</formula>
    </cfRule>
    <cfRule type="cellIs" dxfId="183" priority="1189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90" id="{7DB02119-1D50-BC4B-B2FE-35F464E187C1}">
            <xm:f>($M1&lt;LINHADOTEMPOPLANOS!$A$22) * ($M1&lt;&gt;"")</xm:f>
            <x14:dxf>
              <fill>
                <patternFill>
                  <fgColor indexed="64"/>
                  <bgColor rgb="FFA6A6A6"/>
                </patternFill>
              </fill>
            </x14:dxf>
          </x14:cfRule>
          <xm:sqref>C1:R1</xm:sqref>
        </x14:conditionalFormatting>
        <x14:conditionalFormatting xmlns:xm="http://schemas.microsoft.com/office/excel/2006/main">
          <x14:cfRule type="expression" priority="1191" id="{D12C7373-5639-F24D-8F15-0026C3330CB4}">
            <xm:f>$L1&lt;=LINHADOTEMPOPLANOS!$A$22</xm:f>
            <x14:dxf>
              <fill>
                <patternFill>
                  <fgColor indexed="64"/>
                  <bgColor rgb="FFA9D18E"/>
                </patternFill>
              </fill>
            </x14:dxf>
          </x14:cfRule>
          <xm:sqref>L1</xm:sqref>
        </x14:conditionalFormatting>
        <x14:conditionalFormatting xmlns:xm="http://schemas.microsoft.com/office/excel/2006/main">
          <x14:cfRule type="expression" priority="1192" id="{68AD963F-AEEA-554A-AA9D-B5B720132C01}">
            <xm:f>$M1&lt;=LINHADOTEMPOPLANOS!$A$22</xm:f>
            <x14:dxf>
              <fill>
                <patternFill>
                  <fgColor indexed="64"/>
                  <bgColor rgb="FFA9D18E"/>
                </patternFill>
              </fill>
            </x14:dxf>
          </x14:cfRule>
          <xm:sqref>M1</xm:sqref>
        </x14:conditionalFormatting>
        <x14:conditionalFormatting xmlns:xm="http://schemas.microsoft.com/office/excel/2006/main">
          <x14:cfRule type="expression" priority="1" id="{47E8E47D-154D-D84D-9356-83E42D98D0AA}">
            <xm:f>($M24&lt;LINHADOTEMPOPLANOS!$A$22) * ($M24&lt;&gt;"")</xm:f>
            <x14:dxf>
              <fill>
                <patternFill>
                  <fgColor indexed="64"/>
                  <bgColor rgb="FFA6A6A6"/>
                </patternFill>
              </fill>
            </x14:dxf>
          </x14:cfRule>
          <xm:sqref>C24:R24</xm:sqref>
        </x14:conditionalFormatting>
        <x14:conditionalFormatting xmlns:xm="http://schemas.microsoft.com/office/excel/2006/main">
          <x14:cfRule type="expression" priority="2" id="{E5381A95-0CE6-3448-9EA9-55DBED26132F}">
            <xm:f>$L24&lt;=LINHADOTEMPOPLANOS!$A$22</xm:f>
            <x14:dxf>
              <fill>
                <patternFill>
                  <fgColor indexed="64"/>
                  <bgColor rgb="FFA9D18E"/>
                </patternFill>
              </fill>
            </x14:dxf>
          </x14:cfRule>
          <xm:sqref>L24</xm:sqref>
        </x14:conditionalFormatting>
        <x14:conditionalFormatting xmlns:xm="http://schemas.microsoft.com/office/excel/2006/main">
          <x14:cfRule type="expression" priority="3" id="{BDE7781F-314B-3946-AADB-CDF5BFA5D037}">
            <xm:f>$M24&lt;=LINHADOTEMPOPLANOS!$A$22</xm:f>
            <x14:dxf>
              <fill>
                <patternFill>
                  <fgColor indexed="64"/>
                  <bgColor rgb="FFA9D18E"/>
                </patternFill>
              </fill>
            </x14:dxf>
          </x14:cfRule>
          <xm:sqref>M24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7">
    <tabColor theme="9" tint="-0.249977111117893"/>
  </sheetPr>
  <dimension ref="A1:OD300"/>
  <sheetViews>
    <sheetView showGridLines="0" showRowColHeaders="0" zoomScaleNormal="100" workbookViewId="0">
      <pane xSplit="9" ySplit="21" topLeftCell="J22" activePane="bottomRight" state="frozen"/>
      <selection pane="topRight" activeCell="A20" sqref="A20:XFD20"/>
      <selection pane="bottomLeft" activeCell="A20" sqref="A20:XFD20"/>
      <selection pane="bottomRight"/>
    </sheetView>
  </sheetViews>
  <sheetFormatPr baseColWidth="10" defaultColWidth="19" defaultRowHeight="15" zeroHeight="1" x14ac:dyDescent="0.2"/>
  <cols>
    <col min="1" max="1" width="18" style="437" hidden="1" customWidth="1"/>
    <col min="2" max="2" width="2" style="437" customWidth="1"/>
    <col min="3" max="3" width="37" style="456" customWidth="1"/>
    <col min="4" max="4" width="12" style="456" hidden="1" customWidth="1"/>
    <col min="5" max="5" width="9" style="456" hidden="1" customWidth="1"/>
    <col min="6" max="6" width="18.5" style="457" customWidth="1"/>
    <col min="7" max="7" width="18" style="437" hidden="1" customWidth="1"/>
    <col min="8" max="8" width="18.5" style="437" hidden="1" customWidth="1"/>
    <col min="9" max="9" width="0.5" style="437" customWidth="1"/>
    <col min="10" max="35" width="19" style="437"/>
    <col min="123" max="16384" width="19" style="41"/>
  </cols>
  <sheetData>
    <row r="1" spans="1:370" hidden="1" x14ac:dyDescent="0.2">
      <c r="A1" s="436">
        <v>0</v>
      </c>
      <c r="C1" s="438"/>
      <c r="D1" s="439"/>
      <c r="E1" s="439"/>
      <c r="F1" s="349"/>
      <c r="G1" s="350"/>
      <c r="H1" s="351"/>
      <c r="I1" s="440"/>
      <c r="J1" s="352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</row>
    <row r="2" spans="1:370" s="441" customFormat="1" hidden="1" x14ac:dyDescent="0.2">
      <c r="B2" s="303"/>
      <c r="C2" s="303"/>
      <c r="D2" s="303"/>
      <c r="E2" s="303"/>
      <c r="F2" s="303"/>
      <c r="G2" s="442" t="s">
        <v>422</v>
      </c>
      <c r="H2" s="442"/>
      <c r="I2" s="303"/>
      <c r="J2" s="437" t="s">
        <v>423</v>
      </c>
      <c r="K2" t="s">
        <v>423</v>
      </c>
      <c r="L2" t="s">
        <v>423</v>
      </c>
      <c r="M2" t="s">
        <v>423</v>
      </c>
      <c r="N2" t="s">
        <v>423</v>
      </c>
      <c r="O2" t="s">
        <v>423</v>
      </c>
      <c r="P2" t="s">
        <v>423</v>
      </c>
      <c r="Q2" t="s">
        <v>423</v>
      </c>
      <c r="R2" t="s">
        <v>423</v>
      </c>
      <c r="S2" t="s">
        <v>423</v>
      </c>
      <c r="T2" t="s">
        <v>423</v>
      </c>
      <c r="U2" t="s">
        <v>423</v>
      </c>
      <c r="V2" t="s">
        <v>423</v>
      </c>
      <c r="W2" t="s">
        <v>423</v>
      </c>
      <c r="X2" t="s">
        <v>423</v>
      </c>
      <c r="Y2" t="s">
        <v>423</v>
      </c>
      <c r="Z2" t="s">
        <v>423</v>
      </c>
      <c r="AA2" t="s">
        <v>423</v>
      </c>
      <c r="AB2" t="s">
        <v>423</v>
      </c>
      <c r="AC2" t="s">
        <v>423</v>
      </c>
      <c r="AD2" t="s">
        <v>423</v>
      </c>
      <c r="AE2" t="s">
        <v>423</v>
      </c>
      <c r="AF2" t="s">
        <v>423</v>
      </c>
      <c r="AG2" t="s">
        <v>423</v>
      </c>
      <c r="AH2" t="s">
        <v>423</v>
      </c>
      <c r="AI2" t="s">
        <v>423</v>
      </c>
      <c r="AJ2" t="s">
        <v>423</v>
      </c>
      <c r="AK2" t="s">
        <v>423</v>
      </c>
      <c r="AL2" t="s">
        <v>423</v>
      </c>
      <c r="AM2" t="s">
        <v>423</v>
      </c>
      <c r="AN2" t="s">
        <v>423</v>
      </c>
      <c r="AO2" t="s">
        <v>423</v>
      </c>
      <c r="AP2" t="s">
        <v>423</v>
      </c>
      <c r="AQ2" t="s">
        <v>423</v>
      </c>
      <c r="AR2" t="s">
        <v>423</v>
      </c>
      <c r="AS2" t="s">
        <v>423</v>
      </c>
      <c r="AT2" t="s">
        <v>423</v>
      </c>
      <c r="AU2" t="s">
        <v>423</v>
      </c>
      <c r="AV2" t="s">
        <v>423</v>
      </c>
      <c r="AW2" t="s">
        <v>423</v>
      </c>
      <c r="AX2" t="s">
        <v>423</v>
      </c>
      <c r="AY2" t="s">
        <v>423</v>
      </c>
      <c r="AZ2" t="s">
        <v>423</v>
      </c>
      <c r="BA2" t="s">
        <v>423</v>
      </c>
      <c r="BB2" t="s">
        <v>423</v>
      </c>
      <c r="BC2" t="s">
        <v>423</v>
      </c>
      <c r="BD2" t="s">
        <v>423</v>
      </c>
      <c r="BE2" t="s">
        <v>423</v>
      </c>
      <c r="BF2" t="s">
        <v>423</v>
      </c>
      <c r="BG2" t="s">
        <v>423</v>
      </c>
      <c r="BH2" t="s">
        <v>423</v>
      </c>
      <c r="BI2" t="s">
        <v>423</v>
      </c>
      <c r="BJ2" t="s">
        <v>423</v>
      </c>
      <c r="BK2" t="s">
        <v>423</v>
      </c>
      <c r="BL2" t="s">
        <v>423</v>
      </c>
      <c r="BM2" t="s">
        <v>423</v>
      </c>
      <c r="BN2" t="s">
        <v>423</v>
      </c>
      <c r="BO2" t="s">
        <v>423</v>
      </c>
      <c r="BP2" t="s">
        <v>423</v>
      </c>
      <c r="BQ2" t="s">
        <v>423</v>
      </c>
      <c r="BR2" t="s">
        <v>423</v>
      </c>
      <c r="BS2" t="s">
        <v>423</v>
      </c>
      <c r="BT2" t="s">
        <v>423</v>
      </c>
      <c r="BU2" t="s">
        <v>423</v>
      </c>
      <c r="BV2" t="s">
        <v>423</v>
      </c>
      <c r="BW2" t="s">
        <v>423</v>
      </c>
      <c r="BX2" t="s">
        <v>423</v>
      </c>
      <c r="BY2" t="s">
        <v>423</v>
      </c>
      <c r="BZ2" t="s">
        <v>423</v>
      </c>
      <c r="CA2" t="s">
        <v>423</v>
      </c>
      <c r="CB2" t="s">
        <v>423</v>
      </c>
      <c r="CC2" t="s">
        <v>423</v>
      </c>
      <c r="CD2" t="s">
        <v>423</v>
      </c>
      <c r="CE2" t="s">
        <v>423</v>
      </c>
      <c r="CF2" t="s">
        <v>423</v>
      </c>
      <c r="CG2" t="s">
        <v>423</v>
      </c>
      <c r="CH2" t="s">
        <v>423</v>
      </c>
      <c r="CI2" t="s">
        <v>423</v>
      </c>
      <c r="CJ2" t="s">
        <v>423</v>
      </c>
      <c r="CK2" t="s">
        <v>423</v>
      </c>
      <c r="CL2" t="s">
        <v>423</v>
      </c>
      <c r="CM2" t="s">
        <v>423</v>
      </c>
      <c r="CN2" t="s">
        <v>423</v>
      </c>
      <c r="CO2" t="s">
        <v>423</v>
      </c>
      <c r="CP2" t="s">
        <v>423</v>
      </c>
      <c r="CQ2" t="s">
        <v>423</v>
      </c>
      <c r="CR2" t="s">
        <v>423</v>
      </c>
      <c r="CS2" t="s">
        <v>423</v>
      </c>
      <c r="CT2" t="s">
        <v>423</v>
      </c>
      <c r="CU2" t="s">
        <v>423</v>
      </c>
      <c r="CV2" t="s">
        <v>423</v>
      </c>
      <c r="CW2" t="s">
        <v>423</v>
      </c>
      <c r="CX2" t="s">
        <v>423</v>
      </c>
      <c r="CY2" t="s">
        <v>423</v>
      </c>
      <c r="CZ2" t="s">
        <v>423</v>
      </c>
      <c r="DA2" t="s">
        <v>423</v>
      </c>
      <c r="DB2" t="s">
        <v>423</v>
      </c>
      <c r="DC2" t="s">
        <v>423</v>
      </c>
      <c r="DD2" t="s">
        <v>423</v>
      </c>
      <c r="DE2" t="s">
        <v>423</v>
      </c>
      <c r="DF2" t="s">
        <v>423</v>
      </c>
      <c r="DG2" t="s">
        <v>423</v>
      </c>
      <c r="DH2" t="s">
        <v>423</v>
      </c>
      <c r="DI2" t="s">
        <v>423</v>
      </c>
      <c r="DJ2" t="s">
        <v>423</v>
      </c>
      <c r="DK2" t="s">
        <v>423</v>
      </c>
      <c r="DL2" t="s">
        <v>423</v>
      </c>
      <c r="DM2" t="s">
        <v>423</v>
      </c>
      <c r="DN2" t="s">
        <v>423</v>
      </c>
      <c r="DO2" t="s">
        <v>423</v>
      </c>
      <c r="DP2" t="s">
        <v>423</v>
      </c>
      <c r="DQ2" t="s">
        <v>423</v>
      </c>
      <c r="DR2" t="s">
        <v>423</v>
      </c>
      <c r="DS2" t="s">
        <v>423</v>
      </c>
      <c r="DT2" t="s">
        <v>423</v>
      </c>
      <c r="DU2" t="s">
        <v>423</v>
      </c>
      <c r="DV2" t="s">
        <v>423</v>
      </c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</row>
    <row r="3" spans="1:370" s="441" customFormat="1" hidden="1" x14ac:dyDescent="0.2">
      <c r="B3" s="443"/>
      <c r="C3" s="303"/>
      <c r="D3" s="303"/>
      <c r="E3" s="303"/>
      <c r="F3" s="303"/>
      <c r="G3" s="442" t="s">
        <v>424</v>
      </c>
      <c r="H3" s="442"/>
      <c r="I3" s="303"/>
      <c r="J3" s="303">
        <v>-6255</v>
      </c>
      <c r="K3">
        <v>-6255</v>
      </c>
      <c r="L3">
        <v>-6255</v>
      </c>
      <c r="M3">
        <v>-6255</v>
      </c>
      <c r="N3">
        <v>-6255</v>
      </c>
      <c r="O3">
        <v>-6255</v>
      </c>
      <c r="P3">
        <v>-6255</v>
      </c>
      <c r="Q3">
        <v>-6255</v>
      </c>
      <c r="R3">
        <v>-6255</v>
      </c>
      <c r="S3">
        <v>-6255</v>
      </c>
      <c r="T3">
        <v>-6255</v>
      </c>
      <c r="U3">
        <v>-6255</v>
      </c>
      <c r="V3">
        <v>-6255</v>
      </c>
      <c r="W3">
        <v>-6255</v>
      </c>
      <c r="X3">
        <v>-6255</v>
      </c>
      <c r="Y3">
        <v>-6255</v>
      </c>
      <c r="Z3">
        <v>-6255</v>
      </c>
      <c r="AA3">
        <v>-6255</v>
      </c>
      <c r="AB3">
        <v>-6255</v>
      </c>
      <c r="AC3">
        <v>-6255</v>
      </c>
      <c r="AD3">
        <v>-6255</v>
      </c>
      <c r="AE3">
        <v>-6255</v>
      </c>
      <c r="AF3">
        <v>-6255</v>
      </c>
      <c r="AG3">
        <v>-6255</v>
      </c>
      <c r="AH3">
        <v>-6255</v>
      </c>
      <c r="AI3">
        <v>-6255</v>
      </c>
      <c r="AJ3">
        <v>-6255</v>
      </c>
      <c r="AK3">
        <v>-6255</v>
      </c>
      <c r="AL3">
        <v>-6255</v>
      </c>
      <c r="AM3">
        <v>-6255</v>
      </c>
      <c r="AN3">
        <v>-6255</v>
      </c>
      <c r="AO3">
        <v>-6255</v>
      </c>
      <c r="AP3">
        <v>-6255</v>
      </c>
      <c r="AQ3">
        <v>-6255</v>
      </c>
      <c r="AR3">
        <v>-6255</v>
      </c>
      <c r="AS3">
        <v>-6255</v>
      </c>
      <c r="AT3">
        <v>-6255</v>
      </c>
      <c r="AU3">
        <v>-6255</v>
      </c>
      <c r="AV3">
        <v>-6255</v>
      </c>
      <c r="AW3">
        <v>-6255</v>
      </c>
      <c r="AX3">
        <v>-6255</v>
      </c>
      <c r="AY3">
        <v>-6255</v>
      </c>
      <c r="AZ3">
        <v>-6255</v>
      </c>
      <c r="BA3">
        <v>-6255</v>
      </c>
      <c r="BB3">
        <v>-6255</v>
      </c>
      <c r="BC3">
        <v>-6255</v>
      </c>
      <c r="BD3">
        <v>-6255</v>
      </c>
      <c r="BE3">
        <v>-6255</v>
      </c>
      <c r="BF3">
        <v>-6255</v>
      </c>
      <c r="BG3">
        <v>-6255</v>
      </c>
      <c r="BH3">
        <v>-6255</v>
      </c>
      <c r="BI3">
        <v>-6255</v>
      </c>
      <c r="BJ3">
        <v>-6255</v>
      </c>
      <c r="BK3">
        <v>-6255</v>
      </c>
      <c r="BL3">
        <v>-6255</v>
      </c>
      <c r="BM3">
        <v>-6255</v>
      </c>
      <c r="BN3">
        <v>-6255</v>
      </c>
      <c r="BO3">
        <v>-6255</v>
      </c>
      <c r="BP3">
        <v>-6255</v>
      </c>
      <c r="BQ3">
        <v>-6255</v>
      </c>
      <c r="BR3">
        <v>-6255</v>
      </c>
      <c r="BS3">
        <v>-6255</v>
      </c>
      <c r="BT3">
        <v>-6255</v>
      </c>
      <c r="BU3">
        <v>-6255</v>
      </c>
      <c r="BV3">
        <v>-6255</v>
      </c>
      <c r="BW3">
        <v>-6255</v>
      </c>
      <c r="BX3">
        <v>-6255</v>
      </c>
      <c r="BY3">
        <v>-6255</v>
      </c>
      <c r="BZ3">
        <v>-6255</v>
      </c>
      <c r="CA3">
        <v>-6255</v>
      </c>
      <c r="CB3">
        <v>-6255</v>
      </c>
      <c r="CC3">
        <v>-6255</v>
      </c>
      <c r="CD3">
        <v>-6255</v>
      </c>
      <c r="CE3">
        <v>-6255</v>
      </c>
      <c r="CF3">
        <v>-6255</v>
      </c>
      <c r="CG3">
        <v>-6255</v>
      </c>
      <c r="CH3">
        <v>-6255</v>
      </c>
      <c r="CI3">
        <v>-6255</v>
      </c>
      <c r="CJ3">
        <v>-6255</v>
      </c>
      <c r="CK3">
        <v>-6255</v>
      </c>
      <c r="CL3">
        <v>-6255</v>
      </c>
      <c r="CM3">
        <v>-6255</v>
      </c>
      <c r="CN3">
        <v>-6255</v>
      </c>
      <c r="CO3">
        <v>-6255</v>
      </c>
      <c r="CP3">
        <v>-6255</v>
      </c>
      <c r="CQ3">
        <v>-6255</v>
      </c>
      <c r="CR3">
        <v>-6255</v>
      </c>
      <c r="CS3">
        <v>-6255</v>
      </c>
      <c r="CT3">
        <v>-6255</v>
      </c>
      <c r="CU3">
        <v>-6255</v>
      </c>
      <c r="CV3">
        <v>-6255</v>
      </c>
      <c r="CW3">
        <v>-6255</v>
      </c>
      <c r="CX3">
        <v>-6255</v>
      </c>
      <c r="CY3">
        <v>-6255</v>
      </c>
      <c r="CZ3">
        <v>-6255</v>
      </c>
      <c r="DA3">
        <v>-6255</v>
      </c>
      <c r="DB3">
        <v>-6255</v>
      </c>
      <c r="DC3">
        <v>-6255</v>
      </c>
      <c r="DD3">
        <v>-6255</v>
      </c>
      <c r="DE3">
        <v>-6255</v>
      </c>
      <c r="DF3">
        <v>-6255</v>
      </c>
      <c r="DG3">
        <v>-6255</v>
      </c>
      <c r="DH3">
        <v>-6255</v>
      </c>
      <c r="DI3">
        <v>-6255</v>
      </c>
      <c r="DJ3">
        <v>-6255</v>
      </c>
      <c r="DK3">
        <v>-6255</v>
      </c>
      <c r="DL3">
        <v>-6255</v>
      </c>
      <c r="DM3">
        <v>-6255</v>
      </c>
      <c r="DN3">
        <v>-6255</v>
      </c>
      <c r="DO3">
        <v>-6255</v>
      </c>
      <c r="DP3">
        <v>-6255</v>
      </c>
      <c r="DQ3">
        <v>-6255</v>
      </c>
      <c r="DR3">
        <v>-6255</v>
      </c>
      <c r="DS3">
        <v>-6255</v>
      </c>
      <c r="DT3">
        <v>-6255</v>
      </c>
      <c r="DU3">
        <v>-6255</v>
      </c>
      <c r="DV3">
        <v>-6255</v>
      </c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</row>
    <row r="4" spans="1:370" hidden="1" x14ac:dyDescent="0.2">
      <c r="A4" s="436"/>
      <c r="B4" s="44"/>
      <c r="C4" s="2"/>
      <c r="D4" s="2"/>
      <c r="E4" s="2"/>
      <c r="F4" s="2"/>
      <c r="G4" s="442" t="s">
        <v>425</v>
      </c>
      <c r="H4" s="442"/>
      <c r="I4" s="2"/>
      <c r="J4" s="2">
        <v>500</v>
      </c>
      <c r="K4">
        <v>500</v>
      </c>
      <c r="L4">
        <v>500</v>
      </c>
      <c r="M4">
        <v>500</v>
      </c>
      <c r="N4">
        <v>500</v>
      </c>
      <c r="O4">
        <v>500</v>
      </c>
      <c r="P4">
        <v>500</v>
      </c>
      <c r="Q4">
        <v>500</v>
      </c>
      <c r="R4">
        <v>500</v>
      </c>
      <c r="S4">
        <v>500</v>
      </c>
      <c r="T4">
        <v>500</v>
      </c>
      <c r="U4">
        <v>500</v>
      </c>
      <c r="V4">
        <v>500</v>
      </c>
      <c r="W4">
        <v>500</v>
      </c>
      <c r="X4">
        <v>500</v>
      </c>
      <c r="Y4">
        <v>500</v>
      </c>
      <c r="Z4">
        <v>500</v>
      </c>
      <c r="AA4">
        <v>500</v>
      </c>
      <c r="AB4">
        <v>500</v>
      </c>
      <c r="AC4">
        <v>500</v>
      </c>
      <c r="AD4">
        <v>500</v>
      </c>
      <c r="AE4">
        <v>500</v>
      </c>
      <c r="AF4">
        <v>500</v>
      </c>
      <c r="AG4">
        <v>500</v>
      </c>
      <c r="AH4">
        <v>500</v>
      </c>
      <c r="AI4">
        <v>500</v>
      </c>
      <c r="AJ4">
        <v>500</v>
      </c>
      <c r="AK4">
        <v>500</v>
      </c>
      <c r="AL4">
        <v>500</v>
      </c>
      <c r="AM4">
        <v>500</v>
      </c>
      <c r="AN4">
        <v>500</v>
      </c>
      <c r="AO4">
        <v>500</v>
      </c>
      <c r="AP4">
        <v>500</v>
      </c>
      <c r="AQ4">
        <v>500</v>
      </c>
      <c r="AR4">
        <v>500</v>
      </c>
      <c r="AS4">
        <v>500</v>
      </c>
      <c r="AT4">
        <v>500</v>
      </c>
      <c r="AU4">
        <v>500</v>
      </c>
      <c r="AV4">
        <v>500</v>
      </c>
      <c r="AW4">
        <v>500</v>
      </c>
      <c r="AX4">
        <v>500</v>
      </c>
      <c r="AY4">
        <v>500</v>
      </c>
      <c r="AZ4">
        <v>500</v>
      </c>
      <c r="BA4">
        <v>500</v>
      </c>
      <c r="BB4">
        <v>500</v>
      </c>
      <c r="BC4">
        <v>500</v>
      </c>
      <c r="BD4">
        <v>500</v>
      </c>
      <c r="BE4">
        <v>500</v>
      </c>
      <c r="BF4">
        <v>500</v>
      </c>
      <c r="BG4">
        <v>500</v>
      </c>
      <c r="BH4">
        <v>500</v>
      </c>
      <c r="BI4">
        <v>500</v>
      </c>
      <c r="BJ4">
        <v>500</v>
      </c>
      <c r="BK4">
        <v>500</v>
      </c>
      <c r="BL4">
        <v>500</v>
      </c>
      <c r="BM4">
        <v>500</v>
      </c>
      <c r="BN4">
        <v>500</v>
      </c>
      <c r="BO4">
        <v>500</v>
      </c>
      <c r="BP4">
        <v>500</v>
      </c>
      <c r="BQ4">
        <v>500</v>
      </c>
      <c r="BR4">
        <v>500</v>
      </c>
      <c r="BS4">
        <v>500</v>
      </c>
      <c r="BT4">
        <v>500</v>
      </c>
      <c r="BU4">
        <v>500</v>
      </c>
      <c r="BV4">
        <v>500</v>
      </c>
      <c r="BW4">
        <v>500</v>
      </c>
      <c r="BX4">
        <v>500</v>
      </c>
      <c r="BY4">
        <v>500</v>
      </c>
      <c r="BZ4">
        <v>500</v>
      </c>
      <c r="CA4">
        <v>500</v>
      </c>
      <c r="CB4">
        <v>500</v>
      </c>
      <c r="CC4">
        <v>500</v>
      </c>
      <c r="CD4">
        <v>500</v>
      </c>
      <c r="CE4">
        <v>500</v>
      </c>
      <c r="CF4">
        <v>500</v>
      </c>
      <c r="CG4">
        <v>500</v>
      </c>
      <c r="CH4">
        <v>500</v>
      </c>
      <c r="CI4">
        <v>500</v>
      </c>
      <c r="CJ4">
        <v>500</v>
      </c>
      <c r="CK4">
        <v>500</v>
      </c>
      <c r="CL4">
        <v>500</v>
      </c>
      <c r="CM4">
        <v>500</v>
      </c>
      <c r="CN4">
        <v>500</v>
      </c>
      <c r="CO4">
        <v>500</v>
      </c>
      <c r="CP4">
        <v>500</v>
      </c>
      <c r="CQ4">
        <v>500</v>
      </c>
      <c r="CR4">
        <v>500</v>
      </c>
      <c r="CS4">
        <v>500</v>
      </c>
      <c r="CT4">
        <v>500</v>
      </c>
      <c r="CU4">
        <v>500</v>
      </c>
      <c r="CV4">
        <v>500</v>
      </c>
      <c r="CW4">
        <v>500</v>
      </c>
      <c r="CX4">
        <v>500</v>
      </c>
      <c r="CY4">
        <v>500</v>
      </c>
      <c r="CZ4">
        <v>500</v>
      </c>
      <c r="DA4">
        <v>500</v>
      </c>
      <c r="DB4">
        <v>500</v>
      </c>
      <c r="DC4">
        <v>500</v>
      </c>
      <c r="DD4">
        <v>500</v>
      </c>
      <c r="DE4">
        <v>500</v>
      </c>
      <c r="DF4">
        <v>500</v>
      </c>
      <c r="DG4">
        <v>500</v>
      </c>
      <c r="DH4">
        <v>500</v>
      </c>
      <c r="DI4">
        <v>500</v>
      </c>
      <c r="DJ4">
        <v>500</v>
      </c>
      <c r="DK4">
        <v>500</v>
      </c>
      <c r="DL4">
        <v>500</v>
      </c>
      <c r="DM4">
        <v>500</v>
      </c>
      <c r="DN4">
        <v>500</v>
      </c>
      <c r="DO4">
        <v>500</v>
      </c>
      <c r="DP4">
        <v>500</v>
      </c>
      <c r="DQ4">
        <v>500</v>
      </c>
      <c r="DR4">
        <v>500</v>
      </c>
      <c r="DS4">
        <v>500</v>
      </c>
      <c r="DT4">
        <v>500</v>
      </c>
      <c r="DU4">
        <v>500</v>
      </c>
      <c r="DV4">
        <v>500</v>
      </c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</row>
    <row r="5" spans="1:370" s="44" customFormat="1" ht="37.5" customHeight="1" x14ac:dyDescent="0.2"/>
    <row r="6" spans="1:370" s="44" customFormat="1" ht="37.5" hidden="1" customHeight="1" x14ac:dyDescent="0.2"/>
    <row r="7" spans="1:370" x14ac:dyDescent="0.2">
      <c r="A7" s="436"/>
      <c r="B7" s="44"/>
      <c r="C7" s="44"/>
      <c r="D7" s="44"/>
      <c r="E7" s="44"/>
      <c r="F7" s="44"/>
      <c r="G7" s="44"/>
      <c r="H7" s="44"/>
      <c r="I7" s="44"/>
      <c r="J7" s="44"/>
      <c r="K7" s="435"/>
      <c r="L7" s="435"/>
      <c r="M7" s="435"/>
      <c r="N7" s="435"/>
      <c r="O7" s="435"/>
      <c r="P7" s="435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G7" s="435"/>
      <c r="AH7" s="435"/>
      <c r="AI7" s="435"/>
      <c r="AJ7" s="435"/>
      <c r="AK7" s="435"/>
      <c r="AL7" s="435"/>
      <c r="AM7" s="435"/>
      <c r="AN7" s="435"/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435"/>
      <c r="BQ7" s="435"/>
      <c r="BR7" s="435"/>
      <c r="BS7" s="435"/>
      <c r="BT7" s="435"/>
      <c r="BU7" s="435"/>
      <c r="BV7" s="435"/>
      <c r="BW7" s="435"/>
      <c r="BX7" s="435"/>
      <c r="BY7" s="435"/>
      <c r="BZ7" s="435"/>
      <c r="CA7" s="435"/>
      <c r="CB7" s="435"/>
      <c r="CC7" s="435"/>
      <c r="CD7" s="435"/>
      <c r="CE7" s="435"/>
      <c r="CF7" s="435"/>
      <c r="CG7" s="435"/>
      <c r="CH7" s="435"/>
      <c r="CI7" s="435"/>
      <c r="CJ7" s="435"/>
      <c r="CK7" s="435"/>
      <c r="CL7" s="435"/>
      <c r="CM7" s="435"/>
      <c r="CN7" s="435"/>
      <c r="CO7" s="435"/>
      <c r="CP7" s="435"/>
      <c r="CQ7" s="435"/>
      <c r="CR7" s="435"/>
      <c r="CS7" s="435"/>
      <c r="CT7" s="435"/>
      <c r="CU7" s="435"/>
      <c r="CV7" s="435"/>
      <c r="CW7" s="435"/>
      <c r="CX7" s="435"/>
      <c r="CY7" s="435"/>
      <c r="CZ7" s="435"/>
      <c r="DA7" s="435"/>
      <c r="DB7" s="435"/>
      <c r="DC7" s="435"/>
      <c r="DD7" s="435"/>
      <c r="DE7" s="435"/>
      <c r="DF7" s="435"/>
      <c r="DG7" s="435"/>
      <c r="DH7" s="435"/>
      <c r="DI7" s="435"/>
      <c r="DJ7" s="435"/>
      <c r="DK7" s="435"/>
      <c r="DL7" s="435"/>
      <c r="DM7" s="435"/>
      <c r="DN7" s="435"/>
      <c r="DO7" s="435"/>
      <c r="DP7" s="435"/>
      <c r="DQ7" s="435"/>
      <c r="DR7" s="435"/>
      <c r="DS7" s="435"/>
      <c r="DT7" s="435"/>
      <c r="DU7" s="435"/>
      <c r="DV7" s="435"/>
      <c r="DW7" s="435"/>
      <c r="DX7" s="435"/>
      <c r="DY7" s="435"/>
      <c r="DZ7" s="435"/>
      <c r="EA7" s="435"/>
      <c r="EB7" s="435"/>
      <c r="EC7" s="435"/>
      <c r="ED7" s="435"/>
      <c r="EE7" s="435"/>
      <c r="EF7" s="435"/>
      <c r="EG7" s="435"/>
      <c r="EH7" s="435"/>
      <c r="EI7" s="435"/>
      <c r="EJ7" s="435"/>
      <c r="EK7" s="435"/>
      <c r="EL7" s="435"/>
      <c r="EM7" s="435"/>
      <c r="EN7" s="435"/>
      <c r="EO7" s="435"/>
      <c r="EP7" s="435"/>
      <c r="EQ7" s="435"/>
      <c r="ER7" s="435"/>
      <c r="ES7" s="435"/>
      <c r="ET7" s="435"/>
      <c r="EU7" s="435"/>
      <c r="EV7" s="435"/>
      <c r="EW7" s="435"/>
      <c r="EX7" s="435"/>
      <c r="EY7" s="435"/>
      <c r="EZ7" s="435"/>
      <c r="FA7" s="435"/>
      <c r="FB7" s="435"/>
      <c r="FC7" s="435"/>
      <c r="FD7" s="435"/>
      <c r="FE7" s="435"/>
      <c r="FF7" s="435"/>
      <c r="FG7" s="435"/>
      <c r="FH7" s="435"/>
      <c r="FI7" s="435"/>
      <c r="FJ7" s="435"/>
      <c r="FK7" s="435"/>
      <c r="FL7" s="435"/>
      <c r="FM7" s="435"/>
      <c r="FN7" s="435"/>
      <c r="FO7" s="435"/>
      <c r="FP7" s="435"/>
      <c r="FQ7" s="435"/>
      <c r="FR7" s="435"/>
      <c r="FS7" s="435"/>
      <c r="FT7" s="435"/>
      <c r="FU7" s="435"/>
      <c r="FV7" s="435"/>
      <c r="FW7" s="435"/>
      <c r="FX7" s="435"/>
      <c r="FY7" s="435"/>
      <c r="FZ7" s="435"/>
      <c r="GA7" s="435"/>
      <c r="GB7" s="435"/>
      <c r="GC7" s="435"/>
      <c r="GD7" s="435"/>
      <c r="GE7" s="435"/>
      <c r="GF7" s="435"/>
      <c r="GG7" s="435"/>
      <c r="GH7" s="435"/>
      <c r="GI7" s="435"/>
      <c r="GJ7" s="435"/>
      <c r="GK7" s="435"/>
      <c r="GL7" s="435"/>
      <c r="GM7" s="435"/>
      <c r="GN7" s="435"/>
      <c r="GO7" s="435"/>
      <c r="GP7" s="435"/>
      <c r="GQ7" s="435"/>
      <c r="GR7" s="435"/>
      <c r="GS7" s="435"/>
      <c r="GT7" s="435"/>
      <c r="GU7" s="435"/>
      <c r="GV7" s="435"/>
      <c r="GW7" s="435"/>
      <c r="GX7" s="435"/>
      <c r="GY7" s="435"/>
      <c r="GZ7" s="435"/>
      <c r="HA7" s="435"/>
      <c r="HB7" s="435"/>
      <c r="HC7" s="435"/>
      <c r="HD7" s="435"/>
      <c r="HE7" s="435"/>
      <c r="HF7" s="435"/>
      <c r="HG7" s="435"/>
      <c r="HH7" s="435"/>
      <c r="HI7" s="435"/>
      <c r="HJ7" s="435"/>
      <c r="HK7" s="435"/>
      <c r="HL7" s="435"/>
      <c r="HM7" s="435"/>
      <c r="HN7" s="435"/>
      <c r="HO7" s="435"/>
      <c r="HP7" s="435"/>
      <c r="HQ7" s="435"/>
      <c r="HR7" s="435"/>
      <c r="HS7" s="435"/>
      <c r="HT7" s="435"/>
      <c r="HU7" s="435"/>
      <c r="HV7" s="435"/>
      <c r="HW7" s="435"/>
      <c r="HX7" s="435"/>
      <c r="HY7" s="435"/>
      <c r="HZ7" s="435"/>
      <c r="IA7" s="435"/>
      <c r="IB7" s="435"/>
      <c r="IC7" s="435"/>
      <c r="ID7" s="435"/>
      <c r="IE7" s="435"/>
      <c r="IF7" s="435"/>
      <c r="IG7" s="435"/>
      <c r="IH7" s="435"/>
      <c r="II7" s="435"/>
      <c r="IJ7" s="435"/>
      <c r="IK7" s="435"/>
      <c r="IL7" s="435"/>
      <c r="IM7" s="435"/>
      <c r="IN7" s="435"/>
      <c r="IO7" s="435"/>
      <c r="IP7" s="435"/>
      <c r="IQ7" s="435"/>
      <c r="IR7" s="435"/>
      <c r="IS7" s="435"/>
      <c r="IT7" s="435"/>
      <c r="IU7" s="435"/>
      <c r="IV7" s="435"/>
      <c r="IW7" s="435"/>
      <c r="IX7" s="435"/>
      <c r="IY7" s="435"/>
      <c r="IZ7" s="435"/>
      <c r="JA7" s="435"/>
      <c r="JB7" s="435"/>
      <c r="JC7" s="435"/>
      <c r="JD7" s="435"/>
      <c r="JE7" s="435"/>
      <c r="JF7" s="435"/>
      <c r="JG7" s="435"/>
      <c r="JH7" s="435"/>
      <c r="JI7" s="435"/>
      <c r="JJ7" s="435"/>
      <c r="JK7" s="435"/>
      <c r="JL7" s="435"/>
      <c r="JM7" s="435"/>
      <c r="JN7" s="435"/>
      <c r="JO7" s="435"/>
      <c r="JP7" s="435"/>
      <c r="JQ7" s="435"/>
      <c r="JR7" s="435"/>
      <c r="JS7" s="435"/>
      <c r="JT7" s="435"/>
      <c r="JU7" s="435"/>
      <c r="JV7" s="435"/>
      <c r="JW7" s="435"/>
      <c r="JX7" s="435"/>
      <c r="JY7" s="435"/>
      <c r="JZ7" s="435"/>
      <c r="KA7" s="435"/>
      <c r="KB7" s="435"/>
      <c r="KC7" s="435"/>
      <c r="KD7" s="435"/>
      <c r="KE7" s="435"/>
      <c r="KF7" s="435"/>
      <c r="KG7" s="435"/>
      <c r="KH7" s="435"/>
      <c r="KI7" s="435"/>
      <c r="KJ7" s="435"/>
      <c r="KK7" s="435"/>
      <c r="KL7" s="435"/>
      <c r="KM7" s="435"/>
      <c r="KN7" s="435"/>
      <c r="KO7" s="435"/>
      <c r="KP7" s="435"/>
      <c r="KQ7" s="435"/>
      <c r="KR7" s="435"/>
      <c r="KS7" s="435"/>
      <c r="KT7" s="435"/>
      <c r="KU7" s="435"/>
      <c r="KV7" s="435"/>
      <c r="KW7" s="435"/>
      <c r="KX7" s="435"/>
      <c r="KY7" s="435"/>
      <c r="KZ7" s="435"/>
      <c r="LA7" s="435"/>
      <c r="LB7" s="435"/>
      <c r="LC7" s="435"/>
      <c r="LD7" s="435"/>
      <c r="LE7" s="435"/>
      <c r="LF7" s="435"/>
      <c r="LG7" s="435"/>
      <c r="LH7" s="435"/>
      <c r="LI7" s="435"/>
      <c r="LJ7" s="435"/>
      <c r="LK7" s="435"/>
      <c r="LL7" s="435"/>
      <c r="LM7" s="435"/>
      <c r="LN7" s="435"/>
      <c r="LO7" s="435"/>
      <c r="LP7" s="435"/>
      <c r="LQ7" s="435"/>
      <c r="LR7" s="435"/>
      <c r="LS7" s="435"/>
      <c r="LT7" s="435"/>
      <c r="LU7" s="435"/>
      <c r="LV7" s="435"/>
      <c r="LW7" s="435"/>
      <c r="LX7" s="435"/>
      <c r="LY7" s="435"/>
      <c r="LZ7" s="435"/>
      <c r="MA7" s="435"/>
      <c r="MB7" s="435"/>
      <c r="MC7" s="435"/>
      <c r="MD7" s="435"/>
      <c r="ME7" s="435"/>
      <c r="MF7" s="435"/>
      <c r="MG7" s="435"/>
      <c r="MH7" s="435"/>
      <c r="MI7" s="435"/>
      <c r="MJ7" s="435"/>
      <c r="MK7" s="435"/>
      <c r="ML7" s="435"/>
      <c r="MM7" s="435"/>
      <c r="MN7" s="435"/>
      <c r="MO7" s="435"/>
      <c r="MP7" s="435"/>
      <c r="MQ7" s="435"/>
      <c r="MR7" s="435"/>
      <c r="MS7" s="435"/>
      <c r="MT7" s="435"/>
      <c r="MU7" s="435"/>
      <c r="MV7" s="435"/>
      <c r="MW7" s="435"/>
      <c r="MX7" s="435"/>
      <c r="MY7" s="435"/>
      <c r="MZ7" s="435"/>
      <c r="NA7" s="435"/>
      <c r="NB7" s="435"/>
      <c r="NC7" s="435"/>
      <c r="ND7" s="435"/>
      <c r="NE7" s="435"/>
      <c r="NF7" s="435"/>
    </row>
    <row r="8" spans="1:370" hidden="1" x14ac:dyDescent="0.2">
      <c r="A8" s="44"/>
      <c r="B8" s="44"/>
      <c r="C8" s="44"/>
      <c r="D8" s="44"/>
      <c r="E8" s="44"/>
      <c r="F8" s="44"/>
      <c r="G8" s="44"/>
      <c r="H8" s="44"/>
      <c r="I8" s="44"/>
      <c r="J8" s="44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  <c r="AE8" s="435"/>
      <c r="AF8" s="435"/>
      <c r="AG8" s="435"/>
      <c r="AH8" s="435"/>
      <c r="AI8" s="435"/>
      <c r="AJ8" s="435"/>
      <c r="AK8" s="435"/>
      <c r="AL8" s="435"/>
      <c r="AM8" s="435"/>
      <c r="AN8" s="435"/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435"/>
      <c r="BQ8" s="435"/>
      <c r="BR8" s="435"/>
      <c r="BS8" s="435"/>
      <c r="BT8" s="435"/>
      <c r="BU8" s="435"/>
      <c r="BV8" s="435"/>
      <c r="BW8" s="435"/>
      <c r="BX8" s="435"/>
      <c r="BY8" s="435"/>
      <c r="BZ8" s="435"/>
      <c r="CA8" s="435"/>
      <c r="CB8" s="435"/>
      <c r="CC8" s="435"/>
      <c r="CD8" s="435"/>
      <c r="CE8" s="435"/>
      <c r="CF8" s="435"/>
      <c r="CG8" s="435"/>
      <c r="CH8" s="435"/>
      <c r="CI8" s="435"/>
      <c r="CJ8" s="435"/>
      <c r="CK8" s="435"/>
      <c r="CL8" s="435"/>
      <c r="CM8" s="435"/>
      <c r="CN8" s="435"/>
      <c r="CO8" s="435"/>
      <c r="CP8" s="435"/>
      <c r="CQ8" s="435"/>
      <c r="CR8" s="435"/>
      <c r="CS8" s="435"/>
      <c r="CT8" s="435"/>
      <c r="CU8" s="435"/>
      <c r="CV8" s="435"/>
      <c r="CW8" s="435"/>
      <c r="CX8" s="435"/>
      <c r="CY8" s="435"/>
      <c r="CZ8" s="435"/>
      <c r="DA8" s="435"/>
      <c r="DB8" s="435"/>
      <c r="DC8" s="435"/>
      <c r="DD8" s="435"/>
      <c r="DE8" s="435"/>
      <c r="DF8" s="435"/>
      <c r="DG8" s="435"/>
      <c r="DH8" s="435"/>
      <c r="DI8" s="435"/>
      <c r="DJ8" s="435"/>
      <c r="DK8" s="435"/>
      <c r="DL8" s="435"/>
      <c r="DM8" s="435"/>
      <c r="DN8" s="435"/>
      <c r="DO8" s="435"/>
      <c r="DP8" s="435"/>
      <c r="DQ8" s="435"/>
      <c r="DR8" s="435"/>
      <c r="DS8" s="435"/>
      <c r="DT8" s="435"/>
      <c r="DU8" s="435"/>
      <c r="DV8" s="435"/>
      <c r="DW8" s="435"/>
      <c r="DX8" s="435"/>
      <c r="DY8" s="435"/>
      <c r="DZ8" s="435"/>
      <c r="EA8" s="435"/>
      <c r="EB8" s="435"/>
      <c r="EC8" s="435"/>
      <c r="ED8" s="435"/>
      <c r="EE8" s="435"/>
      <c r="EF8" s="435"/>
      <c r="EG8" s="435"/>
      <c r="EH8" s="435"/>
      <c r="EI8" s="435"/>
      <c r="EJ8" s="435"/>
      <c r="EK8" s="435"/>
      <c r="EL8" s="435"/>
      <c r="EM8" s="435"/>
      <c r="EN8" s="435"/>
      <c r="EO8" s="435"/>
      <c r="EP8" s="435"/>
      <c r="EQ8" s="435"/>
      <c r="ER8" s="435"/>
      <c r="ES8" s="435"/>
      <c r="ET8" s="435"/>
      <c r="EU8" s="435"/>
      <c r="EV8" s="435"/>
      <c r="EW8" s="435"/>
      <c r="EX8" s="435"/>
      <c r="EY8" s="435"/>
      <c r="EZ8" s="435"/>
      <c r="FA8" s="435"/>
      <c r="FB8" s="435"/>
      <c r="FC8" s="435"/>
      <c r="FD8" s="435"/>
      <c r="FE8" s="435"/>
      <c r="FF8" s="435"/>
      <c r="FG8" s="435"/>
      <c r="FH8" s="435"/>
      <c r="FI8" s="435"/>
      <c r="FJ8" s="435"/>
      <c r="FK8" s="435"/>
      <c r="FL8" s="435"/>
      <c r="FM8" s="435"/>
      <c r="FN8" s="435"/>
      <c r="FO8" s="435"/>
      <c r="FP8" s="435"/>
      <c r="FQ8" s="435"/>
      <c r="FR8" s="435"/>
      <c r="FS8" s="435"/>
      <c r="FT8" s="435"/>
      <c r="FU8" s="435"/>
      <c r="FV8" s="435"/>
      <c r="FW8" s="435"/>
      <c r="FX8" s="435"/>
      <c r="FY8" s="435"/>
      <c r="FZ8" s="435"/>
      <c r="GA8" s="435"/>
      <c r="GB8" s="435"/>
      <c r="GC8" s="435"/>
      <c r="GD8" s="435"/>
      <c r="GE8" s="435"/>
      <c r="GF8" s="435"/>
      <c r="GG8" s="435"/>
      <c r="GH8" s="435"/>
      <c r="GI8" s="435"/>
      <c r="GJ8" s="435"/>
      <c r="GK8" s="435"/>
      <c r="GL8" s="435"/>
      <c r="GM8" s="435"/>
      <c r="GN8" s="435"/>
      <c r="GO8" s="435"/>
      <c r="GP8" s="435"/>
      <c r="GQ8" s="435"/>
      <c r="GR8" s="435"/>
      <c r="GS8" s="435"/>
      <c r="GT8" s="435"/>
      <c r="GU8" s="435"/>
      <c r="GV8" s="435"/>
      <c r="GW8" s="435"/>
      <c r="GX8" s="435"/>
      <c r="GY8" s="435"/>
      <c r="GZ8" s="435"/>
      <c r="HA8" s="435"/>
      <c r="HB8" s="435"/>
      <c r="HC8" s="435"/>
      <c r="HD8" s="435"/>
      <c r="HE8" s="435"/>
      <c r="HF8" s="435"/>
      <c r="HG8" s="435"/>
      <c r="HH8" s="435"/>
      <c r="HI8" s="435"/>
      <c r="HJ8" s="435"/>
      <c r="HK8" s="435"/>
      <c r="HL8" s="435"/>
      <c r="HM8" s="435"/>
      <c r="HN8" s="435"/>
      <c r="HO8" s="435"/>
      <c r="HP8" s="435"/>
      <c r="HQ8" s="435"/>
      <c r="HR8" s="435"/>
      <c r="HS8" s="435"/>
      <c r="HT8" s="435"/>
      <c r="HU8" s="435"/>
      <c r="HV8" s="435"/>
      <c r="HW8" s="435"/>
      <c r="HX8" s="435"/>
      <c r="HY8" s="435"/>
      <c r="HZ8" s="435"/>
      <c r="IA8" s="435"/>
      <c r="IB8" s="435"/>
      <c r="IC8" s="435"/>
      <c r="ID8" s="435"/>
      <c r="IE8" s="435"/>
      <c r="IF8" s="435"/>
      <c r="IG8" s="435"/>
      <c r="IH8" s="435"/>
      <c r="II8" s="435"/>
      <c r="IJ8" s="435"/>
      <c r="IK8" s="435"/>
      <c r="IL8" s="435"/>
      <c r="IM8" s="435"/>
      <c r="IN8" s="435"/>
      <c r="IO8" s="435"/>
      <c r="IP8" s="435"/>
      <c r="IQ8" s="435"/>
      <c r="IR8" s="435"/>
      <c r="IS8" s="435"/>
      <c r="IT8" s="435"/>
      <c r="IU8" s="435"/>
      <c r="IV8" s="435"/>
      <c r="IW8" s="435"/>
      <c r="IX8" s="435"/>
      <c r="IY8" s="435"/>
      <c r="IZ8" s="435"/>
      <c r="JA8" s="435"/>
      <c r="JB8" s="435"/>
      <c r="JC8" s="435"/>
      <c r="JD8" s="435"/>
      <c r="JE8" s="435"/>
      <c r="JF8" s="435"/>
      <c r="JG8" s="435"/>
      <c r="JH8" s="435"/>
      <c r="JI8" s="435"/>
      <c r="JJ8" s="435"/>
      <c r="JK8" s="435"/>
      <c r="JL8" s="435"/>
      <c r="JM8" s="435"/>
      <c r="JN8" s="435"/>
      <c r="JO8" s="435"/>
      <c r="JP8" s="435"/>
      <c r="JQ8" s="435"/>
      <c r="JR8" s="435"/>
      <c r="JS8" s="435"/>
      <c r="JT8" s="435"/>
      <c r="JU8" s="435"/>
      <c r="JV8" s="435"/>
      <c r="JW8" s="435"/>
      <c r="JX8" s="435"/>
      <c r="JY8" s="435"/>
      <c r="JZ8" s="435"/>
      <c r="KA8" s="435"/>
      <c r="KB8" s="435"/>
      <c r="KC8" s="435"/>
      <c r="KD8" s="435"/>
      <c r="KE8" s="435"/>
      <c r="KF8" s="435"/>
      <c r="KG8" s="435"/>
      <c r="KH8" s="435"/>
      <c r="KI8" s="435"/>
      <c r="KJ8" s="435"/>
      <c r="KK8" s="435"/>
      <c r="KL8" s="435"/>
      <c r="KM8" s="435"/>
      <c r="KN8" s="435"/>
      <c r="KO8" s="435"/>
      <c r="KP8" s="435"/>
      <c r="KQ8" s="435"/>
      <c r="KR8" s="435"/>
      <c r="KS8" s="435"/>
      <c r="KT8" s="435"/>
      <c r="KU8" s="435"/>
      <c r="KV8" s="435"/>
      <c r="KW8" s="435"/>
      <c r="KX8" s="435"/>
      <c r="KY8" s="435"/>
      <c r="KZ8" s="435"/>
      <c r="LA8" s="435"/>
      <c r="LB8" s="435"/>
      <c r="LC8" s="435"/>
      <c r="LD8" s="435"/>
      <c r="LE8" s="435"/>
      <c r="LF8" s="435"/>
      <c r="LG8" s="435"/>
      <c r="LH8" s="435"/>
      <c r="LI8" s="435"/>
      <c r="LJ8" s="435"/>
      <c r="LK8" s="435"/>
      <c r="LL8" s="435"/>
      <c r="LM8" s="435"/>
      <c r="LN8" s="435"/>
      <c r="LO8" s="435"/>
      <c r="LP8" s="435"/>
      <c r="LQ8" s="435"/>
      <c r="LR8" s="435"/>
      <c r="LS8" s="435"/>
      <c r="LT8" s="435"/>
      <c r="LU8" s="435"/>
      <c r="LV8" s="435"/>
      <c r="LW8" s="435"/>
      <c r="LX8" s="435"/>
      <c r="LY8" s="435"/>
      <c r="LZ8" s="435"/>
      <c r="MA8" s="435"/>
      <c r="MB8" s="435"/>
      <c r="MC8" s="435"/>
      <c r="MD8" s="435"/>
      <c r="ME8" s="435"/>
      <c r="MF8" s="435"/>
      <c r="MG8" s="435"/>
      <c r="MH8" s="435"/>
      <c r="MI8" s="435"/>
      <c r="MJ8" s="435"/>
      <c r="MK8" s="435"/>
      <c r="ML8" s="435"/>
      <c r="MM8" s="435"/>
      <c r="MN8" s="435"/>
      <c r="MO8" s="435"/>
      <c r="MP8" s="435"/>
      <c r="MQ8" s="435"/>
      <c r="MR8" s="435"/>
      <c r="MS8" s="435"/>
      <c r="MT8" s="435"/>
      <c r="MU8" s="435"/>
      <c r="MV8" s="435"/>
      <c r="MW8" s="435"/>
      <c r="MX8" s="435"/>
      <c r="MY8" s="435"/>
      <c r="MZ8" s="435"/>
      <c r="NA8" s="435"/>
      <c r="NB8" s="435"/>
      <c r="NC8" s="435"/>
      <c r="ND8" s="435"/>
      <c r="NE8" s="435"/>
      <c r="NF8" s="435"/>
    </row>
    <row r="9" spans="1:370" hidden="1" x14ac:dyDescent="0.2">
      <c r="A9" s="44"/>
      <c r="B9" s="44"/>
      <c r="C9" s="44"/>
      <c r="D9" s="44"/>
      <c r="E9" s="44"/>
      <c r="F9" s="44"/>
      <c r="G9" s="44"/>
      <c r="H9" s="44"/>
      <c r="I9" s="44"/>
      <c r="J9" s="44"/>
      <c r="K9" s="435"/>
      <c r="L9" s="435"/>
      <c r="M9" s="435"/>
      <c r="N9" s="435"/>
      <c r="O9" s="435"/>
      <c r="P9" s="435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  <c r="AE9" s="435"/>
      <c r="AF9" s="435"/>
      <c r="AG9" s="435"/>
      <c r="AH9" s="435"/>
      <c r="AI9" s="435"/>
      <c r="AJ9" s="435"/>
      <c r="AK9" s="435"/>
      <c r="AL9" s="435"/>
      <c r="AM9" s="435"/>
      <c r="AN9" s="435"/>
      <c r="AO9" s="435"/>
      <c r="AP9" s="435"/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435"/>
      <c r="BQ9" s="435"/>
      <c r="BR9" s="435"/>
      <c r="BS9" s="435"/>
      <c r="BT9" s="435"/>
      <c r="BU9" s="435"/>
      <c r="BV9" s="435"/>
      <c r="BW9" s="435"/>
      <c r="BX9" s="435"/>
      <c r="BY9" s="435"/>
      <c r="BZ9" s="435"/>
      <c r="CA9" s="435"/>
      <c r="CB9" s="435"/>
      <c r="CC9" s="435"/>
      <c r="CD9" s="435"/>
      <c r="CE9" s="435"/>
      <c r="CF9" s="435"/>
      <c r="CG9" s="435"/>
      <c r="CH9" s="435"/>
      <c r="CI9" s="435"/>
      <c r="CJ9" s="435"/>
      <c r="CK9" s="435"/>
      <c r="CL9" s="435"/>
      <c r="CM9" s="435"/>
      <c r="CN9" s="435"/>
      <c r="CO9" s="435"/>
      <c r="CP9" s="435"/>
      <c r="CQ9" s="435"/>
      <c r="CR9" s="435"/>
      <c r="CS9" s="435"/>
      <c r="CT9" s="435"/>
      <c r="CU9" s="435"/>
      <c r="CV9" s="435"/>
      <c r="CW9" s="435"/>
      <c r="CX9" s="435"/>
      <c r="CY9" s="435"/>
      <c r="CZ9" s="435"/>
      <c r="DA9" s="435"/>
      <c r="DB9" s="435"/>
      <c r="DC9" s="435"/>
      <c r="DD9" s="435"/>
      <c r="DE9" s="435"/>
      <c r="DF9" s="435"/>
      <c r="DG9" s="435"/>
      <c r="DH9" s="435"/>
      <c r="DI9" s="435"/>
      <c r="DJ9" s="435"/>
      <c r="DK9" s="435"/>
      <c r="DL9" s="435"/>
      <c r="DM9" s="435"/>
      <c r="DN9" s="435"/>
      <c r="DO9" s="435"/>
      <c r="DP9" s="435"/>
      <c r="DQ9" s="435"/>
      <c r="DR9" s="435"/>
      <c r="DS9" s="435"/>
      <c r="DT9" s="435"/>
      <c r="DU9" s="435"/>
      <c r="DV9" s="435"/>
      <c r="DW9" s="435"/>
      <c r="DX9" s="435"/>
      <c r="DY9" s="435"/>
      <c r="DZ9" s="435"/>
      <c r="EA9" s="435"/>
      <c r="EB9" s="435"/>
      <c r="EC9" s="435"/>
      <c r="ED9" s="435"/>
      <c r="EE9" s="435"/>
      <c r="EF9" s="435"/>
      <c r="EG9" s="435"/>
      <c r="EH9" s="435"/>
      <c r="EI9" s="435"/>
      <c r="EJ9" s="435"/>
      <c r="EK9" s="435"/>
      <c r="EL9" s="435"/>
      <c r="EM9" s="435"/>
      <c r="EN9" s="435"/>
      <c r="EO9" s="435"/>
      <c r="EP9" s="435"/>
      <c r="EQ9" s="435"/>
      <c r="ER9" s="435"/>
      <c r="ES9" s="435"/>
      <c r="ET9" s="435"/>
      <c r="EU9" s="435"/>
      <c r="EV9" s="435"/>
      <c r="EW9" s="435"/>
      <c r="EX9" s="435"/>
      <c r="EY9" s="435"/>
      <c r="EZ9" s="435"/>
      <c r="FA9" s="435"/>
      <c r="FB9" s="435"/>
      <c r="FC9" s="435"/>
      <c r="FD9" s="435"/>
      <c r="FE9" s="435"/>
      <c r="FF9" s="435"/>
      <c r="FG9" s="435"/>
      <c r="FH9" s="435"/>
      <c r="FI9" s="435"/>
      <c r="FJ9" s="435"/>
      <c r="FK9" s="435"/>
      <c r="FL9" s="435"/>
      <c r="FM9" s="435"/>
      <c r="FN9" s="435"/>
      <c r="FO9" s="435"/>
      <c r="FP9" s="435"/>
      <c r="FQ9" s="435"/>
      <c r="FR9" s="435"/>
      <c r="FS9" s="435"/>
      <c r="FT9" s="435"/>
      <c r="FU9" s="435"/>
      <c r="FV9" s="435"/>
      <c r="FW9" s="435"/>
      <c r="FX9" s="435"/>
      <c r="FY9" s="435"/>
      <c r="FZ9" s="435"/>
      <c r="GA9" s="435"/>
      <c r="GB9" s="435"/>
      <c r="GC9" s="435"/>
      <c r="GD9" s="435"/>
      <c r="GE9" s="435"/>
      <c r="GF9" s="435"/>
      <c r="GG9" s="435"/>
      <c r="GH9" s="435"/>
      <c r="GI9" s="435"/>
      <c r="GJ9" s="435"/>
      <c r="GK9" s="435"/>
      <c r="GL9" s="435"/>
      <c r="GM9" s="435"/>
      <c r="GN9" s="435"/>
      <c r="GO9" s="435"/>
      <c r="GP9" s="435"/>
      <c r="GQ9" s="435"/>
      <c r="GR9" s="435"/>
      <c r="GS9" s="435"/>
      <c r="GT9" s="435"/>
      <c r="GU9" s="435"/>
      <c r="GV9" s="435"/>
      <c r="GW9" s="435"/>
      <c r="GX9" s="435"/>
      <c r="GY9" s="435"/>
      <c r="GZ9" s="435"/>
      <c r="HA9" s="435"/>
      <c r="HB9" s="435"/>
      <c r="HC9" s="435"/>
      <c r="HD9" s="435"/>
      <c r="HE9" s="435"/>
      <c r="HF9" s="435"/>
      <c r="HG9" s="435"/>
      <c r="HH9" s="435"/>
      <c r="HI9" s="435"/>
      <c r="HJ9" s="435"/>
      <c r="HK9" s="435"/>
      <c r="HL9" s="435"/>
      <c r="HM9" s="435"/>
      <c r="HN9" s="435"/>
      <c r="HO9" s="435"/>
      <c r="HP9" s="435"/>
      <c r="HQ9" s="435"/>
      <c r="HR9" s="435"/>
      <c r="HS9" s="435"/>
      <c r="HT9" s="435"/>
      <c r="HU9" s="435"/>
      <c r="HV9" s="435"/>
      <c r="HW9" s="435"/>
      <c r="HX9" s="435"/>
      <c r="HY9" s="435"/>
      <c r="HZ9" s="435"/>
      <c r="IA9" s="435"/>
      <c r="IB9" s="435"/>
      <c r="IC9" s="435"/>
      <c r="ID9" s="435"/>
      <c r="IE9" s="435"/>
      <c r="IF9" s="435"/>
      <c r="IG9" s="435"/>
      <c r="IH9" s="435"/>
      <c r="II9" s="435"/>
      <c r="IJ9" s="435"/>
      <c r="IK9" s="435"/>
      <c r="IL9" s="435"/>
      <c r="IM9" s="435"/>
      <c r="IN9" s="435"/>
      <c r="IO9" s="435"/>
      <c r="IP9" s="435"/>
      <c r="IQ9" s="435"/>
      <c r="IR9" s="435"/>
      <c r="IS9" s="435"/>
      <c r="IT9" s="435"/>
      <c r="IU9" s="435"/>
      <c r="IV9" s="435"/>
      <c r="IW9" s="435"/>
      <c r="IX9" s="435"/>
      <c r="IY9" s="435"/>
      <c r="IZ9" s="435"/>
      <c r="JA9" s="435"/>
      <c r="JB9" s="435"/>
      <c r="JC9" s="435"/>
      <c r="JD9" s="435"/>
      <c r="JE9" s="435"/>
      <c r="JF9" s="435"/>
      <c r="JG9" s="435"/>
      <c r="JH9" s="435"/>
      <c r="JI9" s="435"/>
      <c r="JJ9" s="435"/>
      <c r="JK9" s="435"/>
      <c r="JL9" s="435"/>
      <c r="JM9" s="435"/>
      <c r="JN9" s="435"/>
      <c r="JO9" s="435"/>
      <c r="JP9" s="435"/>
      <c r="JQ9" s="435"/>
      <c r="JR9" s="435"/>
      <c r="JS9" s="435"/>
      <c r="JT9" s="435"/>
      <c r="JU9" s="435"/>
      <c r="JV9" s="435"/>
      <c r="JW9" s="435"/>
      <c r="JX9" s="435"/>
      <c r="JY9" s="435"/>
      <c r="JZ9" s="435"/>
      <c r="KA9" s="435"/>
      <c r="KB9" s="435"/>
      <c r="KC9" s="435"/>
      <c r="KD9" s="435"/>
      <c r="KE9" s="435"/>
      <c r="KF9" s="435"/>
      <c r="KG9" s="435"/>
      <c r="KH9" s="435"/>
      <c r="KI9" s="435"/>
      <c r="KJ9" s="435"/>
      <c r="KK9" s="435"/>
      <c r="KL9" s="435"/>
      <c r="KM9" s="435"/>
      <c r="KN9" s="435"/>
      <c r="KO9" s="435"/>
      <c r="KP9" s="435"/>
      <c r="KQ9" s="435"/>
      <c r="KR9" s="435"/>
      <c r="KS9" s="435"/>
      <c r="KT9" s="435"/>
      <c r="KU9" s="435"/>
      <c r="KV9" s="435"/>
      <c r="KW9" s="435"/>
      <c r="KX9" s="435"/>
      <c r="KY9" s="435"/>
      <c r="KZ9" s="435"/>
      <c r="LA9" s="435"/>
      <c r="LB9" s="435"/>
      <c r="LC9" s="435"/>
      <c r="LD9" s="435"/>
      <c r="LE9" s="435"/>
      <c r="LF9" s="435"/>
      <c r="LG9" s="435"/>
      <c r="LH9" s="435"/>
      <c r="LI9" s="435"/>
      <c r="LJ9" s="435"/>
      <c r="LK9" s="435"/>
      <c r="LL9" s="435"/>
      <c r="LM9" s="435"/>
      <c r="LN9" s="435"/>
      <c r="LO9" s="435"/>
      <c r="LP9" s="435"/>
      <c r="LQ9" s="435"/>
      <c r="LR9" s="435"/>
      <c r="LS9" s="435"/>
      <c r="LT9" s="435"/>
      <c r="LU9" s="435"/>
      <c r="LV9" s="435"/>
      <c r="LW9" s="435"/>
      <c r="LX9" s="435"/>
      <c r="LY9" s="435"/>
      <c r="LZ9" s="435"/>
      <c r="MA9" s="435"/>
      <c r="MB9" s="435"/>
      <c r="MC9" s="435"/>
      <c r="MD9" s="435"/>
      <c r="ME9" s="435"/>
      <c r="MF9" s="435"/>
      <c r="MG9" s="435"/>
      <c r="MH9" s="435"/>
      <c r="MI9" s="435"/>
      <c r="MJ9" s="435"/>
      <c r="MK9" s="435"/>
      <c r="ML9" s="435"/>
      <c r="MM9" s="435"/>
      <c r="MN9" s="435"/>
      <c r="MO9" s="435"/>
      <c r="MP9" s="435"/>
      <c r="MQ9" s="435"/>
      <c r="MR9" s="435"/>
      <c r="MS9" s="435"/>
      <c r="MT9" s="435"/>
      <c r="MU9" s="435"/>
      <c r="MV9" s="435"/>
      <c r="MW9" s="435"/>
      <c r="MX9" s="435"/>
      <c r="MY9" s="435"/>
      <c r="MZ9" s="435"/>
      <c r="NA9" s="435"/>
      <c r="NB9" s="435"/>
      <c r="NC9" s="435"/>
      <c r="ND9" s="435"/>
      <c r="NE9" s="435"/>
      <c r="NF9" s="435"/>
    </row>
    <row r="10" spans="1:370" hidden="1" x14ac:dyDescent="0.2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35"/>
      <c r="L10" s="435"/>
      <c r="M10" s="435"/>
      <c r="N10" s="435"/>
      <c r="O10" s="435"/>
      <c r="P10" s="435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5"/>
      <c r="AP10" s="435"/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435"/>
      <c r="BQ10" s="435"/>
      <c r="BR10" s="435"/>
      <c r="BS10" s="435"/>
      <c r="BT10" s="435"/>
      <c r="BU10" s="435"/>
      <c r="BV10" s="435"/>
      <c r="BW10" s="435"/>
      <c r="BX10" s="435"/>
      <c r="BY10" s="435"/>
      <c r="BZ10" s="435"/>
      <c r="CA10" s="435"/>
      <c r="CB10" s="435"/>
      <c r="CC10" s="435"/>
      <c r="CD10" s="435"/>
      <c r="CE10" s="435"/>
      <c r="CF10" s="435"/>
      <c r="CG10" s="435"/>
      <c r="CH10" s="435"/>
      <c r="CI10" s="435"/>
      <c r="CJ10" s="435"/>
      <c r="CK10" s="435"/>
      <c r="CL10" s="435"/>
      <c r="CM10" s="435"/>
      <c r="CN10" s="435"/>
      <c r="CO10" s="435"/>
      <c r="CP10" s="435"/>
      <c r="CQ10" s="435"/>
      <c r="CR10" s="435"/>
      <c r="CS10" s="435"/>
      <c r="CT10" s="435"/>
      <c r="CU10" s="435"/>
      <c r="CV10" s="435"/>
      <c r="CW10" s="435"/>
      <c r="CX10" s="435"/>
      <c r="CY10" s="435"/>
      <c r="CZ10" s="435"/>
      <c r="DA10" s="435"/>
      <c r="DB10" s="435"/>
      <c r="DC10" s="435"/>
      <c r="DD10" s="435"/>
      <c r="DE10" s="435"/>
      <c r="DF10" s="435"/>
      <c r="DG10" s="435"/>
      <c r="DH10" s="435"/>
      <c r="DI10" s="435"/>
      <c r="DJ10" s="435"/>
      <c r="DK10" s="435"/>
      <c r="DL10" s="435"/>
      <c r="DM10" s="435"/>
      <c r="DN10" s="435"/>
      <c r="DO10" s="435"/>
      <c r="DP10" s="435"/>
      <c r="DQ10" s="435"/>
      <c r="DR10" s="435"/>
      <c r="DS10" s="435"/>
      <c r="DT10" s="435"/>
      <c r="DU10" s="435"/>
      <c r="DV10" s="435"/>
      <c r="DW10" s="435"/>
      <c r="DX10" s="435"/>
      <c r="DY10" s="435"/>
      <c r="DZ10" s="435"/>
      <c r="EA10" s="435"/>
      <c r="EB10" s="435"/>
      <c r="EC10" s="435"/>
      <c r="ED10" s="435"/>
      <c r="EE10" s="435"/>
      <c r="EF10" s="435"/>
      <c r="EG10" s="435"/>
      <c r="EH10" s="435"/>
      <c r="EI10" s="435"/>
      <c r="EJ10" s="435"/>
      <c r="EK10" s="435"/>
      <c r="EL10" s="435"/>
      <c r="EM10" s="435"/>
      <c r="EN10" s="435"/>
      <c r="EO10" s="435"/>
      <c r="EP10" s="435"/>
      <c r="EQ10" s="435"/>
      <c r="ER10" s="435"/>
      <c r="ES10" s="435"/>
      <c r="ET10" s="435"/>
      <c r="EU10" s="435"/>
      <c r="EV10" s="435"/>
      <c r="EW10" s="435"/>
      <c r="EX10" s="435"/>
      <c r="EY10" s="435"/>
      <c r="EZ10" s="435"/>
      <c r="FA10" s="435"/>
      <c r="FB10" s="435"/>
      <c r="FC10" s="435"/>
      <c r="FD10" s="435"/>
      <c r="FE10" s="435"/>
      <c r="FF10" s="435"/>
      <c r="FG10" s="435"/>
      <c r="FH10" s="435"/>
      <c r="FI10" s="435"/>
      <c r="FJ10" s="435"/>
      <c r="FK10" s="435"/>
      <c r="FL10" s="435"/>
      <c r="FM10" s="435"/>
      <c r="FN10" s="435"/>
      <c r="FO10" s="435"/>
      <c r="FP10" s="435"/>
      <c r="FQ10" s="435"/>
      <c r="FR10" s="435"/>
      <c r="FS10" s="435"/>
      <c r="FT10" s="435"/>
      <c r="FU10" s="435"/>
      <c r="FV10" s="435"/>
      <c r="FW10" s="435"/>
      <c r="FX10" s="435"/>
      <c r="FY10" s="435"/>
      <c r="FZ10" s="435"/>
      <c r="GA10" s="435"/>
      <c r="GB10" s="435"/>
      <c r="GC10" s="435"/>
      <c r="GD10" s="435"/>
      <c r="GE10" s="435"/>
      <c r="GF10" s="435"/>
      <c r="GG10" s="435"/>
      <c r="GH10" s="435"/>
      <c r="GI10" s="435"/>
      <c r="GJ10" s="435"/>
      <c r="GK10" s="435"/>
      <c r="GL10" s="435"/>
      <c r="GM10" s="435"/>
      <c r="GN10" s="435"/>
      <c r="GO10" s="435"/>
      <c r="GP10" s="435"/>
      <c r="GQ10" s="435"/>
      <c r="GR10" s="435"/>
      <c r="GS10" s="435"/>
      <c r="GT10" s="435"/>
      <c r="GU10" s="435"/>
      <c r="GV10" s="435"/>
      <c r="GW10" s="435"/>
      <c r="GX10" s="435"/>
      <c r="GY10" s="435"/>
      <c r="GZ10" s="435"/>
      <c r="HA10" s="435"/>
      <c r="HB10" s="435"/>
      <c r="HC10" s="435"/>
      <c r="HD10" s="435"/>
      <c r="HE10" s="435"/>
      <c r="HF10" s="435"/>
      <c r="HG10" s="435"/>
      <c r="HH10" s="435"/>
      <c r="HI10" s="435"/>
      <c r="HJ10" s="435"/>
      <c r="HK10" s="435"/>
      <c r="HL10" s="435"/>
      <c r="HM10" s="435"/>
      <c r="HN10" s="435"/>
      <c r="HO10" s="435"/>
      <c r="HP10" s="435"/>
      <c r="HQ10" s="435"/>
      <c r="HR10" s="435"/>
      <c r="HS10" s="435"/>
      <c r="HT10" s="435"/>
      <c r="HU10" s="435"/>
      <c r="HV10" s="435"/>
      <c r="HW10" s="435"/>
      <c r="HX10" s="435"/>
      <c r="HY10" s="435"/>
      <c r="HZ10" s="435"/>
      <c r="IA10" s="435"/>
      <c r="IB10" s="435"/>
      <c r="IC10" s="435"/>
      <c r="ID10" s="435"/>
      <c r="IE10" s="435"/>
      <c r="IF10" s="435"/>
      <c r="IG10" s="435"/>
      <c r="IH10" s="435"/>
      <c r="II10" s="435"/>
      <c r="IJ10" s="435"/>
      <c r="IK10" s="435"/>
      <c r="IL10" s="435"/>
      <c r="IM10" s="435"/>
      <c r="IN10" s="435"/>
      <c r="IO10" s="435"/>
      <c r="IP10" s="435"/>
      <c r="IQ10" s="435"/>
      <c r="IR10" s="435"/>
      <c r="IS10" s="435"/>
      <c r="IT10" s="435"/>
      <c r="IU10" s="435"/>
      <c r="IV10" s="435"/>
      <c r="IW10" s="435"/>
      <c r="IX10" s="435"/>
      <c r="IY10" s="435"/>
      <c r="IZ10" s="435"/>
      <c r="JA10" s="435"/>
      <c r="JB10" s="435"/>
      <c r="JC10" s="435"/>
      <c r="JD10" s="435"/>
      <c r="JE10" s="435"/>
      <c r="JF10" s="435"/>
      <c r="JG10" s="435"/>
      <c r="JH10" s="435"/>
      <c r="JI10" s="435"/>
      <c r="JJ10" s="435"/>
      <c r="JK10" s="435"/>
      <c r="JL10" s="435"/>
      <c r="JM10" s="435"/>
      <c r="JN10" s="435"/>
      <c r="JO10" s="435"/>
      <c r="JP10" s="435"/>
      <c r="JQ10" s="435"/>
      <c r="JR10" s="435"/>
      <c r="JS10" s="435"/>
      <c r="JT10" s="435"/>
      <c r="JU10" s="435"/>
      <c r="JV10" s="435"/>
      <c r="JW10" s="435"/>
      <c r="JX10" s="435"/>
      <c r="JY10" s="435"/>
      <c r="JZ10" s="435"/>
      <c r="KA10" s="435"/>
      <c r="KB10" s="435"/>
      <c r="KC10" s="435"/>
      <c r="KD10" s="435"/>
      <c r="KE10" s="435"/>
      <c r="KF10" s="435"/>
      <c r="KG10" s="435"/>
      <c r="KH10" s="435"/>
      <c r="KI10" s="435"/>
      <c r="KJ10" s="435"/>
      <c r="KK10" s="435"/>
      <c r="KL10" s="435"/>
      <c r="KM10" s="435"/>
      <c r="KN10" s="435"/>
      <c r="KO10" s="435"/>
      <c r="KP10" s="435"/>
      <c r="KQ10" s="435"/>
      <c r="KR10" s="435"/>
      <c r="KS10" s="435"/>
      <c r="KT10" s="435"/>
      <c r="KU10" s="435"/>
      <c r="KV10" s="435"/>
      <c r="KW10" s="435"/>
      <c r="KX10" s="435"/>
      <c r="KY10" s="435"/>
      <c r="KZ10" s="435"/>
      <c r="LA10" s="435"/>
      <c r="LB10" s="435"/>
      <c r="LC10" s="435"/>
      <c r="LD10" s="435"/>
      <c r="LE10" s="435"/>
      <c r="LF10" s="435"/>
      <c r="LG10" s="435"/>
      <c r="LH10" s="435"/>
      <c r="LI10" s="435"/>
      <c r="LJ10" s="435"/>
      <c r="LK10" s="435"/>
      <c r="LL10" s="435"/>
      <c r="LM10" s="435"/>
      <c r="LN10" s="435"/>
      <c r="LO10" s="435"/>
      <c r="LP10" s="435"/>
      <c r="LQ10" s="435"/>
      <c r="LR10" s="435"/>
      <c r="LS10" s="435"/>
      <c r="LT10" s="435"/>
      <c r="LU10" s="435"/>
      <c r="LV10" s="435"/>
      <c r="LW10" s="435"/>
      <c r="LX10" s="435"/>
      <c r="LY10" s="435"/>
      <c r="LZ10" s="435"/>
      <c r="MA10" s="435"/>
      <c r="MB10" s="435"/>
      <c r="MC10" s="435"/>
      <c r="MD10" s="435"/>
      <c r="ME10" s="435"/>
      <c r="MF10" s="435"/>
      <c r="MG10" s="435"/>
      <c r="MH10" s="435"/>
      <c r="MI10" s="435"/>
      <c r="MJ10" s="435"/>
      <c r="MK10" s="435"/>
      <c r="ML10" s="435"/>
      <c r="MM10" s="435"/>
      <c r="MN10" s="435"/>
      <c r="MO10" s="435"/>
      <c r="MP10" s="435"/>
      <c r="MQ10" s="435"/>
      <c r="MR10" s="435"/>
      <c r="MS10" s="435"/>
      <c r="MT10" s="435"/>
      <c r="MU10" s="435"/>
      <c r="MV10" s="435"/>
      <c r="MW10" s="435"/>
      <c r="MX10" s="435"/>
      <c r="MY10" s="435"/>
      <c r="MZ10" s="435"/>
      <c r="NA10" s="435"/>
      <c r="NB10" s="435"/>
      <c r="NC10" s="435"/>
      <c r="ND10" s="435"/>
      <c r="NE10" s="435"/>
      <c r="NF10" s="435"/>
    </row>
    <row r="11" spans="1:370" hidden="1" x14ac:dyDescent="0.2">
      <c r="A11" s="444" t="s">
        <v>426</v>
      </c>
      <c r="B11" s="44"/>
      <c r="C11" s="41"/>
      <c r="D11" s="41"/>
      <c r="E11" s="41"/>
      <c r="F11" s="44"/>
      <c r="G11" s="44"/>
      <c r="H11" s="44"/>
      <c r="I11" s="44"/>
      <c r="J11" s="44"/>
      <c r="K11" s="435"/>
      <c r="L11" s="435"/>
      <c r="M11" s="435"/>
      <c r="N11" s="435"/>
      <c r="O11" s="435"/>
      <c r="P11" s="435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  <c r="AE11" s="435"/>
      <c r="AF11" s="435"/>
      <c r="AG11" s="435"/>
      <c r="AH11" s="435"/>
      <c r="AI11" s="435"/>
      <c r="AJ11" s="435"/>
      <c r="AK11" s="435"/>
      <c r="AL11" s="435"/>
      <c r="AM11" s="435"/>
      <c r="AN11" s="435"/>
      <c r="AO11" s="435"/>
      <c r="AP11" s="435"/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435"/>
      <c r="BQ11" s="435"/>
      <c r="BR11" s="435"/>
      <c r="BS11" s="435"/>
      <c r="BT11" s="435"/>
      <c r="BU11" s="435"/>
      <c r="BV11" s="435"/>
      <c r="BW11" s="435"/>
      <c r="BX11" s="435"/>
      <c r="BY11" s="435"/>
      <c r="BZ11" s="435"/>
      <c r="CA11" s="435"/>
      <c r="CB11" s="435"/>
      <c r="CC11" s="435"/>
      <c r="CD11" s="435"/>
      <c r="CE11" s="435"/>
      <c r="CF11" s="435"/>
      <c r="CG11" s="435"/>
      <c r="CH11" s="435"/>
      <c r="CI11" s="435"/>
      <c r="CJ11" s="435"/>
      <c r="CK11" s="435"/>
      <c r="CL11" s="435"/>
      <c r="CM11" s="435"/>
      <c r="CN11" s="435"/>
      <c r="CO11" s="435"/>
      <c r="CP11" s="435"/>
      <c r="CQ11" s="435"/>
      <c r="CR11" s="435"/>
      <c r="CS11" s="435"/>
      <c r="CT11" s="435"/>
      <c r="CU11" s="435"/>
      <c r="CV11" s="435"/>
      <c r="CW11" s="435"/>
      <c r="CX11" s="435"/>
      <c r="CY11" s="435"/>
      <c r="CZ11" s="435"/>
      <c r="DA11" s="435"/>
      <c r="DB11" s="435"/>
      <c r="DC11" s="435"/>
      <c r="DD11" s="435"/>
      <c r="DE11" s="435"/>
      <c r="DF11" s="435"/>
      <c r="DG11" s="435"/>
      <c r="DH11" s="435"/>
      <c r="DI11" s="435"/>
      <c r="DJ11" s="435"/>
      <c r="DK11" s="435"/>
      <c r="DL11" s="435"/>
      <c r="DM11" s="435"/>
      <c r="DN11" s="435"/>
      <c r="DO11" s="435"/>
      <c r="DP11" s="435"/>
      <c r="DQ11" s="435"/>
      <c r="DR11" s="435"/>
      <c r="DS11" s="435"/>
      <c r="DT11" s="435"/>
      <c r="DU11" s="435"/>
      <c r="DV11" s="435"/>
      <c r="DW11" s="435"/>
      <c r="DX11" s="435"/>
      <c r="DY11" s="435"/>
      <c r="DZ11" s="435"/>
      <c r="EA11" s="435"/>
      <c r="EB11" s="435"/>
      <c r="EC11" s="435"/>
      <c r="ED11" s="435"/>
      <c r="EE11" s="435"/>
      <c r="EF11" s="435"/>
      <c r="EG11" s="435"/>
      <c r="EH11" s="435"/>
      <c r="EI11" s="435"/>
      <c r="EJ11" s="435"/>
      <c r="EK11" s="435"/>
      <c r="EL11" s="435"/>
      <c r="EM11" s="435"/>
      <c r="EN11" s="435"/>
      <c r="EO11" s="435"/>
      <c r="EP11" s="435"/>
      <c r="EQ11" s="435"/>
      <c r="ER11" s="435"/>
      <c r="ES11" s="435"/>
      <c r="ET11" s="435"/>
      <c r="EU11" s="435"/>
      <c r="EV11" s="435"/>
      <c r="EW11" s="435"/>
      <c r="EX11" s="435"/>
      <c r="EY11" s="435"/>
      <c r="EZ11" s="435"/>
      <c r="FA11" s="435"/>
      <c r="FB11" s="435"/>
      <c r="FC11" s="435"/>
      <c r="FD11" s="435"/>
      <c r="FE11" s="435"/>
      <c r="FF11" s="435"/>
      <c r="FG11" s="435"/>
      <c r="FH11" s="435"/>
      <c r="FI11" s="435"/>
      <c r="FJ11" s="435"/>
      <c r="FK11" s="435"/>
      <c r="FL11" s="435"/>
      <c r="FM11" s="435"/>
      <c r="FN11" s="435"/>
      <c r="FO11" s="435"/>
      <c r="FP11" s="435"/>
      <c r="FQ11" s="435"/>
      <c r="FR11" s="435"/>
      <c r="FS11" s="435"/>
      <c r="FT11" s="435"/>
      <c r="FU11" s="435"/>
      <c r="FV11" s="435"/>
      <c r="FW11" s="435"/>
      <c r="FX11" s="435"/>
      <c r="FY11" s="435"/>
      <c r="FZ11" s="435"/>
      <c r="GA11" s="435"/>
      <c r="GB11" s="435"/>
      <c r="GC11" s="435"/>
      <c r="GD11" s="435"/>
      <c r="GE11" s="435"/>
      <c r="GF11" s="435"/>
      <c r="GG11" s="435"/>
      <c r="GH11" s="435"/>
      <c r="GI11" s="435"/>
      <c r="GJ11" s="435"/>
      <c r="GK11" s="435"/>
      <c r="GL11" s="435"/>
      <c r="GM11" s="435"/>
      <c r="GN11" s="435"/>
      <c r="GO11" s="435"/>
      <c r="GP11" s="435"/>
      <c r="GQ11" s="435"/>
      <c r="GR11" s="435"/>
      <c r="GS11" s="435"/>
      <c r="GT11" s="435"/>
      <c r="GU11" s="435"/>
      <c r="GV11" s="435"/>
      <c r="GW11" s="435"/>
      <c r="GX11" s="435"/>
      <c r="GY11" s="435"/>
      <c r="GZ11" s="435"/>
      <c r="HA11" s="435"/>
      <c r="HB11" s="435"/>
      <c r="HC11" s="435"/>
      <c r="HD11" s="435"/>
      <c r="HE11" s="435"/>
      <c r="HF11" s="435"/>
      <c r="HG11" s="435"/>
      <c r="HH11" s="435"/>
      <c r="HI11" s="435"/>
      <c r="HJ11" s="435"/>
      <c r="HK11" s="435"/>
      <c r="HL11" s="435"/>
      <c r="HM11" s="435"/>
      <c r="HN11" s="435"/>
      <c r="HO11" s="435"/>
      <c r="HP11" s="435"/>
      <c r="HQ11" s="435"/>
      <c r="HR11" s="435"/>
      <c r="HS11" s="435"/>
      <c r="HT11" s="435"/>
      <c r="HU11" s="435"/>
      <c r="HV11" s="435"/>
      <c r="HW11" s="435"/>
      <c r="HX11" s="435"/>
      <c r="HY11" s="435"/>
      <c r="HZ11" s="435"/>
      <c r="IA11" s="435"/>
      <c r="IB11" s="435"/>
      <c r="IC11" s="435"/>
      <c r="ID11" s="435"/>
      <c r="IE11" s="435"/>
      <c r="IF11" s="435"/>
      <c r="IG11" s="435"/>
      <c r="IH11" s="435"/>
      <c r="II11" s="435"/>
      <c r="IJ11" s="435"/>
      <c r="IK11" s="435"/>
      <c r="IL11" s="435"/>
      <c r="IM11" s="435"/>
      <c r="IN11" s="435"/>
      <c r="IO11" s="435"/>
      <c r="IP11" s="435"/>
      <c r="IQ11" s="435"/>
      <c r="IR11" s="435"/>
      <c r="IS11" s="435"/>
      <c r="IT11" s="435"/>
      <c r="IU11" s="435"/>
      <c r="IV11" s="435"/>
      <c r="IW11" s="435"/>
      <c r="IX11" s="435"/>
      <c r="IY11" s="435"/>
      <c r="IZ11" s="435"/>
      <c r="JA11" s="435"/>
      <c r="JB11" s="435"/>
      <c r="JC11" s="435"/>
      <c r="JD11" s="435"/>
      <c r="JE11" s="435"/>
      <c r="JF11" s="435"/>
      <c r="JG11" s="435"/>
      <c r="JH11" s="435"/>
      <c r="JI11" s="435"/>
      <c r="JJ11" s="435"/>
      <c r="JK11" s="435"/>
      <c r="JL11" s="435"/>
      <c r="JM11" s="435"/>
      <c r="JN11" s="435"/>
      <c r="JO11" s="435"/>
      <c r="JP11" s="435"/>
      <c r="JQ11" s="435"/>
      <c r="JR11" s="435"/>
      <c r="JS11" s="435"/>
      <c r="JT11" s="435"/>
      <c r="JU11" s="435"/>
      <c r="JV11" s="435"/>
      <c r="JW11" s="435"/>
      <c r="JX11" s="435"/>
      <c r="JY11" s="435"/>
      <c r="JZ11" s="435"/>
      <c r="KA11" s="435"/>
      <c r="KB11" s="435"/>
      <c r="KC11" s="435"/>
      <c r="KD11" s="435"/>
      <c r="KE11" s="435"/>
      <c r="KF11" s="435"/>
      <c r="KG11" s="435"/>
      <c r="KH11" s="435"/>
      <c r="KI11" s="435"/>
      <c r="KJ11" s="435"/>
      <c r="KK11" s="435"/>
      <c r="KL11" s="435"/>
      <c r="KM11" s="435"/>
      <c r="KN11" s="435"/>
      <c r="KO11" s="435"/>
      <c r="KP11" s="435"/>
      <c r="KQ11" s="435"/>
      <c r="KR11" s="435"/>
      <c r="KS11" s="435"/>
      <c r="KT11" s="435"/>
      <c r="KU11" s="435"/>
      <c r="KV11" s="435"/>
      <c r="KW11" s="435"/>
      <c r="KX11" s="435"/>
      <c r="KY11" s="435"/>
      <c r="KZ11" s="435"/>
      <c r="LA11" s="435"/>
      <c r="LB11" s="435"/>
      <c r="LC11" s="435"/>
      <c r="LD11" s="435"/>
      <c r="LE11" s="435"/>
      <c r="LF11" s="435"/>
      <c r="LG11" s="435"/>
      <c r="LH11" s="435"/>
      <c r="LI11" s="435"/>
      <c r="LJ11" s="435"/>
      <c r="LK11" s="435"/>
      <c r="LL11" s="435"/>
      <c r="LM11" s="435"/>
      <c r="LN11" s="435"/>
      <c r="LO11" s="435"/>
      <c r="LP11" s="435"/>
      <c r="LQ11" s="435"/>
      <c r="LR11" s="435"/>
      <c r="LS11" s="435"/>
      <c r="LT11" s="435"/>
      <c r="LU11" s="435"/>
      <c r="LV11" s="435"/>
      <c r="LW11" s="435"/>
      <c r="LX11" s="435"/>
      <c r="LY11" s="435"/>
      <c r="LZ11" s="435"/>
      <c r="MA11" s="435"/>
      <c r="MB11" s="435"/>
      <c r="MC11" s="435"/>
      <c r="MD11" s="435"/>
      <c r="ME11" s="435"/>
      <c r="MF11" s="435"/>
      <c r="MG11" s="435"/>
      <c r="MH11" s="435"/>
      <c r="MI11" s="435"/>
      <c r="MJ11" s="435"/>
      <c r="MK11" s="435"/>
      <c r="ML11" s="435"/>
      <c r="MM11" s="435"/>
      <c r="MN11" s="435"/>
      <c r="MO11" s="435"/>
      <c r="MP11" s="435"/>
      <c r="MQ11" s="435"/>
      <c r="MR11" s="435"/>
      <c r="MS11" s="435"/>
      <c r="MT11" s="435"/>
      <c r="MU11" s="435"/>
      <c r="MV11" s="435"/>
      <c r="MW11" s="435"/>
      <c r="MX11" s="435"/>
      <c r="MY11" s="435"/>
      <c r="MZ11" s="435"/>
      <c r="NA11" s="435"/>
      <c r="NB11" s="435"/>
      <c r="NC11" s="435"/>
      <c r="ND11" s="435"/>
      <c r="NE11" s="435"/>
      <c r="NF11" s="435"/>
    </row>
    <row r="12" spans="1:370" hidden="1" x14ac:dyDescent="0.2">
      <c r="A12" s="445">
        <v>19600</v>
      </c>
      <c r="B12" s="44"/>
      <c r="C12" s="44"/>
      <c r="D12" s="44"/>
      <c r="E12" s="44"/>
      <c r="F12" s="44"/>
      <c r="G12" s="44"/>
      <c r="H12" s="44"/>
      <c r="I12" s="44"/>
      <c r="J12" s="44"/>
      <c r="K12" s="435"/>
      <c r="L12" s="435"/>
      <c r="M12" s="435"/>
      <c r="N12" s="435"/>
      <c r="O12" s="435"/>
      <c r="P12" s="435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  <c r="AE12" s="435"/>
      <c r="AF12" s="435"/>
      <c r="AG12" s="435"/>
      <c r="AH12" s="435"/>
      <c r="AI12" s="435"/>
      <c r="AJ12" s="435"/>
      <c r="AK12" s="435"/>
      <c r="AL12" s="435"/>
      <c r="AM12" s="435"/>
      <c r="AN12" s="435"/>
      <c r="AO12" s="435"/>
      <c r="AP12" s="435"/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435"/>
      <c r="BQ12" s="435"/>
      <c r="BR12" s="435"/>
      <c r="BS12" s="435"/>
      <c r="BT12" s="435"/>
      <c r="BU12" s="435"/>
      <c r="BV12" s="435"/>
      <c r="BW12" s="435"/>
      <c r="BX12" s="435"/>
      <c r="BY12" s="435"/>
      <c r="BZ12" s="435"/>
      <c r="CA12" s="435"/>
      <c r="CB12" s="435"/>
      <c r="CC12" s="435"/>
      <c r="CD12" s="435"/>
      <c r="CE12" s="435"/>
      <c r="CF12" s="435"/>
      <c r="CG12" s="435"/>
      <c r="CH12" s="435"/>
      <c r="CI12" s="435"/>
      <c r="CJ12" s="435"/>
      <c r="CK12" s="435"/>
      <c r="CL12" s="435"/>
      <c r="CM12" s="435"/>
      <c r="CN12" s="435"/>
      <c r="CO12" s="435"/>
      <c r="CP12" s="435"/>
      <c r="CQ12" s="435"/>
      <c r="CR12" s="435"/>
      <c r="CS12" s="435"/>
      <c r="CT12" s="435"/>
      <c r="CU12" s="435"/>
      <c r="CV12" s="435"/>
      <c r="CW12" s="435"/>
      <c r="CX12" s="435"/>
      <c r="CY12" s="435"/>
      <c r="CZ12" s="435"/>
      <c r="DA12" s="435"/>
      <c r="DB12" s="435"/>
      <c r="DC12" s="435"/>
      <c r="DD12" s="435"/>
      <c r="DE12" s="435"/>
      <c r="DF12" s="435"/>
      <c r="DG12" s="435"/>
      <c r="DH12" s="435"/>
      <c r="DI12" s="435"/>
      <c r="DJ12" s="435"/>
      <c r="DK12" s="435"/>
      <c r="DL12" s="435"/>
      <c r="DM12" s="435"/>
      <c r="DN12" s="435"/>
      <c r="DO12" s="435"/>
      <c r="DP12" s="435"/>
      <c r="DQ12" s="435"/>
      <c r="DR12" s="435"/>
      <c r="DS12" s="435"/>
      <c r="DT12" s="435"/>
      <c r="DU12" s="435"/>
      <c r="DV12" s="435"/>
      <c r="DW12" s="435"/>
      <c r="DX12" s="435"/>
      <c r="DY12" s="435"/>
      <c r="DZ12" s="435"/>
      <c r="EA12" s="435"/>
      <c r="EB12" s="435"/>
      <c r="EC12" s="435"/>
      <c r="ED12" s="435"/>
      <c r="EE12" s="435"/>
      <c r="EF12" s="435"/>
      <c r="EG12" s="435"/>
      <c r="EH12" s="435"/>
      <c r="EI12" s="435"/>
      <c r="EJ12" s="435"/>
      <c r="EK12" s="435"/>
      <c r="EL12" s="435"/>
      <c r="EM12" s="435"/>
      <c r="EN12" s="435"/>
      <c r="EO12" s="435"/>
      <c r="EP12" s="435"/>
      <c r="EQ12" s="435"/>
      <c r="ER12" s="435"/>
      <c r="ES12" s="435"/>
      <c r="ET12" s="435"/>
      <c r="EU12" s="435"/>
      <c r="EV12" s="435"/>
      <c r="EW12" s="435"/>
      <c r="EX12" s="435"/>
      <c r="EY12" s="435"/>
      <c r="EZ12" s="435"/>
      <c r="FA12" s="435"/>
      <c r="FB12" s="435"/>
      <c r="FC12" s="435"/>
      <c r="FD12" s="435"/>
      <c r="FE12" s="435"/>
      <c r="FF12" s="435"/>
      <c r="FG12" s="435"/>
      <c r="FH12" s="435"/>
      <c r="FI12" s="435"/>
      <c r="FJ12" s="435"/>
      <c r="FK12" s="435"/>
      <c r="FL12" s="435"/>
      <c r="FM12" s="435"/>
      <c r="FN12" s="435"/>
      <c r="FO12" s="435"/>
      <c r="FP12" s="435"/>
      <c r="FQ12" s="435"/>
      <c r="FR12" s="435"/>
      <c r="FS12" s="435"/>
      <c r="FT12" s="435"/>
      <c r="FU12" s="435"/>
      <c r="FV12" s="435"/>
      <c r="FW12" s="435"/>
      <c r="FX12" s="435"/>
      <c r="FY12" s="435"/>
      <c r="FZ12" s="435"/>
      <c r="GA12" s="435"/>
      <c r="GB12" s="435"/>
      <c r="GC12" s="435"/>
      <c r="GD12" s="435"/>
      <c r="GE12" s="435"/>
      <c r="GF12" s="435"/>
      <c r="GG12" s="435"/>
      <c r="GH12" s="435"/>
      <c r="GI12" s="435"/>
      <c r="GJ12" s="435"/>
      <c r="GK12" s="435"/>
      <c r="GL12" s="435"/>
      <c r="GM12" s="435"/>
      <c r="GN12" s="435"/>
      <c r="GO12" s="435"/>
      <c r="GP12" s="435"/>
      <c r="GQ12" s="435"/>
      <c r="GR12" s="435"/>
      <c r="GS12" s="435"/>
      <c r="GT12" s="435"/>
      <c r="GU12" s="435"/>
      <c r="GV12" s="435"/>
      <c r="GW12" s="435"/>
      <c r="GX12" s="435"/>
      <c r="GY12" s="435"/>
      <c r="GZ12" s="435"/>
      <c r="HA12" s="435"/>
      <c r="HB12" s="435"/>
      <c r="HC12" s="435"/>
      <c r="HD12" s="435"/>
      <c r="HE12" s="435"/>
      <c r="HF12" s="435"/>
      <c r="HG12" s="435"/>
      <c r="HH12" s="435"/>
      <c r="HI12" s="435"/>
      <c r="HJ12" s="435"/>
      <c r="HK12" s="435"/>
      <c r="HL12" s="435"/>
      <c r="HM12" s="435"/>
      <c r="HN12" s="435"/>
      <c r="HO12" s="435"/>
      <c r="HP12" s="435"/>
      <c r="HQ12" s="435"/>
      <c r="HR12" s="435"/>
      <c r="HS12" s="435"/>
      <c r="HT12" s="435"/>
      <c r="HU12" s="435"/>
      <c r="HV12" s="435"/>
      <c r="HW12" s="435"/>
      <c r="HX12" s="435"/>
      <c r="HY12" s="435"/>
      <c r="HZ12" s="435"/>
      <c r="IA12" s="435"/>
      <c r="IB12" s="435"/>
      <c r="IC12" s="435"/>
      <c r="ID12" s="435"/>
      <c r="IE12" s="435"/>
      <c r="IF12" s="435"/>
      <c r="IG12" s="435"/>
      <c r="IH12" s="435"/>
      <c r="II12" s="435"/>
      <c r="IJ12" s="435"/>
      <c r="IK12" s="435"/>
      <c r="IL12" s="435"/>
      <c r="IM12" s="435"/>
      <c r="IN12" s="435"/>
      <c r="IO12" s="435"/>
      <c r="IP12" s="435"/>
      <c r="IQ12" s="435"/>
      <c r="IR12" s="435"/>
      <c r="IS12" s="435"/>
      <c r="IT12" s="435"/>
      <c r="IU12" s="435"/>
      <c r="IV12" s="435"/>
      <c r="IW12" s="435"/>
      <c r="IX12" s="435"/>
      <c r="IY12" s="435"/>
      <c r="IZ12" s="435"/>
      <c r="JA12" s="435"/>
      <c r="JB12" s="435"/>
      <c r="JC12" s="435"/>
      <c r="JD12" s="435"/>
      <c r="JE12" s="435"/>
      <c r="JF12" s="435"/>
      <c r="JG12" s="435"/>
      <c r="JH12" s="435"/>
      <c r="JI12" s="435"/>
      <c r="JJ12" s="435"/>
      <c r="JK12" s="435"/>
      <c r="JL12" s="435"/>
      <c r="JM12" s="435"/>
      <c r="JN12" s="435"/>
      <c r="JO12" s="435"/>
      <c r="JP12" s="435"/>
      <c r="JQ12" s="435"/>
      <c r="JR12" s="435"/>
      <c r="JS12" s="435"/>
      <c r="JT12" s="435"/>
      <c r="JU12" s="435"/>
      <c r="JV12" s="435"/>
      <c r="JW12" s="435"/>
      <c r="JX12" s="435"/>
      <c r="JY12" s="435"/>
      <c r="JZ12" s="435"/>
      <c r="KA12" s="435"/>
      <c r="KB12" s="435"/>
      <c r="KC12" s="435"/>
      <c r="KD12" s="435"/>
      <c r="KE12" s="435"/>
      <c r="KF12" s="435"/>
      <c r="KG12" s="435"/>
      <c r="KH12" s="435"/>
      <c r="KI12" s="435"/>
      <c r="KJ12" s="435"/>
      <c r="KK12" s="435"/>
      <c r="KL12" s="435"/>
      <c r="KM12" s="435"/>
      <c r="KN12" s="435"/>
      <c r="KO12" s="435"/>
      <c r="KP12" s="435"/>
      <c r="KQ12" s="435"/>
      <c r="KR12" s="435"/>
      <c r="KS12" s="435"/>
      <c r="KT12" s="435"/>
      <c r="KU12" s="435"/>
      <c r="KV12" s="435"/>
      <c r="KW12" s="435"/>
      <c r="KX12" s="435"/>
      <c r="KY12" s="435"/>
      <c r="KZ12" s="435"/>
      <c r="LA12" s="435"/>
      <c r="LB12" s="435"/>
      <c r="LC12" s="435"/>
      <c r="LD12" s="435"/>
      <c r="LE12" s="435"/>
      <c r="LF12" s="435"/>
      <c r="LG12" s="435"/>
      <c r="LH12" s="435"/>
      <c r="LI12" s="435"/>
      <c r="LJ12" s="435"/>
      <c r="LK12" s="435"/>
      <c r="LL12" s="435"/>
      <c r="LM12" s="435"/>
      <c r="LN12" s="435"/>
      <c r="LO12" s="435"/>
      <c r="LP12" s="435"/>
      <c r="LQ12" s="435"/>
      <c r="LR12" s="435"/>
      <c r="LS12" s="435"/>
      <c r="LT12" s="435"/>
      <c r="LU12" s="435"/>
      <c r="LV12" s="435"/>
      <c r="LW12" s="435"/>
      <c r="LX12" s="435"/>
      <c r="LY12" s="435"/>
      <c r="LZ12" s="435"/>
      <c r="MA12" s="435"/>
      <c r="MB12" s="435"/>
      <c r="MC12" s="435"/>
      <c r="MD12" s="435"/>
      <c r="ME12" s="435"/>
      <c r="MF12" s="435"/>
      <c r="MG12" s="435"/>
      <c r="MH12" s="435"/>
      <c r="MI12" s="435"/>
      <c r="MJ12" s="435"/>
      <c r="MK12" s="435"/>
      <c r="ML12" s="435"/>
      <c r="MM12" s="435"/>
      <c r="MN12" s="435"/>
      <c r="MO12" s="435"/>
      <c r="MP12" s="435"/>
      <c r="MQ12" s="435"/>
      <c r="MR12" s="435"/>
      <c r="MS12" s="435"/>
      <c r="MT12" s="435"/>
      <c r="MU12" s="435"/>
      <c r="MV12" s="435"/>
      <c r="MW12" s="435"/>
      <c r="MX12" s="435"/>
      <c r="MY12" s="435"/>
      <c r="MZ12" s="435"/>
      <c r="NA12" s="435"/>
      <c r="NB12" s="435"/>
      <c r="NC12" s="435"/>
      <c r="ND12" s="435"/>
      <c r="NE12" s="435"/>
      <c r="NF12" s="435"/>
    </row>
    <row r="13" spans="1:370" x14ac:dyDescent="0.2">
      <c r="A13" s="436"/>
      <c r="B13" s="44"/>
      <c r="C13" s="446"/>
      <c r="D13" s="446"/>
      <c r="E13" s="446"/>
      <c r="F13" s="44"/>
      <c r="G13" s="44"/>
      <c r="H13" s="44"/>
      <c r="I13" s="44"/>
      <c r="J13" s="44"/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5"/>
      <c r="AH13" s="435"/>
      <c r="AI13" s="435"/>
      <c r="AJ13" s="435"/>
      <c r="AK13" s="435"/>
      <c r="AL13" s="435"/>
      <c r="AM13" s="435"/>
      <c r="AN13" s="435"/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/>
      <c r="BC13" s="435"/>
      <c r="BD13" s="435"/>
      <c r="BE13" s="435"/>
      <c r="BF13" s="435"/>
      <c r="BG13" s="435"/>
      <c r="BH13" s="435"/>
      <c r="BI13" s="435"/>
      <c r="BJ13" s="435"/>
      <c r="BK13" s="435"/>
      <c r="BL13" s="435"/>
      <c r="BM13" s="435"/>
      <c r="BN13" s="435"/>
      <c r="BO13" s="435"/>
      <c r="BP13" s="435"/>
      <c r="BQ13" s="435"/>
      <c r="BR13" s="435"/>
      <c r="BS13" s="435"/>
      <c r="BT13" s="435"/>
      <c r="BU13" s="435"/>
      <c r="BV13" s="435"/>
      <c r="BW13" s="435"/>
      <c r="BX13" s="435"/>
      <c r="BY13" s="435"/>
      <c r="BZ13" s="435"/>
      <c r="CA13" s="435"/>
      <c r="CB13" s="435"/>
      <c r="CC13" s="435"/>
      <c r="CD13" s="435"/>
      <c r="CE13" s="435"/>
      <c r="CF13" s="435"/>
      <c r="CG13" s="435"/>
      <c r="CH13" s="435"/>
      <c r="CI13" s="435"/>
      <c r="CJ13" s="435"/>
      <c r="CK13" s="435"/>
      <c r="CL13" s="435"/>
      <c r="CM13" s="435"/>
      <c r="CN13" s="435"/>
      <c r="CO13" s="435"/>
      <c r="CP13" s="435"/>
      <c r="CQ13" s="435"/>
      <c r="CR13" s="435"/>
      <c r="CS13" s="435"/>
      <c r="CT13" s="435"/>
      <c r="CU13" s="435"/>
      <c r="CV13" s="435"/>
      <c r="CW13" s="435"/>
      <c r="CX13" s="435"/>
      <c r="CY13" s="435"/>
      <c r="CZ13" s="435"/>
      <c r="DA13" s="435"/>
      <c r="DB13" s="435"/>
      <c r="DC13" s="435"/>
      <c r="DD13" s="435"/>
      <c r="DE13" s="435"/>
      <c r="DF13" s="435"/>
      <c r="DG13" s="435"/>
      <c r="DH13" s="435"/>
      <c r="DI13" s="435"/>
      <c r="DJ13" s="435"/>
      <c r="DK13" s="435"/>
      <c r="DL13" s="435"/>
      <c r="DM13" s="435"/>
      <c r="DN13" s="435"/>
      <c r="DO13" s="435"/>
      <c r="DP13" s="435"/>
      <c r="DQ13" s="435"/>
      <c r="DR13" s="435"/>
      <c r="DS13" s="435"/>
      <c r="DT13" s="435"/>
      <c r="DU13" s="435"/>
      <c r="DV13" s="435"/>
      <c r="DW13" s="435"/>
      <c r="DX13" s="435"/>
      <c r="DY13" s="435"/>
      <c r="DZ13" s="435"/>
      <c r="EA13" s="435"/>
      <c r="EB13" s="435"/>
      <c r="EC13" s="435"/>
      <c r="ED13" s="435"/>
      <c r="EE13" s="435"/>
      <c r="EF13" s="435"/>
      <c r="EG13" s="435"/>
      <c r="EH13" s="435"/>
      <c r="EI13" s="435"/>
      <c r="EJ13" s="435"/>
      <c r="EK13" s="435"/>
      <c r="EL13" s="435"/>
      <c r="EM13" s="435"/>
      <c r="EN13" s="435"/>
      <c r="EO13" s="435"/>
      <c r="EP13" s="435"/>
      <c r="EQ13" s="435"/>
      <c r="ER13" s="435"/>
      <c r="ES13" s="435"/>
      <c r="ET13" s="435"/>
      <c r="EU13" s="435"/>
      <c r="EV13" s="435"/>
      <c r="EW13" s="435"/>
      <c r="EX13" s="435"/>
      <c r="EY13" s="435"/>
      <c r="EZ13" s="435"/>
      <c r="FA13" s="435"/>
      <c r="FB13" s="435"/>
      <c r="FC13" s="435"/>
      <c r="FD13" s="435"/>
      <c r="FE13" s="435"/>
      <c r="FF13" s="435"/>
      <c r="FG13" s="435"/>
      <c r="FH13" s="435"/>
      <c r="FI13" s="435"/>
      <c r="FJ13" s="435"/>
      <c r="FK13" s="435"/>
      <c r="FL13" s="435"/>
      <c r="FM13" s="435"/>
      <c r="FN13" s="435"/>
      <c r="FO13" s="435"/>
      <c r="FP13" s="435"/>
      <c r="FQ13" s="435"/>
      <c r="FR13" s="435"/>
      <c r="FS13" s="435"/>
      <c r="FT13" s="435"/>
      <c r="FU13" s="435"/>
      <c r="FV13" s="435"/>
      <c r="FW13" s="435"/>
      <c r="FX13" s="435"/>
      <c r="FY13" s="435"/>
      <c r="FZ13" s="435"/>
      <c r="GA13" s="435"/>
      <c r="GB13" s="435"/>
      <c r="GC13" s="435"/>
      <c r="GD13" s="435"/>
      <c r="GE13" s="435"/>
      <c r="GF13" s="435"/>
      <c r="GG13" s="435"/>
      <c r="GH13" s="435"/>
      <c r="GI13" s="435"/>
      <c r="GJ13" s="435"/>
      <c r="GK13" s="435"/>
      <c r="GL13" s="435"/>
      <c r="GM13" s="435"/>
      <c r="GN13" s="435"/>
      <c r="GO13" s="435"/>
      <c r="GP13" s="435"/>
      <c r="GQ13" s="435"/>
      <c r="GR13" s="435"/>
      <c r="GS13" s="435"/>
      <c r="GT13" s="435"/>
      <c r="GU13" s="435"/>
      <c r="GV13" s="435"/>
      <c r="GW13" s="435"/>
      <c r="GX13" s="435"/>
      <c r="GY13" s="435"/>
      <c r="GZ13" s="435"/>
      <c r="HA13" s="435"/>
      <c r="HB13" s="435"/>
      <c r="HC13" s="435"/>
      <c r="HD13" s="435"/>
      <c r="HE13" s="435"/>
      <c r="HF13" s="435"/>
      <c r="HG13" s="435"/>
      <c r="HH13" s="435"/>
      <c r="HI13" s="435"/>
      <c r="HJ13" s="435"/>
      <c r="HK13" s="435"/>
      <c r="HL13" s="435"/>
      <c r="HM13" s="435"/>
      <c r="HN13" s="435"/>
      <c r="HO13" s="435"/>
      <c r="HP13" s="435"/>
      <c r="HQ13" s="435"/>
      <c r="HR13" s="435"/>
      <c r="HS13" s="435"/>
      <c r="HT13" s="435"/>
      <c r="HU13" s="435"/>
      <c r="HV13" s="435"/>
      <c r="HW13" s="435"/>
      <c r="HX13" s="435"/>
      <c r="HY13" s="435"/>
      <c r="HZ13" s="435"/>
      <c r="IA13" s="435"/>
      <c r="IB13" s="435"/>
      <c r="IC13" s="435"/>
      <c r="ID13" s="435"/>
      <c r="IE13" s="435"/>
      <c r="IF13" s="435"/>
      <c r="IG13" s="435"/>
      <c r="IH13" s="435"/>
      <c r="II13" s="435"/>
      <c r="IJ13" s="435"/>
      <c r="IK13" s="435"/>
      <c r="IL13" s="435"/>
      <c r="IM13" s="435"/>
      <c r="IN13" s="435"/>
      <c r="IO13" s="435"/>
      <c r="IP13" s="435"/>
      <c r="IQ13" s="435"/>
      <c r="IR13" s="435"/>
      <c r="IS13" s="435"/>
      <c r="IT13" s="435"/>
      <c r="IU13" s="435"/>
      <c r="IV13" s="435"/>
      <c r="IW13" s="435"/>
      <c r="IX13" s="435"/>
      <c r="IY13" s="435"/>
      <c r="IZ13" s="435"/>
      <c r="JA13" s="435"/>
      <c r="JB13" s="435"/>
      <c r="JC13" s="435"/>
      <c r="JD13" s="435"/>
      <c r="JE13" s="435"/>
      <c r="JF13" s="435"/>
      <c r="JG13" s="435"/>
      <c r="JH13" s="435"/>
      <c r="JI13" s="435"/>
      <c r="JJ13" s="435"/>
      <c r="JK13" s="435"/>
      <c r="JL13" s="435"/>
      <c r="JM13" s="435"/>
      <c r="JN13" s="435"/>
      <c r="JO13" s="435"/>
      <c r="JP13" s="435"/>
      <c r="JQ13" s="435"/>
      <c r="JR13" s="435"/>
      <c r="JS13" s="435"/>
      <c r="JT13" s="435"/>
      <c r="JU13" s="435"/>
      <c r="JV13" s="435"/>
      <c r="JW13" s="435"/>
      <c r="JX13" s="435"/>
      <c r="JY13" s="435"/>
      <c r="JZ13" s="435"/>
      <c r="KA13" s="435"/>
      <c r="KB13" s="435"/>
      <c r="KC13" s="435"/>
      <c r="KD13" s="435"/>
      <c r="KE13" s="435"/>
      <c r="KF13" s="435"/>
      <c r="KG13" s="435"/>
      <c r="KH13" s="435"/>
      <c r="KI13" s="435"/>
      <c r="KJ13" s="435"/>
      <c r="KK13" s="435"/>
      <c r="KL13" s="435"/>
      <c r="KM13" s="435"/>
      <c r="KN13" s="435"/>
      <c r="KO13" s="435"/>
      <c r="KP13" s="435"/>
      <c r="KQ13" s="435"/>
      <c r="KR13" s="435"/>
      <c r="KS13" s="435"/>
      <c r="KT13" s="435"/>
      <c r="KU13" s="435"/>
      <c r="KV13" s="435"/>
      <c r="KW13" s="435"/>
      <c r="KX13" s="435"/>
      <c r="KY13" s="435"/>
      <c r="KZ13" s="435"/>
      <c r="LA13" s="435"/>
      <c r="LB13" s="435"/>
      <c r="LC13" s="435"/>
      <c r="LD13" s="435"/>
      <c r="LE13" s="435"/>
      <c r="LF13" s="435"/>
      <c r="LG13" s="435"/>
      <c r="LH13" s="435"/>
      <c r="LI13" s="435"/>
      <c r="LJ13" s="435"/>
      <c r="LK13" s="435"/>
      <c r="LL13" s="435"/>
      <c r="LM13" s="435"/>
      <c r="LN13" s="435"/>
      <c r="LO13" s="435"/>
      <c r="LP13" s="435"/>
      <c r="LQ13" s="435"/>
      <c r="LR13" s="435"/>
      <c r="LS13" s="435"/>
      <c r="LT13" s="435"/>
      <c r="LU13" s="435"/>
      <c r="LV13" s="435"/>
      <c r="LW13" s="435"/>
      <c r="LX13" s="435"/>
      <c r="LY13" s="435"/>
      <c r="LZ13" s="435"/>
      <c r="MA13" s="435"/>
      <c r="MB13" s="435"/>
      <c r="MC13" s="435"/>
      <c r="MD13" s="435"/>
      <c r="ME13" s="435"/>
      <c r="MF13" s="435"/>
      <c r="MG13" s="435"/>
      <c r="MH13" s="435"/>
      <c r="MI13" s="435"/>
      <c r="MJ13" s="435"/>
      <c r="MK13" s="435"/>
      <c r="ML13" s="435"/>
      <c r="MM13" s="435"/>
      <c r="MN13" s="435"/>
      <c r="MO13" s="435"/>
      <c r="MP13" s="435"/>
      <c r="MQ13" s="435"/>
      <c r="MR13" s="435"/>
      <c r="MS13" s="435"/>
      <c r="MT13" s="435"/>
      <c r="MU13" s="435"/>
      <c r="MV13" s="435"/>
      <c r="MW13" s="435"/>
      <c r="MX13" s="435"/>
      <c r="MY13" s="435"/>
      <c r="MZ13" s="435"/>
      <c r="NA13" s="435"/>
      <c r="NB13" s="435"/>
      <c r="NC13" s="435"/>
      <c r="ND13" s="435"/>
      <c r="NE13" s="435"/>
      <c r="NF13" s="435"/>
    </row>
    <row r="14" spans="1:370" hidden="1" x14ac:dyDescent="0.2">
      <c r="A14" s="2"/>
      <c r="B14" s="44"/>
      <c r="C14" s="44"/>
      <c r="D14" s="44"/>
      <c r="E14" s="44"/>
      <c r="F14" s="44"/>
      <c r="G14" s="44"/>
      <c r="H14" s="2"/>
      <c r="I14" s="2"/>
      <c r="J14" s="2"/>
      <c r="K14" s="435"/>
      <c r="L14" s="435"/>
      <c r="M14" s="435"/>
      <c r="N14" s="435"/>
      <c r="O14" s="435"/>
      <c r="P14" s="435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  <c r="AE14" s="435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/>
      <c r="BC14" s="435"/>
      <c r="BD14" s="435"/>
      <c r="BE14" s="435"/>
      <c r="BF14" s="435"/>
      <c r="BG14" s="435"/>
      <c r="BH14" s="435"/>
      <c r="BI14" s="435"/>
      <c r="BJ14" s="435"/>
      <c r="BK14" s="435"/>
      <c r="BL14" s="435"/>
      <c r="BM14" s="435"/>
      <c r="BN14" s="435"/>
      <c r="BO14" s="435"/>
      <c r="BP14" s="435"/>
      <c r="BQ14" s="435"/>
      <c r="BR14" s="435"/>
      <c r="BS14" s="435"/>
      <c r="BT14" s="435"/>
      <c r="BU14" s="435"/>
      <c r="BV14" s="435"/>
      <c r="BW14" s="435"/>
      <c r="BX14" s="435"/>
      <c r="BY14" s="435"/>
      <c r="BZ14" s="435"/>
      <c r="CA14" s="435"/>
      <c r="CB14" s="435"/>
      <c r="CC14" s="435"/>
      <c r="CD14" s="435"/>
      <c r="CE14" s="435"/>
      <c r="CF14" s="435"/>
      <c r="CG14" s="435"/>
      <c r="CH14" s="435"/>
      <c r="CI14" s="435"/>
      <c r="CJ14" s="435"/>
      <c r="CK14" s="435"/>
      <c r="CL14" s="435"/>
      <c r="CM14" s="435"/>
      <c r="CN14" s="435"/>
      <c r="CO14" s="435"/>
      <c r="CP14" s="435"/>
      <c r="CQ14" s="435"/>
      <c r="CR14" s="435"/>
      <c r="CS14" s="435"/>
      <c r="CT14" s="435"/>
      <c r="CU14" s="435"/>
      <c r="CV14" s="435"/>
      <c r="CW14" s="435"/>
      <c r="CX14" s="435"/>
      <c r="CY14" s="435"/>
      <c r="CZ14" s="435"/>
      <c r="DA14" s="435"/>
      <c r="DB14" s="435"/>
      <c r="DC14" s="435"/>
      <c r="DD14" s="435"/>
      <c r="DE14" s="435"/>
      <c r="DF14" s="435"/>
      <c r="DG14" s="435"/>
      <c r="DH14" s="435"/>
      <c r="DI14" s="435"/>
      <c r="DJ14" s="435"/>
      <c r="DK14" s="435"/>
      <c r="DL14" s="435"/>
      <c r="DM14" s="435"/>
      <c r="DN14" s="435"/>
      <c r="DO14" s="435"/>
      <c r="DP14" s="435"/>
      <c r="DQ14" s="435"/>
      <c r="DR14" s="435"/>
      <c r="DS14" s="435"/>
      <c r="DT14" s="435"/>
      <c r="DU14" s="435"/>
      <c r="DV14" s="435"/>
      <c r="DW14" s="435"/>
      <c r="DX14" s="435"/>
      <c r="DY14" s="435"/>
      <c r="DZ14" s="435"/>
      <c r="EA14" s="435"/>
      <c r="EB14" s="435"/>
      <c r="EC14" s="435"/>
      <c r="ED14" s="435"/>
      <c r="EE14" s="435"/>
      <c r="EF14" s="435"/>
      <c r="EG14" s="435"/>
      <c r="EH14" s="435"/>
      <c r="EI14" s="435"/>
      <c r="EJ14" s="435"/>
      <c r="EK14" s="435"/>
      <c r="EL14" s="435"/>
      <c r="EM14" s="435"/>
      <c r="EN14" s="435"/>
      <c r="EO14" s="435"/>
      <c r="EP14" s="435"/>
      <c r="EQ14" s="435"/>
      <c r="ER14" s="435"/>
      <c r="ES14" s="435"/>
      <c r="ET14" s="435"/>
      <c r="EU14" s="435"/>
      <c r="EV14" s="435"/>
      <c r="EW14" s="435"/>
      <c r="EX14" s="435"/>
      <c r="EY14" s="435"/>
      <c r="EZ14" s="435"/>
      <c r="FA14" s="435"/>
      <c r="FB14" s="435"/>
      <c r="FC14" s="435"/>
      <c r="FD14" s="435"/>
      <c r="FE14" s="435"/>
      <c r="FF14" s="435"/>
      <c r="FG14" s="435"/>
      <c r="FH14" s="435"/>
      <c r="FI14" s="435"/>
      <c r="FJ14" s="435"/>
      <c r="FK14" s="435"/>
      <c r="FL14" s="435"/>
      <c r="FM14" s="435"/>
      <c r="FN14" s="435"/>
      <c r="FO14" s="435"/>
      <c r="FP14" s="435"/>
      <c r="FQ14" s="435"/>
      <c r="FR14" s="435"/>
      <c r="FS14" s="435"/>
      <c r="FT14" s="435"/>
      <c r="FU14" s="435"/>
      <c r="FV14" s="435"/>
      <c r="FW14" s="435"/>
      <c r="FX14" s="435"/>
      <c r="FY14" s="435"/>
      <c r="FZ14" s="435"/>
      <c r="GA14" s="435"/>
      <c r="GB14" s="435"/>
      <c r="GC14" s="435"/>
      <c r="GD14" s="435"/>
      <c r="GE14" s="435"/>
      <c r="GF14" s="435"/>
      <c r="GG14" s="435"/>
      <c r="GH14" s="435"/>
      <c r="GI14" s="435"/>
      <c r="GJ14" s="435"/>
      <c r="GK14" s="435"/>
      <c r="GL14" s="435"/>
      <c r="GM14" s="435"/>
      <c r="GN14" s="435"/>
      <c r="GO14" s="435"/>
      <c r="GP14" s="435"/>
      <c r="GQ14" s="435"/>
      <c r="GR14" s="435"/>
      <c r="GS14" s="435"/>
      <c r="GT14" s="435"/>
      <c r="GU14" s="435"/>
      <c r="GV14" s="435"/>
      <c r="GW14" s="435"/>
      <c r="GX14" s="435"/>
      <c r="GY14" s="435"/>
      <c r="GZ14" s="435"/>
      <c r="HA14" s="435"/>
      <c r="HB14" s="435"/>
      <c r="HC14" s="435"/>
      <c r="HD14" s="435"/>
      <c r="HE14" s="435"/>
      <c r="HF14" s="435"/>
      <c r="HG14" s="435"/>
      <c r="HH14" s="435"/>
      <c r="HI14" s="435"/>
      <c r="HJ14" s="435"/>
      <c r="HK14" s="435"/>
      <c r="HL14" s="435"/>
      <c r="HM14" s="435"/>
      <c r="HN14" s="435"/>
      <c r="HO14" s="435"/>
      <c r="HP14" s="435"/>
      <c r="HQ14" s="435"/>
      <c r="HR14" s="435"/>
      <c r="HS14" s="435"/>
      <c r="HT14" s="435"/>
      <c r="HU14" s="435"/>
      <c r="HV14" s="435"/>
      <c r="HW14" s="435"/>
      <c r="HX14" s="435"/>
      <c r="HY14" s="435"/>
      <c r="HZ14" s="435"/>
      <c r="IA14" s="435"/>
      <c r="IB14" s="435"/>
      <c r="IC14" s="435"/>
      <c r="ID14" s="435"/>
      <c r="IE14" s="435"/>
      <c r="IF14" s="435"/>
      <c r="IG14" s="435"/>
      <c r="IH14" s="435"/>
      <c r="II14" s="435"/>
      <c r="IJ14" s="435"/>
      <c r="IK14" s="435"/>
      <c r="IL14" s="435"/>
      <c r="IM14" s="435"/>
      <c r="IN14" s="435"/>
      <c r="IO14" s="435"/>
      <c r="IP14" s="435"/>
      <c r="IQ14" s="435"/>
      <c r="IR14" s="435"/>
      <c r="IS14" s="435"/>
      <c r="IT14" s="435"/>
      <c r="IU14" s="435"/>
      <c r="IV14" s="435"/>
      <c r="IW14" s="435"/>
      <c r="IX14" s="435"/>
      <c r="IY14" s="435"/>
      <c r="IZ14" s="435"/>
      <c r="JA14" s="435"/>
      <c r="JB14" s="435"/>
      <c r="JC14" s="435"/>
      <c r="JD14" s="435"/>
      <c r="JE14" s="435"/>
      <c r="JF14" s="435"/>
      <c r="JG14" s="435"/>
      <c r="JH14" s="435"/>
      <c r="JI14" s="435"/>
      <c r="JJ14" s="435"/>
      <c r="JK14" s="435"/>
      <c r="JL14" s="435"/>
      <c r="JM14" s="435"/>
      <c r="JN14" s="435"/>
      <c r="JO14" s="435"/>
      <c r="JP14" s="435"/>
      <c r="JQ14" s="435"/>
      <c r="JR14" s="435"/>
      <c r="JS14" s="435"/>
      <c r="JT14" s="435"/>
      <c r="JU14" s="435"/>
      <c r="JV14" s="435"/>
      <c r="JW14" s="435"/>
      <c r="JX14" s="435"/>
      <c r="JY14" s="435"/>
      <c r="JZ14" s="435"/>
      <c r="KA14" s="435"/>
      <c r="KB14" s="435"/>
      <c r="KC14" s="435"/>
      <c r="KD14" s="435"/>
      <c r="KE14" s="435"/>
      <c r="KF14" s="435"/>
      <c r="KG14" s="435"/>
      <c r="KH14" s="435"/>
      <c r="KI14" s="435"/>
      <c r="KJ14" s="435"/>
      <c r="KK14" s="435"/>
      <c r="KL14" s="435"/>
      <c r="KM14" s="435"/>
      <c r="KN14" s="435"/>
      <c r="KO14" s="435"/>
      <c r="KP14" s="435"/>
      <c r="KQ14" s="435"/>
      <c r="KR14" s="435"/>
      <c r="KS14" s="435"/>
      <c r="KT14" s="435"/>
      <c r="KU14" s="435"/>
      <c r="KV14" s="435"/>
      <c r="KW14" s="435"/>
      <c r="KX14" s="435"/>
      <c r="KY14" s="435"/>
      <c r="KZ14" s="435"/>
      <c r="LA14" s="435"/>
      <c r="LB14" s="435"/>
      <c r="LC14" s="435"/>
      <c r="LD14" s="435"/>
      <c r="LE14" s="435"/>
      <c r="LF14" s="435"/>
      <c r="LG14" s="435"/>
      <c r="LH14" s="435"/>
      <c r="LI14" s="435"/>
      <c r="LJ14" s="435"/>
      <c r="LK14" s="435"/>
      <c r="LL14" s="435"/>
      <c r="LM14" s="435"/>
      <c r="LN14" s="435"/>
      <c r="LO14" s="435"/>
      <c r="LP14" s="435"/>
      <c r="LQ14" s="435"/>
      <c r="LR14" s="435"/>
      <c r="LS14" s="435"/>
      <c r="LT14" s="435"/>
      <c r="LU14" s="435"/>
      <c r="LV14" s="435"/>
      <c r="LW14" s="435"/>
      <c r="LX14" s="435"/>
      <c r="LY14" s="435"/>
      <c r="LZ14" s="435"/>
      <c r="MA14" s="435"/>
      <c r="MB14" s="435"/>
      <c r="MC14" s="435"/>
      <c r="MD14" s="435"/>
      <c r="ME14" s="435"/>
      <c r="MF14" s="435"/>
      <c r="MG14" s="435"/>
      <c r="MH14" s="435"/>
      <c r="MI14" s="435"/>
      <c r="MJ14" s="435"/>
      <c r="MK14" s="435"/>
      <c r="ML14" s="435"/>
      <c r="MM14" s="435"/>
      <c r="MN14" s="435"/>
      <c r="MO14" s="435"/>
      <c r="MP14" s="435"/>
      <c r="MQ14" s="435"/>
      <c r="MR14" s="435"/>
      <c r="MS14" s="435"/>
      <c r="MT14" s="435"/>
      <c r="MU14" s="435"/>
      <c r="MV14" s="435"/>
      <c r="MW14" s="435"/>
      <c r="MX14" s="435"/>
      <c r="MY14" s="435"/>
      <c r="MZ14" s="435"/>
      <c r="NA14" s="435"/>
      <c r="NB14" s="435"/>
      <c r="NC14" s="435"/>
      <c r="ND14" s="435"/>
      <c r="NE14" s="435"/>
      <c r="NF14" s="435"/>
    </row>
    <row r="15" spans="1:370" hidden="1" x14ac:dyDescent="0.2">
      <c r="A15" s="94" t="s">
        <v>42</v>
      </c>
      <c r="B15" s="44"/>
      <c r="C15" s="44"/>
      <c r="D15" s="44"/>
      <c r="E15" s="44"/>
      <c r="F15" s="44"/>
      <c r="G15" s="44"/>
      <c r="H15" s="2"/>
      <c r="I15" s="2"/>
      <c r="J15" s="2"/>
      <c r="K15" s="435"/>
      <c r="L15" s="435"/>
      <c r="M15" s="435"/>
      <c r="N15" s="435"/>
      <c r="O15" s="435"/>
      <c r="P15" s="435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  <c r="AE15" s="435"/>
      <c r="AF15" s="435"/>
      <c r="AG15" s="435"/>
      <c r="AH15" s="435"/>
      <c r="AI15" s="435"/>
      <c r="AJ15" s="435"/>
      <c r="AK15" s="435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5"/>
      <c r="CI15" s="435"/>
      <c r="CJ15" s="435"/>
      <c r="CK15" s="435"/>
      <c r="CL15" s="435"/>
      <c r="CM15" s="435"/>
      <c r="CN15" s="435"/>
      <c r="CO15" s="435"/>
      <c r="CP15" s="435"/>
      <c r="CQ15" s="435"/>
      <c r="CR15" s="435"/>
      <c r="CS15" s="435"/>
      <c r="CT15" s="435"/>
      <c r="CU15" s="435"/>
      <c r="CV15" s="435"/>
      <c r="CW15" s="435"/>
      <c r="CX15" s="435"/>
      <c r="CY15" s="435"/>
      <c r="CZ15" s="435"/>
      <c r="DA15" s="435"/>
      <c r="DB15" s="435"/>
      <c r="DC15" s="435"/>
      <c r="DD15" s="435"/>
      <c r="DE15" s="435"/>
      <c r="DF15" s="435"/>
      <c r="DG15" s="435"/>
      <c r="DH15" s="435"/>
      <c r="DI15" s="435"/>
      <c r="DJ15" s="435"/>
      <c r="DK15" s="435"/>
      <c r="DL15" s="435"/>
      <c r="DM15" s="435"/>
      <c r="DN15" s="435"/>
      <c r="DO15" s="435"/>
      <c r="DP15" s="435"/>
      <c r="DQ15" s="435"/>
      <c r="DR15" s="435"/>
      <c r="DS15" s="435"/>
      <c r="DT15" s="435"/>
      <c r="DU15" s="435"/>
      <c r="DV15" s="435"/>
      <c r="DW15" s="435"/>
      <c r="DX15" s="435"/>
      <c r="DY15" s="435"/>
      <c r="DZ15" s="435"/>
      <c r="EA15" s="435"/>
      <c r="EB15" s="435"/>
      <c r="EC15" s="435"/>
      <c r="ED15" s="435"/>
      <c r="EE15" s="435"/>
      <c r="EF15" s="435"/>
      <c r="EG15" s="435"/>
      <c r="EH15" s="435"/>
      <c r="EI15" s="435"/>
      <c r="EJ15" s="435"/>
      <c r="EK15" s="435"/>
      <c r="EL15" s="435"/>
      <c r="EM15" s="435"/>
      <c r="EN15" s="435"/>
      <c r="EO15" s="435"/>
      <c r="EP15" s="435"/>
      <c r="EQ15" s="435"/>
      <c r="ER15" s="435"/>
      <c r="ES15" s="435"/>
      <c r="ET15" s="435"/>
      <c r="EU15" s="435"/>
      <c r="EV15" s="435"/>
      <c r="EW15" s="435"/>
      <c r="EX15" s="435"/>
      <c r="EY15" s="435"/>
      <c r="EZ15" s="435"/>
      <c r="FA15" s="435"/>
      <c r="FB15" s="435"/>
      <c r="FC15" s="435"/>
      <c r="FD15" s="435"/>
      <c r="FE15" s="435"/>
      <c r="FF15" s="435"/>
      <c r="FG15" s="435"/>
      <c r="FH15" s="435"/>
      <c r="FI15" s="435"/>
      <c r="FJ15" s="435"/>
      <c r="FK15" s="435"/>
      <c r="FL15" s="435"/>
      <c r="FM15" s="435"/>
      <c r="FN15" s="435"/>
      <c r="FO15" s="435"/>
      <c r="FP15" s="435"/>
      <c r="FQ15" s="435"/>
      <c r="FR15" s="435"/>
      <c r="FS15" s="435"/>
      <c r="FT15" s="435"/>
      <c r="FU15" s="435"/>
      <c r="FV15" s="435"/>
      <c r="FW15" s="435"/>
      <c r="FX15" s="435"/>
      <c r="FY15" s="435"/>
      <c r="FZ15" s="435"/>
      <c r="GA15" s="435"/>
      <c r="GB15" s="435"/>
      <c r="GC15" s="435"/>
      <c r="GD15" s="435"/>
      <c r="GE15" s="435"/>
      <c r="GF15" s="435"/>
      <c r="GG15" s="435"/>
      <c r="GH15" s="435"/>
      <c r="GI15" s="435"/>
      <c r="GJ15" s="435"/>
      <c r="GK15" s="435"/>
      <c r="GL15" s="435"/>
      <c r="GM15" s="435"/>
      <c r="GN15" s="435"/>
      <c r="GO15" s="435"/>
      <c r="GP15" s="435"/>
      <c r="GQ15" s="435"/>
      <c r="GR15" s="435"/>
      <c r="GS15" s="435"/>
      <c r="GT15" s="435"/>
      <c r="GU15" s="435"/>
      <c r="GV15" s="435"/>
      <c r="GW15" s="435"/>
      <c r="GX15" s="435"/>
      <c r="GY15" s="435"/>
      <c r="GZ15" s="435"/>
      <c r="HA15" s="435"/>
      <c r="HB15" s="435"/>
      <c r="HC15" s="435"/>
      <c r="HD15" s="435"/>
      <c r="HE15" s="435"/>
      <c r="HF15" s="435"/>
      <c r="HG15" s="435"/>
      <c r="HH15" s="435"/>
      <c r="HI15" s="435"/>
      <c r="HJ15" s="435"/>
      <c r="HK15" s="435"/>
      <c r="HL15" s="435"/>
      <c r="HM15" s="435"/>
      <c r="HN15" s="435"/>
      <c r="HO15" s="435"/>
      <c r="HP15" s="435"/>
      <c r="HQ15" s="435"/>
      <c r="HR15" s="435"/>
      <c r="HS15" s="435"/>
      <c r="HT15" s="435"/>
      <c r="HU15" s="435"/>
      <c r="HV15" s="435"/>
      <c r="HW15" s="435"/>
      <c r="HX15" s="435"/>
      <c r="HY15" s="435"/>
      <c r="HZ15" s="435"/>
      <c r="IA15" s="435"/>
      <c r="IB15" s="435"/>
      <c r="IC15" s="435"/>
      <c r="ID15" s="435"/>
      <c r="IE15" s="435"/>
      <c r="IF15" s="435"/>
      <c r="IG15" s="435"/>
      <c r="IH15" s="435"/>
      <c r="II15" s="435"/>
      <c r="IJ15" s="435"/>
      <c r="IK15" s="435"/>
      <c r="IL15" s="435"/>
      <c r="IM15" s="435"/>
      <c r="IN15" s="435"/>
      <c r="IO15" s="435"/>
      <c r="IP15" s="435"/>
      <c r="IQ15" s="435"/>
      <c r="IR15" s="435"/>
      <c r="IS15" s="435"/>
      <c r="IT15" s="435"/>
      <c r="IU15" s="435"/>
      <c r="IV15" s="435"/>
      <c r="IW15" s="435"/>
      <c r="IX15" s="435"/>
      <c r="IY15" s="435"/>
      <c r="IZ15" s="435"/>
      <c r="JA15" s="435"/>
      <c r="JB15" s="435"/>
      <c r="JC15" s="435"/>
      <c r="JD15" s="435"/>
      <c r="JE15" s="435"/>
      <c r="JF15" s="435"/>
      <c r="JG15" s="435"/>
      <c r="JH15" s="435"/>
      <c r="JI15" s="435"/>
      <c r="JJ15" s="435"/>
      <c r="JK15" s="435"/>
      <c r="JL15" s="435"/>
      <c r="JM15" s="435"/>
      <c r="JN15" s="435"/>
      <c r="JO15" s="435"/>
      <c r="JP15" s="435"/>
      <c r="JQ15" s="435"/>
      <c r="JR15" s="435"/>
      <c r="JS15" s="435"/>
      <c r="JT15" s="435"/>
      <c r="JU15" s="435"/>
      <c r="JV15" s="435"/>
      <c r="JW15" s="435"/>
      <c r="JX15" s="435"/>
      <c r="JY15" s="435"/>
      <c r="JZ15" s="435"/>
      <c r="KA15" s="435"/>
      <c r="KB15" s="435"/>
      <c r="KC15" s="435"/>
      <c r="KD15" s="435"/>
      <c r="KE15" s="435"/>
      <c r="KF15" s="435"/>
      <c r="KG15" s="435"/>
      <c r="KH15" s="435"/>
      <c r="KI15" s="435"/>
      <c r="KJ15" s="435"/>
      <c r="KK15" s="435"/>
      <c r="KL15" s="435"/>
      <c r="KM15" s="435"/>
      <c r="KN15" s="435"/>
      <c r="KO15" s="435"/>
      <c r="KP15" s="435"/>
      <c r="KQ15" s="435"/>
      <c r="KR15" s="435"/>
      <c r="KS15" s="435"/>
      <c r="KT15" s="435"/>
      <c r="KU15" s="435"/>
      <c r="KV15" s="435"/>
      <c r="KW15" s="435"/>
      <c r="KX15" s="435"/>
      <c r="KY15" s="435"/>
      <c r="KZ15" s="435"/>
      <c r="LA15" s="435"/>
      <c r="LB15" s="435"/>
      <c r="LC15" s="435"/>
      <c r="LD15" s="435"/>
      <c r="LE15" s="435"/>
      <c r="LF15" s="435"/>
      <c r="LG15" s="435"/>
      <c r="LH15" s="435"/>
      <c r="LI15" s="435"/>
      <c r="LJ15" s="435"/>
      <c r="LK15" s="435"/>
      <c r="LL15" s="435"/>
      <c r="LM15" s="435"/>
      <c r="LN15" s="435"/>
      <c r="LO15" s="435"/>
      <c r="LP15" s="435"/>
      <c r="LQ15" s="435"/>
      <c r="LR15" s="435"/>
      <c r="LS15" s="435"/>
      <c r="LT15" s="435"/>
      <c r="LU15" s="435"/>
      <c r="LV15" s="435"/>
      <c r="LW15" s="435"/>
      <c r="LX15" s="435"/>
      <c r="LY15" s="435"/>
      <c r="LZ15" s="435"/>
      <c r="MA15" s="435"/>
      <c r="MB15" s="435"/>
      <c r="MC15" s="435"/>
      <c r="MD15" s="435"/>
      <c r="ME15" s="435"/>
      <c r="MF15" s="435"/>
      <c r="MG15" s="435"/>
      <c r="MH15" s="435"/>
      <c r="MI15" s="435"/>
      <c r="MJ15" s="435"/>
      <c r="MK15" s="435"/>
      <c r="ML15" s="435"/>
      <c r="MM15" s="435"/>
      <c r="MN15" s="435"/>
      <c r="MO15" s="435"/>
      <c r="MP15" s="435"/>
      <c r="MQ15" s="435"/>
      <c r="MR15" s="435"/>
      <c r="MS15" s="435"/>
      <c r="MT15" s="435"/>
      <c r="MU15" s="435"/>
      <c r="MV15" s="435"/>
      <c r="MW15" s="435"/>
      <c r="MX15" s="435"/>
      <c r="MY15" s="435"/>
      <c r="MZ15" s="435"/>
      <c r="NA15" s="435"/>
      <c r="NB15" s="435"/>
      <c r="NC15" s="435"/>
      <c r="ND15" s="435"/>
      <c r="NE15" s="435"/>
      <c r="NF15" s="435"/>
    </row>
    <row r="16" spans="1:370" hidden="1" x14ac:dyDescent="0.2">
      <c r="A16" s="241">
        <v>25355</v>
      </c>
      <c r="B16" s="44"/>
      <c r="C16" s="44"/>
      <c r="D16" s="44"/>
      <c r="E16" s="44"/>
      <c r="F16" s="44"/>
      <c r="G16" s="44"/>
      <c r="H16" s="2"/>
      <c r="I16" s="2"/>
      <c r="J16" s="2"/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  <c r="AE16" s="435"/>
      <c r="AF16" s="435"/>
      <c r="AG16" s="435"/>
      <c r="AH16" s="435"/>
      <c r="AI16" s="435"/>
      <c r="AJ16" s="435"/>
      <c r="AK16" s="435"/>
      <c r="AL16" s="435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/>
      <c r="BC16" s="435"/>
      <c r="BD16" s="435"/>
      <c r="BE16" s="435"/>
      <c r="BF16" s="435"/>
      <c r="BG16" s="435"/>
      <c r="BH16" s="435"/>
      <c r="BI16" s="435"/>
      <c r="BJ16" s="435"/>
      <c r="BK16" s="435"/>
      <c r="BL16" s="435"/>
      <c r="BM16" s="435"/>
      <c r="BN16" s="435"/>
      <c r="BO16" s="435"/>
      <c r="BP16" s="435"/>
      <c r="BQ16" s="435"/>
      <c r="BR16" s="435"/>
      <c r="BS16" s="435"/>
      <c r="BT16" s="435"/>
      <c r="BU16" s="435"/>
      <c r="BV16" s="435"/>
      <c r="BW16" s="435"/>
      <c r="BX16" s="435"/>
      <c r="BY16" s="435"/>
      <c r="BZ16" s="435"/>
      <c r="CA16" s="435"/>
      <c r="CB16" s="435"/>
      <c r="CC16" s="435"/>
      <c r="CD16" s="435"/>
      <c r="CE16" s="435"/>
      <c r="CF16" s="435"/>
      <c r="CG16" s="435"/>
      <c r="CH16" s="435"/>
      <c r="CI16" s="435"/>
      <c r="CJ16" s="435"/>
      <c r="CK16" s="435"/>
      <c r="CL16" s="435"/>
      <c r="CM16" s="435"/>
      <c r="CN16" s="435"/>
      <c r="CO16" s="435"/>
      <c r="CP16" s="435"/>
      <c r="CQ16" s="435"/>
      <c r="CR16" s="435"/>
      <c r="CS16" s="435"/>
      <c r="CT16" s="435"/>
      <c r="CU16" s="435"/>
      <c r="CV16" s="435"/>
      <c r="CW16" s="435"/>
      <c r="CX16" s="435"/>
      <c r="CY16" s="435"/>
      <c r="CZ16" s="435"/>
      <c r="DA16" s="435"/>
      <c r="DB16" s="435"/>
      <c r="DC16" s="435"/>
      <c r="DD16" s="435"/>
      <c r="DE16" s="435"/>
      <c r="DF16" s="435"/>
      <c r="DG16" s="435"/>
      <c r="DH16" s="435"/>
      <c r="DI16" s="435"/>
      <c r="DJ16" s="435"/>
      <c r="DK16" s="435"/>
      <c r="DL16" s="435"/>
      <c r="DM16" s="435"/>
      <c r="DN16" s="435"/>
      <c r="DO16" s="435"/>
      <c r="DP16" s="435"/>
      <c r="DQ16" s="435"/>
      <c r="DR16" s="435"/>
      <c r="DS16" s="435"/>
      <c r="DT16" s="435"/>
      <c r="DU16" s="435"/>
      <c r="DV16" s="435"/>
      <c r="DW16" s="435"/>
      <c r="DX16" s="435"/>
      <c r="DY16" s="435"/>
      <c r="DZ16" s="435"/>
      <c r="EA16" s="435"/>
      <c r="EB16" s="435"/>
      <c r="EC16" s="435"/>
      <c r="ED16" s="435"/>
      <c r="EE16" s="435"/>
      <c r="EF16" s="435"/>
      <c r="EG16" s="435"/>
      <c r="EH16" s="435"/>
      <c r="EI16" s="435"/>
      <c r="EJ16" s="435"/>
      <c r="EK16" s="435"/>
      <c r="EL16" s="435"/>
      <c r="EM16" s="435"/>
      <c r="EN16" s="435"/>
      <c r="EO16" s="435"/>
      <c r="EP16" s="435"/>
      <c r="EQ16" s="435"/>
      <c r="ER16" s="435"/>
      <c r="ES16" s="435"/>
      <c r="ET16" s="435"/>
      <c r="EU16" s="435"/>
      <c r="EV16" s="435"/>
      <c r="EW16" s="435"/>
      <c r="EX16" s="435"/>
      <c r="EY16" s="435"/>
      <c r="EZ16" s="435"/>
      <c r="FA16" s="435"/>
      <c r="FB16" s="435"/>
      <c r="FC16" s="435"/>
      <c r="FD16" s="435"/>
      <c r="FE16" s="435"/>
      <c r="FF16" s="435"/>
      <c r="FG16" s="435"/>
      <c r="FH16" s="435"/>
      <c r="FI16" s="435"/>
      <c r="FJ16" s="435"/>
      <c r="FK16" s="435"/>
      <c r="FL16" s="435"/>
      <c r="FM16" s="435"/>
      <c r="FN16" s="435"/>
      <c r="FO16" s="435"/>
      <c r="FP16" s="435"/>
      <c r="FQ16" s="435"/>
      <c r="FR16" s="435"/>
      <c r="FS16" s="435"/>
      <c r="FT16" s="435"/>
      <c r="FU16" s="435"/>
      <c r="FV16" s="435"/>
      <c r="FW16" s="435"/>
      <c r="FX16" s="435"/>
      <c r="FY16" s="435"/>
      <c r="FZ16" s="435"/>
      <c r="GA16" s="435"/>
      <c r="GB16" s="435"/>
      <c r="GC16" s="435"/>
      <c r="GD16" s="435"/>
      <c r="GE16" s="435"/>
      <c r="GF16" s="435"/>
      <c r="GG16" s="435"/>
      <c r="GH16" s="435"/>
      <c r="GI16" s="435"/>
      <c r="GJ16" s="435"/>
      <c r="GK16" s="435"/>
      <c r="GL16" s="435"/>
      <c r="GM16" s="435"/>
      <c r="GN16" s="435"/>
      <c r="GO16" s="435"/>
      <c r="GP16" s="435"/>
      <c r="GQ16" s="435"/>
      <c r="GR16" s="435"/>
      <c r="GS16" s="435"/>
      <c r="GT16" s="435"/>
      <c r="GU16" s="435"/>
      <c r="GV16" s="435"/>
      <c r="GW16" s="435"/>
      <c r="GX16" s="435"/>
      <c r="GY16" s="435"/>
      <c r="GZ16" s="435"/>
      <c r="HA16" s="435"/>
      <c r="HB16" s="435"/>
      <c r="HC16" s="435"/>
      <c r="HD16" s="435"/>
      <c r="HE16" s="435"/>
      <c r="HF16" s="435"/>
      <c r="HG16" s="435"/>
      <c r="HH16" s="435"/>
      <c r="HI16" s="435"/>
      <c r="HJ16" s="435"/>
      <c r="HK16" s="435"/>
      <c r="HL16" s="435"/>
      <c r="HM16" s="435"/>
      <c r="HN16" s="435"/>
      <c r="HO16" s="435"/>
      <c r="HP16" s="435"/>
      <c r="HQ16" s="435"/>
      <c r="HR16" s="435"/>
      <c r="HS16" s="435"/>
      <c r="HT16" s="435"/>
      <c r="HU16" s="435"/>
      <c r="HV16" s="435"/>
      <c r="HW16" s="435"/>
      <c r="HX16" s="435"/>
      <c r="HY16" s="435"/>
      <c r="HZ16" s="435"/>
      <c r="IA16" s="435"/>
      <c r="IB16" s="435"/>
      <c r="IC16" s="435"/>
      <c r="ID16" s="435"/>
      <c r="IE16" s="435"/>
      <c r="IF16" s="435"/>
      <c r="IG16" s="435"/>
      <c r="IH16" s="435"/>
      <c r="II16" s="435"/>
      <c r="IJ16" s="435"/>
      <c r="IK16" s="435"/>
      <c r="IL16" s="435"/>
      <c r="IM16" s="435"/>
      <c r="IN16" s="435"/>
      <c r="IO16" s="435"/>
      <c r="IP16" s="435"/>
      <c r="IQ16" s="435"/>
      <c r="IR16" s="435"/>
      <c r="IS16" s="435"/>
      <c r="IT16" s="435"/>
      <c r="IU16" s="435"/>
      <c r="IV16" s="435"/>
      <c r="IW16" s="435"/>
      <c r="IX16" s="435"/>
      <c r="IY16" s="435"/>
      <c r="IZ16" s="435"/>
      <c r="JA16" s="435"/>
      <c r="JB16" s="435"/>
      <c r="JC16" s="435"/>
      <c r="JD16" s="435"/>
      <c r="JE16" s="435"/>
      <c r="JF16" s="435"/>
      <c r="JG16" s="435"/>
      <c r="JH16" s="435"/>
      <c r="JI16" s="435"/>
      <c r="JJ16" s="435"/>
      <c r="JK16" s="435"/>
      <c r="JL16" s="435"/>
      <c r="JM16" s="435"/>
      <c r="JN16" s="435"/>
      <c r="JO16" s="435"/>
      <c r="JP16" s="435"/>
      <c r="JQ16" s="435"/>
      <c r="JR16" s="435"/>
      <c r="JS16" s="435"/>
      <c r="JT16" s="435"/>
      <c r="JU16" s="435"/>
      <c r="JV16" s="435"/>
      <c r="JW16" s="435"/>
      <c r="JX16" s="435"/>
      <c r="JY16" s="435"/>
      <c r="JZ16" s="435"/>
      <c r="KA16" s="435"/>
      <c r="KB16" s="435"/>
      <c r="KC16" s="435"/>
      <c r="KD16" s="435"/>
      <c r="KE16" s="435"/>
      <c r="KF16" s="435"/>
      <c r="KG16" s="435"/>
      <c r="KH16" s="435"/>
      <c r="KI16" s="435"/>
      <c r="KJ16" s="435"/>
      <c r="KK16" s="435"/>
      <c r="KL16" s="435"/>
      <c r="KM16" s="435"/>
      <c r="KN16" s="435"/>
      <c r="KO16" s="435"/>
      <c r="KP16" s="435"/>
      <c r="KQ16" s="435"/>
      <c r="KR16" s="435"/>
      <c r="KS16" s="435"/>
      <c r="KT16" s="435"/>
      <c r="KU16" s="435"/>
      <c r="KV16" s="435"/>
      <c r="KW16" s="435"/>
      <c r="KX16" s="435"/>
      <c r="KY16" s="435"/>
      <c r="KZ16" s="435"/>
      <c r="LA16" s="435"/>
      <c r="LB16" s="435"/>
      <c r="LC16" s="435"/>
      <c r="LD16" s="435"/>
      <c r="LE16" s="435"/>
      <c r="LF16" s="435"/>
      <c r="LG16" s="435"/>
      <c r="LH16" s="435"/>
      <c r="LI16" s="435"/>
      <c r="LJ16" s="435"/>
      <c r="LK16" s="435"/>
      <c r="LL16" s="435"/>
      <c r="LM16" s="435"/>
      <c r="LN16" s="435"/>
      <c r="LO16" s="435"/>
      <c r="LP16" s="435"/>
      <c r="LQ16" s="435"/>
      <c r="LR16" s="435"/>
      <c r="LS16" s="435"/>
      <c r="LT16" s="435"/>
      <c r="LU16" s="435"/>
      <c r="LV16" s="435"/>
      <c r="LW16" s="435"/>
      <c r="LX16" s="435"/>
      <c r="LY16" s="435"/>
      <c r="LZ16" s="435"/>
      <c r="MA16" s="435"/>
      <c r="MB16" s="435"/>
      <c r="MC16" s="435"/>
      <c r="MD16" s="435"/>
      <c r="ME16" s="435"/>
      <c r="MF16" s="435"/>
      <c r="MG16" s="435"/>
      <c r="MH16" s="435"/>
      <c r="MI16" s="435"/>
      <c r="MJ16" s="435"/>
      <c r="MK16" s="435"/>
      <c r="ML16" s="435"/>
      <c r="MM16" s="435"/>
      <c r="MN16" s="435"/>
      <c r="MO16" s="435"/>
      <c r="MP16" s="435"/>
      <c r="MQ16" s="435"/>
      <c r="MR16" s="435"/>
      <c r="MS16" s="435"/>
      <c r="MT16" s="435"/>
      <c r="MU16" s="435"/>
      <c r="MV16" s="435"/>
      <c r="MW16" s="435"/>
      <c r="MX16" s="435"/>
      <c r="MY16" s="435"/>
      <c r="MZ16" s="435"/>
      <c r="NA16" s="435"/>
      <c r="NB16" s="435"/>
      <c r="NC16" s="435"/>
      <c r="ND16" s="435"/>
      <c r="NE16" s="435"/>
      <c r="NF16" s="435"/>
    </row>
    <row r="17" spans="1:394" hidden="1" x14ac:dyDescent="0.2">
      <c r="A17" s="2"/>
      <c r="B17" s="44"/>
      <c r="C17" s="44"/>
      <c r="D17" s="44"/>
      <c r="E17" s="44"/>
      <c r="F17" s="41"/>
      <c r="G17" s="41"/>
      <c r="H17"/>
      <c r="I17" s="2"/>
      <c r="J17" s="303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  <c r="AE17" s="435"/>
      <c r="AF17" s="435"/>
      <c r="AG17" s="435"/>
      <c r="AH17" s="435"/>
      <c r="AI17" s="435"/>
      <c r="AJ17" s="435"/>
      <c r="AK17" s="435"/>
      <c r="AL17" s="435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/>
      <c r="BD17" s="435"/>
      <c r="BE17" s="435"/>
      <c r="BF17" s="435"/>
      <c r="BG17" s="435"/>
      <c r="BH17" s="435"/>
      <c r="BI17" s="435"/>
      <c r="BJ17" s="435"/>
      <c r="BK17" s="435"/>
      <c r="BL17" s="435"/>
      <c r="BM17" s="435"/>
      <c r="BN17" s="435"/>
      <c r="BO17" s="435"/>
      <c r="BP17" s="435"/>
      <c r="BQ17" s="435"/>
      <c r="BR17" s="435"/>
      <c r="BS17" s="435"/>
      <c r="BT17" s="435"/>
      <c r="BU17" s="435"/>
      <c r="BV17" s="435"/>
      <c r="BW17" s="435"/>
      <c r="BX17" s="435"/>
      <c r="BY17" s="435"/>
      <c r="BZ17" s="435"/>
      <c r="CA17" s="435"/>
      <c r="CB17" s="435"/>
      <c r="CC17" s="435"/>
      <c r="CD17" s="435"/>
      <c r="CE17" s="435"/>
      <c r="CF17" s="435"/>
      <c r="CG17" s="435"/>
      <c r="CH17" s="435"/>
      <c r="CI17" s="435"/>
      <c r="CJ17" s="435"/>
      <c r="CK17" s="435"/>
      <c r="CL17" s="435"/>
      <c r="CM17" s="435"/>
      <c r="CN17" s="435"/>
      <c r="CO17" s="435"/>
      <c r="CP17" s="435"/>
      <c r="CQ17" s="435"/>
      <c r="CR17" s="435"/>
      <c r="CS17" s="435"/>
      <c r="CT17" s="435"/>
      <c r="CU17" s="435"/>
      <c r="CV17" s="435"/>
      <c r="CW17" s="435"/>
      <c r="CX17" s="435"/>
      <c r="CY17" s="435"/>
      <c r="CZ17" s="435"/>
      <c r="DA17" s="435"/>
      <c r="DB17" s="435"/>
      <c r="DC17" s="435"/>
      <c r="DD17" s="435"/>
      <c r="DE17" s="435"/>
      <c r="DF17" s="435"/>
      <c r="DG17" s="435"/>
      <c r="DH17" s="435"/>
      <c r="DI17" s="435"/>
      <c r="DJ17" s="435"/>
      <c r="DK17" s="435"/>
      <c r="DL17" s="435"/>
      <c r="DM17" s="435"/>
      <c r="DN17" s="435"/>
      <c r="DO17" s="435"/>
      <c r="DP17" s="435"/>
      <c r="DQ17" s="435"/>
      <c r="DR17" s="435"/>
      <c r="DS17" s="435"/>
      <c r="DT17" s="435"/>
      <c r="DU17" s="435"/>
      <c r="DV17" s="435"/>
      <c r="DW17" s="435"/>
      <c r="DX17" s="435"/>
      <c r="DY17" s="435"/>
      <c r="DZ17" s="435"/>
      <c r="EA17" s="435"/>
      <c r="EB17" s="435"/>
      <c r="EC17" s="435"/>
      <c r="ED17" s="435"/>
      <c r="EE17" s="435"/>
      <c r="EF17" s="435"/>
      <c r="EG17" s="435"/>
      <c r="EH17" s="435"/>
      <c r="EI17" s="435"/>
      <c r="EJ17" s="435"/>
      <c r="EK17" s="435"/>
      <c r="EL17" s="435"/>
      <c r="EM17" s="435"/>
      <c r="EN17" s="435"/>
      <c r="EO17" s="435"/>
      <c r="EP17" s="435"/>
      <c r="EQ17" s="435"/>
      <c r="ER17" s="435"/>
      <c r="ES17" s="435"/>
      <c r="ET17" s="435"/>
      <c r="EU17" s="435"/>
      <c r="EV17" s="435"/>
      <c r="EW17" s="435"/>
      <c r="EX17" s="435"/>
      <c r="EY17" s="435"/>
      <c r="EZ17" s="435"/>
      <c r="FA17" s="435"/>
      <c r="FB17" s="435"/>
      <c r="FC17" s="435"/>
      <c r="FD17" s="435"/>
      <c r="FE17" s="435"/>
      <c r="FF17" s="435"/>
      <c r="FG17" s="435"/>
      <c r="FH17" s="435"/>
      <c r="FI17" s="435"/>
      <c r="FJ17" s="435"/>
      <c r="FK17" s="435"/>
      <c r="FL17" s="435"/>
      <c r="FM17" s="435"/>
      <c r="FN17" s="435"/>
      <c r="FO17" s="435"/>
      <c r="FP17" s="435"/>
      <c r="FQ17" s="435"/>
      <c r="FR17" s="435"/>
      <c r="FS17" s="435"/>
      <c r="FT17" s="435"/>
      <c r="FU17" s="435"/>
      <c r="FV17" s="435"/>
      <c r="FW17" s="435"/>
      <c r="FX17" s="435"/>
      <c r="FY17" s="435"/>
      <c r="FZ17" s="435"/>
      <c r="GA17" s="435"/>
      <c r="GB17" s="435"/>
      <c r="GC17" s="435"/>
      <c r="GD17" s="435"/>
      <c r="GE17" s="435"/>
      <c r="GF17" s="435"/>
      <c r="GG17" s="435"/>
      <c r="GH17" s="435"/>
      <c r="GI17" s="435"/>
      <c r="GJ17" s="435"/>
      <c r="GK17" s="435"/>
      <c r="GL17" s="435"/>
      <c r="GM17" s="435"/>
      <c r="GN17" s="435"/>
      <c r="GO17" s="435"/>
      <c r="GP17" s="435"/>
      <c r="GQ17" s="435"/>
      <c r="GR17" s="435"/>
      <c r="GS17" s="435"/>
      <c r="GT17" s="435"/>
      <c r="GU17" s="435"/>
      <c r="GV17" s="435"/>
      <c r="GW17" s="435"/>
      <c r="GX17" s="435"/>
      <c r="GY17" s="435"/>
      <c r="GZ17" s="435"/>
      <c r="HA17" s="435"/>
      <c r="HB17" s="435"/>
      <c r="HC17" s="435"/>
      <c r="HD17" s="435"/>
      <c r="HE17" s="435"/>
      <c r="HF17" s="435"/>
      <c r="HG17" s="435"/>
      <c r="HH17" s="435"/>
      <c r="HI17" s="435"/>
      <c r="HJ17" s="435"/>
      <c r="HK17" s="435"/>
      <c r="HL17" s="435"/>
      <c r="HM17" s="435"/>
      <c r="HN17" s="435"/>
      <c r="HO17" s="435"/>
      <c r="HP17" s="435"/>
      <c r="HQ17" s="435"/>
      <c r="HR17" s="435"/>
      <c r="HS17" s="435"/>
      <c r="HT17" s="435"/>
      <c r="HU17" s="435"/>
      <c r="HV17" s="435"/>
      <c r="HW17" s="435"/>
      <c r="HX17" s="435"/>
      <c r="HY17" s="435"/>
      <c r="HZ17" s="435"/>
      <c r="IA17" s="435"/>
      <c r="IB17" s="435"/>
      <c r="IC17" s="435"/>
      <c r="ID17" s="435"/>
      <c r="IE17" s="435"/>
      <c r="IF17" s="435"/>
      <c r="IG17" s="435"/>
      <c r="IH17" s="435"/>
      <c r="II17" s="435"/>
      <c r="IJ17" s="435"/>
      <c r="IK17" s="435"/>
      <c r="IL17" s="435"/>
      <c r="IM17" s="435"/>
      <c r="IN17" s="435"/>
      <c r="IO17" s="435"/>
      <c r="IP17" s="435"/>
      <c r="IQ17" s="435"/>
      <c r="IR17" s="435"/>
      <c r="IS17" s="435"/>
      <c r="IT17" s="435"/>
      <c r="IU17" s="435"/>
      <c r="IV17" s="435"/>
      <c r="IW17" s="435"/>
      <c r="IX17" s="435"/>
      <c r="IY17" s="435"/>
      <c r="IZ17" s="435"/>
      <c r="JA17" s="435"/>
      <c r="JB17" s="435"/>
      <c r="JC17" s="435"/>
      <c r="JD17" s="435"/>
      <c r="JE17" s="435"/>
      <c r="JF17" s="435"/>
      <c r="JG17" s="435"/>
      <c r="JH17" s="435"/>
      <c r="JI17" s="435"/>
      <c r="JJ17" s="435"/>
      <c r="JK17" s="435"/>
      <c r="JL17" s="435"/>
      <c r="JM17" s="435"/>
      <c r="JN17" s="435"/>
      <c r="JO17" s="435"/>
      <c r="JP17" s="435"/>
      <c r="JQ17" s="435"/>
      <c r="JR17" s="435"/>
      <c r="JS17" s="435"/>
      <c r="JT17" s="435"/>
      <c r="JU17" s="435"/>
      <c r="JV17" s="435"/>
      <c r="JW17" s="435"/>
      <c r="JX17" s="435"/>
      <c r="JY17" s="435"/>
      <c r="JZ17" s="435"/>
      <c r="KA17" s="435"/>
      <c r="KB17" s="435"/>
      <c r="KC17" s="435"/>
      <c r="KD17" s="435"/>
      <c r="KE17" s="435"/>
      <c r="KF17" s="435"/>
      <c r="KG17" s="435"/>
      <c r="KH17" s="435"/>
      <c r="KI17" s="435"/>
      <c r="KJ17" s="435"/>
      <c r="KK17" s="435"/>
      <c r="KL17" s="435"/>
      <c r="KM17" s="435"/>
      <c r="KN17" s="435"/>
      <c r="KO17" s="435"/>
      <c r="KP17" s="435"/>
      <c r="KQ17" s="435"/>
      <c r="KR17" s="435"/>
      <c r="KS17" s="435"/>
      <c r="KT17" s="435"/>
      <c r="KU17" s="435"/>
      <c r="KV17" s="435"/>
      <c r="KW17" s="435"/>
      <c r="KX17" s="435"/>
      <c r="KY17" s="435"/>
      <c r="KZ17" s="435"/>
      <c r="LA17" s="435"/>
      <c r="LB17" s="435"/>
      <c r="LC17" s="435"/>
      <c r="LD17" s="435"/>
      <c r="LE17" s="435"/>
      <c r="LF17" s="435"/>
      <c r="LG17" s="435"/>
      <c r="LH17" s="435"/>
      <c r="LI17" s="435"/>
      <c r="LJ17" s="435"/>
      <c r="LK17" s="435"/>
      <c r="LL17" s="435"/>
      <c r="LM17" s="435"/>
      <c r="LN17" s="435"/>
      <c r="LO17" s="435"/>
      <c r="LP17" s="435"/>
      <c r="LQ17" s="435"/>
      <c r="LR17" s="435"/>
      <c r="LS17" s="435"/>
      <c r="LT17" s="435"/>
      <c r="LU17" s="435"/>
      <c r="LV17" s="435"/>
      <c r="LW17" s="435"/>
      <c r="LX17" s="435"/>
      <c r="LY17" s="435"/>
      <c r="LZ17" s="435"/>
      <c r="MA17" s="435"/>
      <c r="MB17" s="435"/>
      <c r="MC17" s="435"/>
      <c r="MD17" s="435"/>
      <c r="ME17" s="435"/>
      <c r="MF17" s="435"/>
      <c r="MG17" s="435"/>
      <c r="MH17" s="435"/>
      <c r="MI17" s="435"/>
      <c r="MJ17" s="435"/>
      <c r="MK17" s="435"/>
      <c r="ML17" s="435"/>
      <c r="MM17" s="435"/>
      <c r="MN17" s="435"/>
      <c r="MO17" s="435"/>
      <c r="MP17" s="435"/>
      <c r="MQ17" s="435"/>
      <c r="MR17" s="435"/>
      <c r="MS17" s="435"/>
      <c r="MT17" s="435"/>
      <c r="MU17" s="435"/>
      <c r="MV17" s="435"/>
      <c r="MW17" s="435"/>
      <c r="MX17" s="435"/>
      <c r="MY17" s="435"/>
      <c r="MZ17" s="435"/>
      <c r="NA17" s="435"/>
      <c r="NB17" s="435"/>
      <c r="NC17" s="435"/>
      <c r="ND17" s="435"/>
      <c r="NE17" s="435"/>
      <c r="NF17" s="435"/>
    </row>
    <row r="18" spans="1:394" s="264" customFormat="1" x14ac:dyDescent="0.2">
      <c r="A18" s="262" t="s">
        <v>427</v>
      </c>
      <c r="B18" s="44"/>
      <c r="C18" s="44"/>
      <c r="D18" s="44"/>
      <c r="E18" s="44"/>
      <c r="F18" s="262" t="s">
        <v>427</v>
      </c>
      <c r="G18" s="435"/>
      <c r="H18" s="435"/>
      <c r="I18" s="263"/>
      <c r="J18" s="353">
        <f>$J$3 + $J$4 + LINHADOTEMPOPLANOS!$AG$27-SUM($J$22)</f>
        <v>-6255</v>
      </c>
      <c r="K18" s="353">
        <f>$K$3 + $K$4 + LINHADOTEMPOPLANOS!$AH$27-SUM($K$22)</f>
        <v>-6255</v>
      </c>
      <c r="L18" s="353">
        <f>$L$3 + $L$4 + LINHADOTEMPOPLANOS!$AI$27-SUM($L$22)</f>
        <v>-6255</v>
      </c>
      <c r="M18" s="353">
        <f>$M$3 + $M$4 + LINHADOTEMPOPLANOS!$AJ$27-SUM($M$22)</f>
        <v>-6255</v>
      </c>
      <c r="N18" s="353">
        <f>$N$3 + $N$4 + LINHADOTEMPOPLANOS!$AK$27-SUM($N$22)</f>
        <v>-6255</v>
      </c>
      <c r="O18" s="353">
        <f>$O$3 + $O$4 + LINHADOTEMPOPLANOS!$AL$27-SUM($O$22)</f>
        <v>-6255</v>
      </c>
      <c r="P18" s="353">
        <f>$P$3 + $P$4 + LINHADOTEMPOPLANOS!$AM$27-SUM($P$22)</f>
        <v>-6255</v>
      </c>
      <c r="Q18" s="353">
        <f>$Q$3 + $Q$4 + LINHADOTEMPOPLANOS!$AN$27-SUM($Q$22)</f>
        <v>-6255</v>
      </c>
      <c r="R18" s="353">
        <f>$R$3 + $R$4 + LINHADOTEMPOPLANOS!$AO$27-SUM($R$22)</f>
        <v>-6255</v>
      </c>
      <c r="S18" s="353">
        <f>$S$3 + $S$4 + LINHADOTEMPOPLANOS!$AP$27-SUM($S$22)</f>
        <v>-6255</v>
      </c>
      <c r="T18" s="353">
        <f>$T$3 + $T$4 + LINHADOTEMPOPLANOS!$AQ$27-SUM($T$22)</f>
        <v>-6255</v>
      </c>
      <c r="U18" s="353">
        <f>$U$3 + $U$4 + LINHADOTEMPOPLANOS!$AR$27-SUM($U$22)</f>
        <v>-6255</v>
      </c>
      <c r="V18" s="353">
        <f>$V$3 + $V$4 + LINHADOTEMPOPLANOS!$AS$27-SUM($V$22)</f>
        <v>-6255</v>
      </c>
      <c r="W18" s="353">
        <f>$W$3 + $W$4 + LINHADOTEMPOPLANOS!$AT$27-SUM($W$22)</f>
        <v>-6255</v>
      </c>
      <c r="X18" s="353">
        <f>$X$3 + $X$4 + LINHADOTEMPOPLANOS!$AU$27-SUM($X$22)</f>
        <v>-6255</v>
      </c>
      <c r="Y18" s="353">
        <f>$Y$3 + $Y$4 + LINHADOTEMPOPLANOS!$AV$27-SUM($Y$22)</f>
        <v>-6255</v>
      </c>
      <c r="Z18" s="353">
        <f>$Z$3 + $Z$4 + LINHADOTEMPOPLANOS!$AW$27-SUM($Z$22)</f>
        <v>-6255</v>
      </c>
      <c r="AA18" s="353">
        <f>$AA$3 + $AA$4 + LINHADOTEMPOPLANOS!$AX$27-SUM($AA$22)</f>
        <v>-6255</v>
      </c>
      <c r="AB18" s="353">
        <f>$AB$3 + $AB$4 + LINHADOTEMPOPLANOS!$AY$27-SUM($AB$22)</f>
        <v>-6255</v>
      </c>
      <c r="AC18" s="353">
        <f>$AC$3 + $AC$4 + LINHADOTEMPOPLANOS!$AZ$27-SUM($AC$22)</f>
        <v>-6255</v>
      </c>
      <c r="AD18" s="353">
        <f>$AD$3 + $AD$4 + LINHADOTEMPOPLANOS!$BA$27-SUM($AD$22)</f>
        <v>-6255</v>
      </c>
      <c r="AE18" s="353">
        <f>$AE$3 + $AE$4 + LINHADOTEMPOPLANOS!$BB$27-SUM($AE$22)</f>
        <v>-6255</v>
      </c>
      <c r="AF18" s="353">
        <f>$AF$3 + $AF$4 + LINHADOTEMPOPLANOS!$BC$27-SUM($AF$22)</f>
        <v>-6255</v>
      </c>
      <c r="AG18" s="353">
        <f>$AG$3 + $AG$4 + LINHADOTEMPOPLANOS!$BD$27-SUM($AG$22)</f>
        <v>-6255</v>
      </c>
      <c r="AH18" s="353">
        <f>$AH$3 + $AH$4 + LINHADOTEMPOPLANOS!$BE$27-SUM($AH$22)</f>
        <v>-6255</v>
      </c>
      <c r="AI18" s="353">
        <f>$AI$3 + $AI$4 + LINHADOTEMPOPLANOS!$BF$27-SUM($AI$22)</f>
        <v>-6255</v>
      </c>
      <c r="AJ18" s="353">
        <f>$AJ$3 + $AJ$4 + LINHADOTEMPOPLANOS!$BG$27-SUM($AJ$22)</f>
        <v>-6255</v>
      </c>
      <c r="AK18" s="353">
        <f>$AK$3 + $AK$4 + LINHADOTEMPOPLANOS!$BH$27-SUM($AK$22)</f>
        <v>-6255</v>
      </c>
      <c r="AL18" s="353">
        <f>$AL$3 + $AL$4 + LINHADOTEMPOPLANOS!$BI$27-SUM($AL$22)</f>
        <v>-6255</v>
      </c>
      <c r="AM18" s="353">
        <f>$AM$3 + $AM$4 + LINHADOTEMPOPLANOS!$BJ$27-SUM($AM$22)</f>
        <v>-6255</v>
      </c>
      <c r="AN18" s="353">
        <f>$AN$3 + $AN$4 + LINHADOTEMPOPLANOS!$BK$27-SUM($AN$22)</f>
        <v>-6255</v>
      </c>
      <c r="AO18" s="353">
        <f>$AO$3 + $AO$4 + LINHADOTEMPOPLANOS!$BL$27-SUM($AO$22)</f>
        <v>-6255</v>
      </c>
      <c r="AP18" s="353">
        <f>$AP$3 + $AP$4 + LINHADOTEMPOPLANOS!$BM$27-SUM($AP$22)</f>
        <v>-6255</v>
      </c>
      <c r="AQ18" s="353">
        <f>$AQ$3 + $AQ$4 + LINHADOTEMPOPLANOS!$BN$27-SUM($AQ$22)</f>
        <v>-6255</v>
      </c>
      <c r="AR18" s="353">
        <f>$AR$3 + $AR$4 + LINHADOTEMPOPLANOS!$BO$27-SUM($AR$22)</f>
        <v>-6255</v>
      </c>
      <c r="AS18" s="353">
        <f>$AS$3 + $AS$4 + LINHADOTEMPOPLANOS!$BP$27-SUM($AS$22)</f>
        <v>-6255</v>
      </c>
      <c r="AT18" s="353">
        <f>$AT$3 + $AT$4 + LINHADOTEMPOPLANOS!$BQ$27-SUM($AT$22)</f>
        <v>-6255</v>
      </c>
      <c r="AU18" s="353">
        <f>$AU$3 + $AU$4 + LINHADOTEMPOPLANOS!$BR$27-SUM($AU$22)</f>
        <v>-6255</v>
      </c>
      <c r="AV18" s="353">
        <f>$AV$3 + $AV$4 + LINHADOTEMPOPLANOS!$BS$27-SUM($AV$22)</f>
        <v>-6255</v>
      </c>
      <c r="AW18" s="353">
        <f>$AW$3 + $AW$4 + LINHADOTEMPOPLANOS!$BT$27-SUM($AW$22)</f>
        <v>-6255</v>
      </c>
      <c r="AX18" s="353">
        <f>$AX$3 + $AX$4 + LINHADOTEMPOPLANOS!$BU$27-SUM($AX$22)</f>
        <v>-6255</v>
      </c>
      <c r="AY18" s="353">
        <f>$AY$3 + $AY$4 + LINHADOTEMPOPLANOS!$BV$27-SUM($AY$22)</f>
        <v>-6255</v>
      </c>
      <c r="AZ18" s="353">
        <f>$AZ$3 + $AZ$4 + LINHADOTEMPOPLANOS!$BW$27-SUM($AZ$22)</f>
        <v>-6255</v>
      </c>
      <c r="BA18" s="353">
        <f>$BA$3 + $BA$4 + LINHADOTEMPOPLANOS!$BX$27-SUM($BA$22)</f>
        <v>-6255</v>
      </c>
      <c r="BB18" s="353">
        <f>$BB$3 + $BB$4 + LINHADOTEMPOPLANOS!$BY$27-SUM($BB$22)</f>
        <v>-6255</v>
      </c>
      <c r="BC18" s="353">
        <f>$BC$3 + $BC$4 + LINHADOTEMPOPLANOS!$BZ$27-SUM($BC$22)</f>
        <v>-6255</v>
      </c>
      <c r="BD18" s="353">
        <f>$BD$3 + $BD$4 + LINHADOTEMPOPLANOS!$CA$27-SUM($BD$22)</f>
        <v>-6255</v>
      </c>
      <c r="BE18" s="353">
        <f>$BE$3 + $BE$4 + LINHADOTEMPOPLANOS!$CB$27-SUM($BE$22)</f>
        <v>-6255</v>
      </c>
      <c r="BF18" s="353">
        <f>$BF$3 + $BF$4 + LINHADOTEMPOPLANOS!$CC$27-SUM($BF$22)</f>
        <v>-6255</v>
      </c>
      <c r="BG18" s="353">
        <f>$BG$3 + $BG$4 + LINHADOTEMPOPLANOS!$CD$27-SUM($BG$22)</f>
        <v>-6255</v>
      </c>
      <c r="BH18" s="353">
        <f>$BH$3 + $BH$4 + LINHADOTEMPOPLANOS!$CE$27-SUM($BH$22)</f>
        <v>-6255</v>
      </c>
      <c r="BI18" s="353">
        <f>$BI$3 + $BI$4 + LINHADOTEMPOPLANOS!$CF$27-SUM($BI$22)</f>
        <v>-6255</v>
      </c>
      <c r="BJ18" s="353">
        <f>$BJ$3 + $BJ$4 + LINHADOTEMPOPLANOS!$CG$27-SUM($BJ$22)</f>
        <v>-6255</v>
      </c>
      <c r="BK18" s="353">
        <f>$BK$3 + $BK$4 + LINHADOTEMPOPLANOS!$CH$27-SUM($BK$22)</f>
        <v>-6255</v>
      </c>
      <c r="BL18" s="353">
        <f>$BL$3 + $BL$4 + LINHADOTEMPOPLANOS!$CI$27-SUM($BL$22)</f>
        <v>-6255</v>
      </c>
      <c r="BM18" s="353">
        <f>$BM$3 + $BM$4 + LINHADOTEMPOPLANOS!$CJ$27-SUM($BM$22)</f>
        <v>-6255</v>
      </c>
      <c r="BN18" s="353">
        <f>$BN$3 + $BN$4 + LINHADOTEMPOPLANOS!$CK$27-SUM($BN$22)</f>
        <v>-6255</v>
      </c>
      <c r="BO18" s="353">
        <f>$BO$3 + $BO$4 + LINHADOTEMPOPLANOS!$CL$27-SUM($BO$22)</f>
        <v>-6255</v>
      </c>
      <c r="BP18" s="353">
        <f>$BP$3 + $BP$4 + LINHADOTEMPOPLANOS!$CM$27-SUM($BP$22)</f>
        <v>-6255</v>
      </c>
      <c r="BQ18" s="353">
        <f>$BQ$3 + $BQ$4 + LINHADOTEMPOPLANOS!$CN$27-SUM($BQ$22)</f>
        <v>-6255</v>
      </c>
      <c r="BR18" s="353">
        <f>$BR$3 + $BR$4 + LINHADOTEMPOPLANOS!$CO$27-SUM($BR$22)</f>
        <v>-6255</v>
      </c>
      <c r="BS18" s="353">
        <f>$BS$3 + $BS$4 + LINHADOTEMPOPLANOS!$CP$27-SUM($BS$22)</f>
        <v>-6255</v>
      </c>
      <c r="BT18" s="353">
        <f>$BT$3 + $BT$4 + LINHADOTEMPOPLANOS!$CQ$27-SUM($BT$22)</f>
        <v>-6255</v>
      </c>
      <c r="BU18" s="353">
        <f>$BU$3 + $BU$4 + LINHADOTEMPOPLANOS!$CR$27-SUM($BU$22)</f>
        <v>-6255</v>
      </c>
      <c r="BV18" s="353">
        <f>$BV$3 + $BV$4 + LINHADOTEMPOPLANOS!$CS$27-SUM($BV$22)</f>
        <v>-6255</v>
      </c>
      <c r="BW18" s="353">
        <f>$BW$3 + $BW$4 + LINHADOTEMPOPLANOS!$CT$27-SUM($BW$22)</f>
        <v>-6255</v>
      </c>
      <c r="BX18" s="353">
        <f>$BX$3 + $BX$4 + LINHADOTEMPOPLANOS!$CU$27-SUM($BX$22)</f>
        <v>-6255</v>
      </c>
      <c r="BY18" s="353">
        <f>$BY$3 + $BY$4 + LINHADOTEMPOPLANOS!$CV$27-SUM($BY$22)</f>
        <v>-6255</v>
      </c>
      <c r="BZ18" s="353">
        <f>$BZ$3 + $BZ$4 + LINHADOTEMPOPLANOS!$CW$27-SUM($BZ$22)</f>
        <v>-6255</v>
      </c>
      <c r="CA18" s="353">
        <f>$CA$3 + $CA$4 + LINHADOTEMPOPLANOS!$CX$27-SUM($CA$22)</f>
        <v>-6255</v>
      </c>
      <c r="CB18" s="353">
        <f>$CB$3 + $CB$4 + LINHADOTEMPOPLANOS!$CY$27-SUM($CB$22)</f>
        <v>-6255</v>
      </c>
      <c r="CC18" s="353">
        <f>$CC$3 + $CC$4 + LINHADOTEMPOPLANOS!$CZ$27-SUM($CC$22)</f>
        <v>-6255</v>
      </c>
      <c r="CD18" s="353">
        <f>$CD$3 + $CD$4 + LINHADOTEMPOPLANOS!$DA$27-SUM($CD$22)</f>
        <v>-6255</v>
      </c>
      <c r="CE18" s="353">
        <f>$CE$3 + $CE$4 + LINHADOTEMPOPLANOS!$DB$27-SUM($CE$22)</f>
        <v>-6255</v>
      </c>
      <c r="CF18" s="353">
        <f>$CF$3 + $CF$4 + LINHADOTEMPOPLANOS!$DC$27-SUM($CF$22)</f>
        <v>-6255</v>
      </c>
      <c r="CG18" s="353">
        <f>$CG$3 + $CG$4 + LINHADOTEMPOPLANOS!$DD$27-SUM($CG$22)</f>
        <v>-6255</v>
      </c>
      <c r="CH18" s="353">
        <f>$CH$3 + $CH$4 + LINHADOTEMPOPLANOS!$DE$27-SUM($CH$22)</f>
        <v>-6255</v>
      </c>
      <c r="CI18" s="353">
        <f>$CI$3 + $CI$4 + LINHADOTEMPOPLANOS!$DF$27-SUM($CI$22)</f>
        <v>-6255</v>
      </c>
      <c r="CJ18" s="353">
        <f>$CJ$3 + $CJ$4 + LINHADOTEMPOPLANOS!$DG$27-SUM($CJ$22)</f>
        <v>-6255</v>
      </c>
      <c r="CK18" s="353">
        <f>$CK$3 + $CK$4 + LINHADOTEMPOPLANOS!$DH$27-SUM($CK$22)</f>
        <v>-6255</v>
      </c>
      <c r="CL18" s="353">
        <f>$CL$3 + $CL$4 + LINHADOTEMPOPLANOS!$DI$27-SUM($CL$22)</f>
        <v>-6255</v>
      </c>
      <c r="CM18" s="353">
        <f>$CM$3 + $CM$4 + LINHADOTEMPOPLANOS!$DJ$27-SUM($CM$22)</f>
        <v>-6255</v>
      </c>
      <c r="CN18" s="353">
        <f>$CN$3 + $CN$4 + LINHADOTEMPOPLANOS!$DK$27-SUM($CN$22)</f>
        <v>-6255</v>
      </c>
      <c r="CO18" s="353">
        <f>$CO$3 + $CO$4 + LINHADOTEMPOPLANOS!$DL$27-SUM($CO$22)</f>
        <v>-6255</v>
      </c>
      <c r="CP18" s="353">
        <f>$CP$3 + $CP$4 + LINHADOTEMPOPLANOS!$DM$27-SUM($CP$22)</f>
        <v>-6255</v>
      </c>
      <c r="CQ18" s="353">
        <f>$CQ$3 + $CQ$4 + LINHADOTEMPOPLANOS!$DN$27-SUM($CQ$22)</f>
        <v>-6255</v>
      </c>
      <c r="CR18" s="353">
        <f>$CR$3 + $CR$4 + LINHADOTEMPOPLANOS!$DO$27-SUM($CR$22)</f>
        <v>-6255</v>
      </c>
      <c r="CS18" s="353">
        <f>$CS$3 + $CS$4 + LINHADOTEMPOPLANOS!$DP$27-SUM($CS$22)</f>
        <v>-6255</v>
      </c>
      <c r="CT18" s="353">
        <f>$CT$3 + $CT$4 + LINHADOTEMPOPLANOS!$DQ$27-SUM($CT$22)</f>
        <v>-6255</v>
      </c>
      <c r="CU18" s="353">
        <f>$CU$3 + $CU$4 + LINHADOTEMPOPLANOS!$DR$27-SUM($CU$22)</f>
        <v>-6255</v>
      </c>
      <c r="CV18" s="353">
        <f>$CV$3 + $CV$4 + LINHADOTEMPOPLANOS!$DS$27-SUM($CV$22)</f>
        <v>-6255</v>
      </c>
      <c r="CW18" s="353">
        <f>$CW$3 + $CW$4 + LINHADOTEMPOPLANOS!$DT$27-SUM($CW$22)</f>
        <v>-6255</v>
      </c>
      <c r="CX18" s="353">
        <f>$CX$3 + $CX$4 + LINHADOTEMPOPLANOS!$DU$27-SUM($CX$22)</f>
        <v>-6255</v>
      </c>
      <c r="CY18" s="353">
        <f>$CY$3 + $CY$4 + LINHADOTEMPOPLANOS!$DV$27-SUM($CY$22)</f>
        <v>-6255</v>
      </c>
      <c r="CZ18" s="353">
        <f>$CZ$3 + $CZ$4 + LINHADOTEMPOPLANOS!$DW$27-SUM($CZ$22)</f>
        <v>-6255</v>
      </c>
      <c r="DA18" s="353">
        <f>$DA$3 + $DA$4 + LINHADOTEMPOPLANOS!$DX$27-SUM($DA$22)</f>
        <v>-6255</v>
      </c>
      <c r="DB18" s="353">
        <f>$DB$3 + $DB$4 + LINHADOTEMPOPLANOS!$DY$27-SUM($DB$22)</f>
        <v>-6255</v>
      </c>
      <c r="DC18" s="353">
        <f>$DC$3 + $DC$4 + LINHADOTEMPOPLANOS!$DZ$27-SUM($DC$22)</f>
        <v>-6255</v>
      </c>
      <c r="DD18" s="353">
        <f>$DD$3 + $DD$4 + LINHADOTEMPOPLANOS!$EA$27-SUM($DD$22)</f>
        <v>-6255</v>
      </c>
      <c r="DE18" s="353">
        <f>$DE$3 + $DE$4 + LINHADOTEMPOPLANOS!$EB$27-SUM($DE$22)</f>
        <v>-6255</v>
      </c>
      <c r="DF18" s="353">
        <f>$DF$3 + $DF$4 + LINHADOTEMPOPLANOS!$EC$27-SUM($DF$22)</f>
        <v>-6255</v>
      </c>
      <c r="DG18" s="353">
        <f>$DG$3 + $DG$4 + LINHADOTEMPOPLANOS!$ED$27-SUM($DG$22)</f>
        <v>-6255</v>
      </c>
      <c r="DH18" s="353">
        <f>$DH$3 + $DH$4 + LINHADOTEMPOPLANOS!$EE$27-SUM($DH$22)</f>
        <v>-6255</v>
      </c>
      <c r="DI18" s="353">
        <f>$DI$3 + $DI$4 + LINHADOTEMPOPLANOS!$EF$27-SUM($DI$22)</f>
        <v>-6255</v>
      </c>
      <c r="DJ18" s="353">
        <f>$DJ$3 + $DJ$4 + LINHADOTEMPOPLANOS!$EG$27-SUM($DJ$22)</f>
        <v>-6255</v>
      </c>
      <c r="DK18" s="353">
        <f>$DK$3 + $DK$4 + LINHADOTEMPOPLANOS!$EH$27-SUM($DK$22)</f>
        <v>-6255</v>
      </c>
      <c r="DL18" s="353">
        <f>$DL$3 + $DL$4 + LINHADOTEMPOPLANOS!$EI$27-SUM($DL$22)</f>
        <v>-6255</v>
      </c>
      <c r="DM18" s="353">
        <f>$DM$3 + $DM$4 + LINHADOTEMPOPLANOS!$EJ$27-SUM($DM$22)</f>
        <v>-6255</v>
      </c>
      <c r="DN18" s="353">
        <f>$DN$3 + $DN$4 + LINHADOTEMPOPLANOS!$EK$27-SUM($DN$22)</f>
        <v>-6255</v>
      </c>
      <c r="DO18" s="353">
        <f>$DO$3 + $DO$4 + LINHADOTEMPOPLANOS!$EL$27-SUM($DO$22)</f>
        <v>-6255</v>
      </c>
      <c r="DP18" s="353">
        <f>$DP$3 + $DP$4 + LINHADOTEMPOPLANOS!$EM$27-SUM($DP$22)</f>
        <v>-6255</v>
      </c>
      <c r="DQ18" s="353">
        <f>$DQ$3 + $DQ$4 + LINHADOTEMPOPLANOS!$EN$27-SUM($DQ$22)</f>
        <v>-6255</v>
      </c>
      <c r="DR18" s="353">
        <f>$DR$3 + $DR$4 + LINHADOTEMPOPLANOS!$EO$27-SUM($DR$22)</f>
        <v>-6255</v>
      </c>
      <c r="DS18" s="353">
        <f>$DS$3 + $DS$4 + LINHADOTEMPOPLANOS!$EP$27-SUM($DS$22)</f>
        <v>-6255</v>
      </c>
      <c r="DT18" s="353">
        <f>$DT$3 + $DT$4 + LINHADOTEMPOPLANOS!$EQ$27-SUM($DT$22)</f>
        <v>-6255</v>
      </c>
      <c r="DU18" s="353">
        <f>$DU$3 + $DU$4 + LINHADOTEMPOPLANOS!$ER$27-SUM($DU$22)</f>
        <v>-6255</v>
      </c>
      <c r="DV18" s="353">
        <f>$DV$3 + $DV$4 + LINHADOTEMPOPLANOS!$ES$27-SUM($DV$22)</f>
        <v>-6255</v>
      </c>
      <c r="DW18" s="435"/>
      <c r="DX18" s="435"/>
      <c r="DY18" s="435"/>
      <c r="DZ18" s="435"/>
      <c r="EA18" s="435"/>
      <c r="EB18" s="435"/>
      <c r="EC18" s="435"/>
      <c r="ED18" s="435"/>
      <c r="EE18" s="435"/>
      <c r="EF18" s="435"/>
      <c r="EG18" s="435"/>
      <c r="EH18" s="435"/>
      <c r="EI18" s="435"/>
      <c r="EJ18" s="435"/>
      <c r="EK18" s="435"/>
      <c r="EL18" s="435"/>
      <c r="EM18" s="435"/>
      <c r="EN18" s="435"/>
      <c r="EO18" s="435"/>
      <c r="EP18" s="435"/>
      <c r="EQ18" s="435"/>
      <c r="ER18" s="435"/>
      <c r="ES18" s="435"/>
      <c r="ET18" s="435"/>
      <c r="EU18" s="435"/>
      <c r="EV18" s="435"/>
      <c r="EW18" s="435"/>
      <c r="EX18" s="435"/>
      <c r="EY18" s="435"/>
      <c r="EZ18" s="435"/>
      <c r="FA18" s="435"/>
      <c r="FB18" s="435"/>
      <c r="FC18" s="435"/>
      <c r="FD18" s="435"/>
      <c r="FE18" s="435"/>
      <c r="FF18" s="435"/>
      <c r="FG18" s="435"/>
      <c r="FH18" s="435"/>
      <c r="FI18" s="435"/>
      <c r="FJ18" s="435"/>
      <c r="FK18" s="435"/>
      <c r="FL18" s="435"/>
      <c r="FM18" s="435"/>
      <c r="FN18" s="435"/>
      <c r="FO18" s="435"/>
      <c r="FP18" s="435"/>
      <c r="FQ18" s="435"/>
      <c r="FR18" s="435"/>
      <c r="FS18" s="435"/>
      <c r="FT18" s="435"/>
      <c r="FU18" s="435"/>
      <c r="FV18" s="435"/>
      <c r="FW18" s="435"/>
      <c r="FX18" s="435"/>
      <c r="FY18" s="435"/>
      <c r="FZ18" s="435"/>
      <c r="GA18" s="435"/>
      <c r="GB18" s="435"/>
      <c r="GC18" s="435"/>
      <c r="GD18" s="435"/>
      <c r="GE18" s="435"/>
      <c r="GF18" s="435"/>
      <c r="GG18" s="435"/>
      <c r="GH18" s="435"/>
      <c r="GI18" s="435"/>
      <c r="GJ18" s="435"/>
      <c r="GK18" s="435"/>
      <c r="GL18" s="435"/>
      <c r="GM18" s="435"/>
      <c r="GN18" s="435"/>
      <c r="GO18" s="435"/>
      <c r="GP18" s="435"/>
      <c r="GQ18" s="435"/>
      <c r="GR18" s="435"/>
      <c r="GS18" s="435"/>
      <c r="GT18" s="435"/>
      <c r="GU18" s="435"/>
      <c r="GV18" s="435"/>
      <c r="GW18" s="435"/>
      <c r="GX18" s="435"/>
      <c r="GY18" s="435"/>
      <c r="GZ18" s="435"/>
      <c r="HA18" s="435"/>
      <c r="HB18" s="435"/>
      <c r="HC18" s="435"/>
      <c r="HD18" s="435"/>
      <c r="HE18" s="435"/>
      <c r="HF18" s="435"/>
      <c r="HG18" s="435"/>
      <c r="HH18" s="435"/>
      <c r="HI18" s="435"/>
      <c r="HJ18" s="435"/>
      <c r="HK18" s="435"/>
      <c r="HL18" s="435"/>
      <c r="HM18" s="435"/>
      <c r="HN18" s="435"/>
      <c r="HO18" s="435"/>
      <c r="HP18" s="435"/>
      <c r="HQ18" s="435"/>
      <c r="HR18" s="435"/>
      <c r="HS18" s="435"/>
      <c r="HT18" s="435"/>
      <c r="HU18" s="435"/>
      <c r="HV18" s="435"/>
      <c r="HW18" s="435"/>
      <c r="HX18" s="435"/>
      <c r="HY18" s="435"/>
      <c r="HZ18" s="435"/>
      <c r="IA18" s="435"/>
      <c r="IB18" s="435"/>
      <c r="IC18" s="435"/>
      <c r="ID18" s="435"/>
      <c r="IE18" s="435"/>
      <c r="IF18" s="435"/>
      <c r="IG18" s="435"/>
      <c r="IH18" s="435"/>
      <c r="II18" s="435"/>
      <c r="IJ18" s="435"/>
      <c r="IK18" s="435"/>
      <c r="IL18" s="435"/>
      <c r="IM18" s="435"/>
      <c r="IN18" s="435"/>
      <c r="IO18" s="435"/>
      <c r="IP18" s="435"/>
      <c r="IQ18" s="435"/>
      <c r="IR18" s="435"/>
      <c r="IS18" s="435"/>
      <c r="IT18" s="435"/>
      <c r="IU18" s="435"/>
      <c r="IV18" s="435"/>
      <c r="IW18" s="435"/>
      <c r="IX18" s="435"/>
      <c r="IY18" s="435"/>
      <c r="IZ18" s="435"/>
      <c r="JA18" s="435"/>
      <c r="JB18" s="435"/>
      <c r="JC18" s="435"/>
      <c r="JD18" s="435"/>
      <c r="JE18" s="435"/>
      <c r="JF18" s="435"/>
      <c r="JG18" s="435"/>
      <c r="JH18" s="435"/>
      <c r="JI18" s="435"/>
      <c r="JJ18" s="435"/>
      <c r="JK18" s="435"/>
      <c r="JL18" s="435"/>
      <c r="JM18" s="435"/>
      <c r="JN18" s="435"/>
      <c r="JO18" s="435"/>
      <c r="JP18" s="435"/>
      <c r="JQ18" s="435"/>
      <c r="JR18" s="435"/>
      <c r="JS18" s="435"/>
      <c r="JT18" s="435"/>
      <c r="JU18" s="435"/>
      <c r="JV18" s="435"/>
      <c r="JW18" s="435"/>
      <c r="JX18" s="435"/>
      <c r="JY18" s="435"/>
      <c r="JZ18" s="435"/>
      <c r="KA18" s="435"/>
      <c r="KB18" s="435"/>
      <c r="KC18" s="435"/>
      <c r="KD18" s="435"/>
      <c r="KE18" s="435"/>
      <c r="KF18" s="435"/>
      <c r="KG18" s="435"/>
      <c r="KH18" s="435"/>
      <c r="KI18" s="435"/>
      <c r="KJ18" s="435"/>
      <c r="KK18" s="435"/>
      <c r="KL18" s="435"/>
      <c r="KM18" s="435"/>
      <c r="KN18" s="435"/>
      <c r="KO18" s="435"/>
      <c r="KP18" s="435"/>
      <c r="KQ18" s="435"/>
      <c r="KR18" s="435"/>
      <c r="KS18" s="435"/>
      <c r="KT18" s="435"/>
      <c r="KU18" s="435"/>
      <c r="KV18" s="435"/>
      <c r="KW18" s="435"/>
      <c r="KX18" s="435"/>
      <c r="KY18" s="435"/>
      <c r="KZ18" s="435"/>
      <c r="LA18" s="435"/>
      <c r="LB18" s="435"/>
      <c r="LC18" s="435"/>
      <c r="LD18" s="435"/>
      <c r="LE18" s="435"/>
      <c r="LF18" s="435"/>
      <c r="LG18" s="435"/>
      <c r="LH18" s="435"/>
      <c r="LI18" s="435"/>
      <c r="LJ18" s="435"/>
      <c r="LK18" s="435"/>
      <c r="LL18" s="435"/>
      <c r="LM18" s="435"/>
      <c r="LN18" s="435"/>
      <c r="LO18" s="435"/>
      <c r="LP18" s="435"/>
      <c r="LQ18" s="435"/>
      <c r="LR18" s="435"/>
      <c r="LS18" s="435"/>
      <c r="LT18" s="435"/>
      <c r="LU18" s="435"/>
      <c r="LV18" s="435"/>
      <c r="LW18" s="435"/>
      <c r="LX18" s="435"/>
      <c r="LY18" s="435"/>
      <c r="LZ18" s="435"/>
      <c r="MA18" s="435"/>
      <c r="MB18" s="435"/>
      <c r="MC18" s="435"/>
      <c r="MD18" s="435"/>
      <c r="ME18" s="435"/>
      <c r="MF18" s="435"/>
      <c r="MG18" s="435"/>
      <c r="MH18" s="435"/>
      <c r="MI18" s="435"/>
      <c r="MJ18" s="435"/>
      <c r="MK18" s="435"/>
      <c r="ML18" s="435"/>
      <c r="MM18" s="435"/>
      <c r="MN18" s="435"/>
      <c r="MO18" s="435"/>
      <c r="MP18" s="435"/>
      <c r="MQ18" s="435"/>
      <c r="MR18" s="435"/>
      <c r="MS18" s="435"/>
      <c r="MT18" s="435"/>
      <c r="MU18" s="435"/>
      <c r="MV18" s="435"/>
      <c r="MW18" s="435"/>
      <c r="MX18" s="435"/>
      <c r="MY18" s="435"/>
      <c r="MZ18" s="435"/>
      <c r="NA18" s="435"/>
      <c r="NB18" s="435"/>
      <c r="NC18" s="435"/>
      <c r="ND18" s="435"/>
      <c r="NE18" s="435"/>
      <c r="NF18" s="435"/>
    </row>
    <row r="19" spans="1:394" ht="3" customHeight="1" x14ac:dyDescent="0.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435"/>
      <c r="BQ19" s="435"/>
      <c r="BR19" s="435"/>
      <c r="BS19" s="435"/>
      <c r="BT19" s="435"/>
      <c r="BU19" s="435"/>
      <c r="BV19" s="435"/>
      <c r="BW19" s="435"/>
      <c r="BX19" s="435"/>
      <c r="BY19" s="435"/>
      <c r="BZ19" s="435"/>
      <c r="CA19" s="435"/>
      <c r="CB19" s="435"/>
      <c r="CC19" s="435"/>
      <c r="CD19" s="435"/>
      <c r="CE19" s="435"/>
      <c r="CF19" s="435"/>
      <c r="CG19" s="435"/>
      <c r="CH19" s="435"/>
      <c r="CI19" s="435"/>
      <c r="CJ19" s="435"/>
      <c r="CK19" s="435"/>
      <c r="CL19" s="435"/>
      <c r="CM19" s="435"/>
      <c r="CN19" s="435"/>
      <c r="CO19" s="435"/>
      <c r="CP19" s="435"/>
      <c r="CQ19" s="435"/>
      <c r="CR19" s="435"/>
      <c r="CS19" s="435"/>
      <c r="CT19" s="435"/>
      <c r="CU19" s="435"/>
      <c r="CV19" s="435"/>
      <c r="CW19" s="435"/>
      <c r="CX19" s="435"/>
      <c r="CY19" s="435"/>
      <c r="CZ19" s="435"/>
      <c r="DA19" s="435"/>
      <c r="DB19" s="435"/>
      <c r="DC19" s="435"/>
      <c r="DD19" s="435"/>
      <c r="DE19" s="435"/>
      <c r="DF19" s="435"/>
      <c r="DG19" s="435"/>
      <c r="DH19" s="435"/>
      <c r="DI19" s="435"/>
      <c r="DJ19" s="435"/>
      <c r="DK19" s="435"/>
      <c r="DL19" s="435"/>
      <c r="DM19" s="435"/>
      <c r="DN19" s="435"/>
      <c r="DO19" s="435"/>
      <c r="DP19" s="435"/>
      <c r="DQ19" s="435"/>
      <c r="DR19" s="435"/>
      <c r="DS19" s="435"/>
      <c r="DT19" s="435"/>
      <c r="DU19" s="435"/>
      <c r="DV19" s="435"/>
      <c r="DW19" s="435"/>
      <c r="DX19" s="435"/>
      <c r="DY19" s="435"/>
      <c r="DZ19" s="435"/>
      <c r="EA19" s="435"/>
      <c r="EB19" s="435"/>
      <c r="EC19" s="435"/>
      <c r="ED19" s="435"/>
      <c r="EE19" s="435"/>
      <c r="EF19" s="435"/>
      <c r="EG19" s="435"/>
      <c r="EH19" s="435"/>
      <c r="EI19" s="435"/>
      <c r="EJ19" s="435"/>
      <c r="EK19" s="435"/>
      <c r="EL19" s="435"/>
      <c r="EM19" s="435"/>
      <c r="EN19" s="435"/>
      <c r="EO19" s="435"/>
      <c r="EP19" s="435"/>
      <c r="EQ19" s="435"/>
      <c r="ER19" s="435"/>
      <c r="ES19" s="435"/>
      <c r="ET19" s="435"/>
      <c r="EU19" s="435"/>
      <c r="EV19" s="435"/>
      <c r="EW19" s="435"/>
      <c r="EX19" s="435"/>
      <c r="EY19" s="435"/>
      <c r="EZ19" s="435"/>
      <c r="FA19" s="435"/>
      <c r="FB19" s="435"/>
      <c r="FC19" s="435"/>
      <c r="FD19" s="435"/>
      <c r="FE19" s="435"/>
      <c r="FF19" s="435"/>
      <c r="FG19" s="435"/>
      <c r="FH19" s="435"/>
      <c r="FI19" s="435"/>
      <c r="FJ19" s="435"/>
      <c r="FK19" s="435"/>
      <c r="FL19" s="435"/>
      <c r="FM19" s="435"/>
      <c r="FN19" s="435"/>
      <c r="FO19" s="435"/>
      <c r="FP19" s="435"/>
      <c r="FQ19" s="435"/>
      <c r="FR19" s="435"/>
      <c r="FS19" s="435"/>
      <c r="FT19" s="435"/>
      <c r="FU19" s="435"/>
      <c r="FV19" s="435"/>
      <c r="FW19" s="435"/>
      <c r="FX19" s="435"/>
      <c r="FY19" s="435"/>
      <c r="FZ19" s="435"/>
      <c r="GA19" s="435"/>
      <c r="GB19" s="435"/>
      <c r="GC19" s="435"/>
      <c r="GD19" s="435"/>
      <c r="GE19" s="435"/>
      <c r="GF19" s="435"/>
      <c r="GG19" s="435"/>
      <c r="GH19" s="435"/>
      <c r="GI19" s="435"/>
      <c r="GJ19" s="435"/>
      <c r="GK19" s="435"/>
      <c r="GL19" s="435"/>
      <c r="GM19" s="435"/>
      <c r="GN19" s="435"/>
      <c r="GO19" s="435"/>
      <c r="GP19" s="435"/>
      <c r="GQ19" s="435"/>
      <c r="GR19" s="435"/>
      <c r="GS19" s="435"/>
      <c r="GT19" s="435"/>
      <c r="GU19" s="435"/>
      <c r="GV19" s="435"/>
      <c r="GW19" s="435"/>
      <c r="GX19" s="435"/>
      <c r="GY19" s="435"/>
      <c r="GZ19" s="435"/>
      <c r="HA19" s="435"/>
      <c r="HB19" s="435"/>
      <c r="HC19" s="435"/>
      <c r="HD19" s="435"/>
      <c r="HE19" s="435"/>
      <c r="HF19" s="435"/>
      <c r="HG19" s="435"/>
      <c r="HH19" s="435"/>
      <c r="HI19" s="435"/>
      <c r="HJ19" s="435"/>
      <c r="HK19" s="435"/>
      <c r="HL19" s="435"/>
      <c r="HM19" s="435"/>
      <c r="HN19" s="435"/>
      <c r="HO19" s="435"/>
      <c r="HP19" s="435"/>
      <c r="HQ19" s="435"/>
      <c r="HR19" s="435"/>
      <c r="HS19" s="435"/>
      <c r="HT19" s="435"/>
      <c r="HU19" s="435"/>
      <c r="HV19" s="435"/>
      <c r="HW19" s="435"/>
      <c r="HX19" s="435"/>
      <c r="HY19" s="435"/>
      <c r="HZ19" s="435"/>
      <c r="IA19" s="435"/>
      <c r="IB19" s="435"/>
      <c r="IC19" s="435"/>
      <c r="ID19" s="435"/>
      <c r="IE19" s="435"/>
      <c r="IF19" s="435"/>
      <c r="IG19" s="435"/>
      <c r="IH19" s="435"/>
      <c r="II19" s="435"/>
      <c r="IJ19" s="435"/>
      <c r="IK19" s="435"/>
      <c r="IL19" s="435"/>
      <c r="IM19" s="435"/>
      <c r="IN19" s="435"/>
      <c r="IO19" s="435"/>
      <c r="IP19" s="435"/>
      <c r="IQ19" s="435"/>
      <c r="IR19" s="435"/>
      <c r="IS19" s="435"/>
      <c r="IT19" s="435"/>
      <c r="IU19" s="435"/>
      <c r="IV19" s="435"/>
      <c r="IW19" s="435"/>
      <c r="IX19" s="435"/>
      <c r="IY19" s="435"/>
      <c r="IZ19" s="435"/>
      <c r="JA19" s="435"/>
      <c r="JB19" s="435"/>
      <c r="JC19" s="435"/>
      <c r="JD19" s="435"/>
      <c r="JE19" s="435"/>
      <c r="JF19" s="435"/>
      <c r="JG19" s="435"/>
      <c r="JH19" s="435"/>
      <c r="JI19" s="435"/>
      <c r="JJ19" s="435"/>
      <c r="JK19" s="435"/>
      <c r="JL19" s="435"/>
      <c r="JM19" s="435"/>
      <c r="JN19" s="435"/>
      <c r="JO19" s="435"/>
      <c r="JP19" s="435"/>
      <c r="JQ19" s="435"/>
      <c r="JR19" s="435"/>
      <c r="JS19" s="435"/>
      <c r="JT19" s="435"/>
      <c r="JU19" s="435"/>
      <c r="JV19" s="435"/>
      <c r="JW19" s="435"/>
      <c r="JX19" s="435"/>
      <c r="JY19" s="435"/>
      <c r="JZ19" s="435"/>
      <c r="KA19" s="435"/>
      <c r="KB19" s="435"/>
      <c r="KC19" s="435"/>
      <c r="KD19" s="435"/>
      <c r="KE19" s="435"/>
      <c r="KF19" s="435"/>
      <c r="KG19" s="435"/>
      <c r="KH19" s="435"/>
      <c r="KI19" s="435"/>
      <c r="KJ19" s="435"/>
      <c r="KK19" s="435"/>
      <c r="KL19" s="435"/>
      <c r="KM19" s="435"/>
      <c r="KN19" s="435"/>
      <c r="KO19" s="435"/>
      <c r="KP19" s="435"/>
      <c r="KQ19" s="435"/>
      <c r="KR19" s="435"/>
      <c r="KS19" s="435"/>
      <c r="KT19" s="435"/>
      <c r="KU19" s="435"/>
      <c r="KV19" s="435"/>
      <c r="KW19" s="435"/>
      <c r="KX19" s="435"/>
      <c r="KY19" s="435"/>
      <c r="KZ19" s="435"/>
      <c r="LA19" s="435"/>
      <c r="LB19" s="435"/>
      <c r="LC19" s="435"/>
      <c r="LD19" s="435"/>
      <c r="LE19" s="435"/>
      <c r="LF19" s="435"/>
      <c r="LG19" s="435"/>
      <c r="LH19" s="435"/>
      <c r="LI19" s="435"/>
      <c r="LJ19" s="435"/>
      <c r="LK19" s="435"/>
      <c r="LL19" s="435"/>
      <c r="LM19" s="435"/>
      <c r="LN19" s="435"/>
      <c r="LO19" s="435"/>
      <c r="LP19" s="435"/>
      <c r="LQ19" s="435"/>
      <c r="LR19" s="435"/>
      <c r="LS19" s="435"/>
      <c r="LT19" s="435"/>
      <c r="LU19" s="435"/>
      <c r="LV19" s="435"/>
      <c r="LW19" s="435"/>
      <c r="LX19" s="435"/>
      <c r="LY19" s="435"/>
      <c r="LZ19" s="435"/>
      <c r="MA19" s="435"/>
      <c r="MB19" s="435"/>
      <c r="MC19" s="435"/>
      <c r="MD19" s="435"/>
      <c r="ME19" s="435"/>
      <c r="MF19" s="435"/>
      <c r="MG19" s="435"/>
      <c r="MH19" s="435"/>
      <c r="MI19" s="435"/>
      <c r="MJ19" s="435"/>
      <c r="MK19" s="435"/>
      <c r="ML19" s="435"/>
      <c r="MM19" s="435"/>
      <c r="MN19" s="435"/>
      <c r="MO19" s="435"/>
      <c r="MP19" s="435"/>
      <c r="MQ19" s="435"/>
      <c r="MR19" s="435"/>
      <c r="MS19" s="435"/>
      <c r="MT19" s="435"/>
      <c r="MU19" s="435"/>
      <c r="MV19" s="435"/>
      <c r="MW19" s="435"/>
      <c r="MX19" s="435"/>
      <c r="MY19" s="435"/>
      <c r="MZ19" s="435"/>
      <c r="NA19" s="435"/>
      <c r="NB19" s="435"/>
      <c r="NC19" s="435"/>
      <c r="ND19" s="435"/>
      <c r="NE19" s="435"/>
      <c r="NF19" s="435"/>
    </row>
    <row r="20" spans="1:394" ht="51" customHeight="1" thickBot="1" x14ac:dyDescent="0.25">
      <c r="A20" s="44"/>
      <c r="B20" s="44"/>
      <c r="C20" s="447"/>
      <c r="D20" s="447"/>
      <c r="E20" s="447"/>
      <c r="F20" s="447"/>
      <c r="G20" s="447"/>
      <c r="H20" s="447"/>
      <c r="I20" s="41"/>
      <c r="J20" s="436"/>
      <c r="K20" s="435"/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435"/>
      <c r="BQ20" s="435"/>
      <c r="BR20" s="435"/>
      <c r="BS20" s="435"/>
      <c r="BT20" s="435"/>
      <c r="BU20" s="435"/>
      <c r="BV20" s="435"/>
      <c r="BW20" s="435"/>
      <c r="BX20" s="435"/>
      <c r="BY20" s="435"/>
      <c r="BZ20" s="435"/>
      <c r="CA20" s="435"/>
      <c r="CB20" s="435"/>
      <c r="CC20" s="435"/>
      <c r="CD20" s="435"/>
      <c r="CE20" s="435"/>
      <c r="CF20" s="435"/>
      <c r="CG20" s="435"/>
      <c r="CH20" s="435"/>
      <c r="CI20" s="435"/>
      <c r="CJ20" s="435"/>
      <c r="CK20" s="435"/>
      <c r="CL20" s="435"/>
      <c r="CM20" s="435"/>
      <c r="CN20" s="435"/>
      <c r="CO20" s="435"/>
      <c r="CP20" s="435"/>
      <c r="CQ20" s="435"/>
      <c r="CR20" s="435"/>
      <c r="CS20" s="435"/>
      <c r="CT20" s="435"/>
      <c r="CU20" s="435"/>
      <c r="CV20" s="435"/>
      <c r="CW20" s="435"/>
      <c r="CX20" s="435"/>
      <c r="CY20" s="435"/>
      <c r="CZ20" s="435"/>
      <c r="DA20" s="435"/>
      <c r="DB20" s="435"/>
      <c r="DC20" s="435"/>
      <c r="DD20" s="435"/>
      <c r="DE20" s="435"/>
      <c r="DF20" s="435"/>
      <c r="DG20" s="435"/>
      <c r="DH20" s="435"/>
      <c r="DI20" s="435"/>
      <c r="DJ20" s="435"/>
      <c r="DK20" s="435"/>
      <c r="DL20" s="435"/>
      <c r="DM20" s="435"/>
      <c r="DN20" s="435"/>
      <c r="DO20" s="435"/>
      <c r="DP20" s="435"/>
      <c r="DQ20" s="435"/>
      <c r="DR20" s="435"/>
      <c r="DS20" s="435"/>
      <c r="DT20" s="435"/>
      <c r="DU20" s="435"/>
      <c r="DV20" s="435"/>
      <c r="DW20" s="435"/>
      <c r="DX20" s="435"/>
      <c r="DY20" s="435"/>
      <c r="DZ20" s="435"/>
      <c r="EA20" s="435"/>
      <c r="EB20" s="435"/>
      <c r="EC20" s="435"/>
      <c r="ED20" s="435"/>
      <c r="EE20" s="435"/>
      <c r="EF20" s="435"/>
      <c r="EG20" s="435"/>
      <c r="EH20" s="435"/>
      <c r="EI20" s="435"/>
      <c r="EJ20" s="435"/>
      <c r="EK20" s="435"/>
      <c r="EL20" s="435"/>
      <c r="EM20" s="435"/>
      <c r="EN20" s="435"/>
      <c r="EO20" s="435"/>
      <c r="EP20" s="435"/>
      <c r="EQ20" s="435"/>
      <c r="ER20" s="435"/>
      <c r="ES20" s="435"/>
      <c r="ET20" s="435"/>
      <c r="EU20" s="435"/>
      <c r="EV20" s="435"/>
      <c r="EW20" s="435"/>
      <c r="EX20" s="435"/>
      <c r="EY20" s="435"/>
      <c r="EZ20" s="435"/>
      <c r="FA20" s="435"/>
      <c r="FB20" s="435"/>
      <c r="FC20" s="435"/>
      <c r="FD20" s="435"/>
      <c r="FE20" s="435"/>
      <c r="FF20" s="435"/>
      <c r="FG20" s="435"/>
      <c r="FH20" s="435"/>
      <c r="FI20" s="435"/>
      <c r="FJ20" s="435"/>
      <c r="FK20" s="435"/>
      <c r="FL20" s="435"/>
      <c r="FM20" s="435"/>
      <c r="FN20" s="435"/>
      <c r="FO20" s="435"/>
      <c r="FP20" s="435"/>
      <c r="FQ20" s="435"/>
      <c r="FR20" s="435"/>
      <c r="FS20" s="435"/>
      <c r="FT20" s="435"/>
      <c r="FU20" s="435"/>
      <c r="FV20" s="435"/>
      <c r="FW20" s="435"/>
      <c r="FX20" s="435"/>
      <c r="FY20" s="435"/>
      <c r="FZ20" s="435"/>
      <c r="GA20" s="435"/>
      <c r="GB20" s="435"/>
      <c r="GC20" s="435"/>
      <c r="GD20" s="435"/>
      <c r="GE20" s="435"/>
      <c r="GF20" s="435"/>
      <c r="GG20" s="435"/>
      <c r="GH20" s="435"/>
      <c r="GI20" s="435"/>
      <c r="GJ20" s="435"/>
      <c r="GK20" s="435"/>
      <c r="GL20" s="435"/>
      <c r="GM20" s="435"/>
      <c r="GN20" s="435"/>
      <c r="GO20" s="435"/>
      <c r="GP20" s="435"/>
      <c r="GQ20" s="435"/>
      <c r="GR20" s="435"/>
      <c r="GS20" s="435"/>
      <c r="GT20" s="435"/>
      <c r="GU20" s="435"/>
      <c r="GV20" s="435"/>
      <c r="GW20" s="435"/>
      <c r="GX20" s="435"/>
      <c r="GY20" s="435"/>
      <c r="GZ20" s="435"/>
      <c r="HA20" s="435"/>
      <c r="HB20" s="435"/>
      <c r="HC20" s="435"/>
      <c r="HD20" s="435"/>
      <c r="HE20" s="435"/>
      <c r="HF20" s="435"/>
      <c r="HG20" s="435"/>
      <c r="HH20" s="435"/>
      <c r="HI20" s="435"/>
      <c r="HJ20" s="435"/>
      <c r="HK20" s="435"/>
      <c r="HL20" s="435"/>
      <c r="HM20" s="435"/>
      <c r="HN20" s="435"/>
      <c r="HO20" s="435"/>
      <c r="HP20" s="435"/>
      <c r="HQ20" s="435"/>
      <c r="HR20" s="435"/>
      <c r="HS20" s="435"/>
      <c r="HT20" s="435"/>
      <c r="HU20" s="435"/>
      <c r="HV20" s="435"/>
      <c r="HW20" s="435"/>
      <c r="HX20" s="435"/>
      <c r="HY20" s="435"/>
      <c r="HZ20" s="435"/>
      <c r="IA20" s="435"/>
      <c r="IB20" s="435"/>
      <c r="IC20" s="435"/>
      <c r="ID20" s="435"/>
      <c r="IE20" s="435"/>
      <c r="IF20" s="435"/>
      <c r="IG20" s="435"/>
      <c r="IH20" s="435"/>
      <c r="II20" s="435"/>
      <c r="IJ20" s="435"/>
      <c r="IK20" s="435"/>
      <c r="IL20" s="435"/>
      <c r="IM20" s="435"/>
      <c r="IN20" s="435"/>
      <c r="IO20" s="435"/>
      <c r="IP20" s="435"/>
      <c r="IQ20" s="435"/>
      <c r="IR20" s="435"/>
      <c r="IS20" s="435"/>
      <c r="IT20" s="435"/>
      <c r="IU20" s="435"/>
      <c r="IV20" s="435"/>
      <c r="IW20" s="435"/>
      <c r="IX20" s="435"/>
      <c r="IY20" s="435"/>
      <c r="IZ20" s="435"/>
      <c r="JA20" s="435"/>
      <c r="JB20" s="435"/>
      <c r="JC20" s="435"/>
      <c r="JD20" s="435"/>
      <c r="JE20" s="435"/>
      <c r="JF20" s="435"/>
      <c r="JG20" s="435"/>
      <c r="JH20" s="435"/>
      <c r="JI20" s="435"/>
      <c r="JJ20" s="435"/>
      <c r="JK20" s="435"/>
      <c r="JL20" s="435"/>
      <c r="JM20" s="435"/>
      <c r="JN20" s="435"/>
      <c r="JO20" s="435"/>
      <c r="JP20" s="435"/>
      <c r="JQ20" s="435"/>
      <c r="JR20" s="435"/>
      <c r="JS20" s="435"/>
      <c r="JT20" s="435"/>
      <c r="JU20" s="435"/>
      <c r="JV20" s="435"/>
      <c r="JW20" s="435"/>
      <c r="JX20" s="435"/>
      <c r="JY20" s="435"/>
      <c r="JZ20" s="435"/>
      <c r="KA20" s="435"/>
      <c r="KB20" s="435"/>
      <c r="KC20" s="435"/>
      <c r="KD20" s="435"/>
      <c r="KE20" s="435"/>
      <c r="KF20" s="435"/>
      <c r="KG20" s="435"/>
      <c r="KH20" s="435"/>
      <c r="KI20" s="435"/>
      <c r="KJ20" s="435"/>
      <c r="KK20" s="435"/>
      <c r="KL20" s="435"/>
      <c r="KM20" s="435"/>
      <c r="KN20" s="435"/>
      <c r="KO20" s="435"/>
      <c r="KP20" s="435"/>
      <c r="KQ20" s="435"/>
      <c r="KR20" s="435"/>
      <c r="KS20" s="435"/>
      <c r="KT20" s="435"/>
      <c r="KU20" s="435"/>
      <c r="KV20" s="435"/>
      <c r="KW20" s="435"/>
      <c r="KX20" s="435"/>
      <c r="KY20" s="435"/>
      <c r="KZ20" s="435"/>
      <c r="LA20" s="435"/>
      <c r="LB20" s="435"/>
      <c r="LC20" s="435"/>
      <c r="LD20" s="435"/>
      <c r="LE20" s="435"/>
      <c r="LF20" s="435"/>
      <c r="LG20" s="435"/>
      <c r="LH20" s="435"/>
      <c r="LI20" s="435"/>
      <c r="LJ20" s="435"/>
      <c r="LK20" s="435"/>
      <c r="LL20" s="435"/>
      <c r="LM20" s="435"/>
      <c r="LN20" s="435"/>
      <c r="LO20" s="435"/>
      <c r="LP20" s="435"/>
      <c r="LQ20" s="435"/>
      <c r="LR20" s="435"/>
      <c r="LS20" s="435"/>
      <c r="LT20" s="435"/>
      <c r="LU20" s="435"/>
      <c r="LV20" s="435"/>
      <c r="LW20" s="435"/>
      <c r="LX20" s="435"/>
      <c r="LY20" s="435"/>
      <c r="LZ20" s="435"/>
      <c r="MA20" s="435"/>
      <c r="MB20" s="435"/>
      <c r="MC20" s="435"/>
      <c r="MD20" s="435"/>
      <c r="ME20" s="435"/>
      <c r="MF20" s="435"/>
      <c r="MG20" s="435"/>
      <c r="MH20" s="435"/>
      <c r="MI20" s="435"/>
      <c r="MJ20" s="435"/>
      <c r="MK20" s="435"/>
      <c r="ML20" s="435"/>
      <c r="MM20" s="435"/>
      <c r="MN20" s="435"/>
      <c r="MO20" s="435"/>
      <c r="MP20" s="435"/>
      <c r="MQ20" s="435"/>
      <c r="MR20" s="435"/>
      <c r="MS20" s="435"/>
      <c r="MT20" s="435"/>
      <c r="MU20" s="435"/>
      <c r="MV20" s="435"/>
      <c r="MW20" s="435"/>
      <c r="MX20" s="435"/>
      <c r="MY20" s="435"/>
      <c r="MZ20" s="435"/>
      <c r="NA20" s="435"/>
      <c r="NB20" s="435"/>
      <c r="NC20" s="435"/>
      <c r="ND20" s="435"/>
      <c r="NE20" s="435"/>
      <c r="NF20" s="435"/>
    </row>
    <row r="21" spans="1:394" s="453" customFormat="1" ht="33" thickBot="1" x14ac:dyDescent="0.25">
      <c r="A21" s="448" t="s">
        <v>418</v>
      </c>
      <c r="B21" s="449"/>
      <c r="C21" s="450" t="s">
        <v>419</v>
      </c>
      <c r="D21" s="450" t="s">
        <v>428</v>
      </c>
      <c r="E21" s="450" t="s">
        <v>429</v>
      </c>
      <c r="F21" s="450" t="s">
        <v>101</v>
      </c>
      <c r="G21" s="450" t="s">
        <v>430</v>
      </c>
      <c r="H21" s="450" t="s">
        <v>107</v>
      </c>
      <c r="I21" s="451" t="s">
        <v>431</v>
      </c>
      <c r="J21" s="452">
        <v>45689</v>
      </c>
      <c r="K21" s="452">
        <v>45717</v>
      </c>
      <c r="L21" s="452">
        <v>45748</v>
      </c>
      <c r="M21" s="452">
        <v>45778</v>
      </c>
      <c r="N21" s="452">
        <v>45809</v>
      </c>
      <c r="O21" s="452">
        <v>45839</v>
      </c>
      <c r="P21" s="452">
        <v>45870</v>
      </c>
      <c r="Q21" s="452">
        <v>45901</v>
      </c>
      <c r="R21" s="452">
        <v>45931</v>
      </c>
      <c r="S21" s="452">
        <v>45962</v>
      </c>
      <c r="T21" s="452">
        <v>45992</v>
      </c>
      <c r="U21" s="452">
        <v>46023</v>
      </c>
      <c r="V21" s="452">
        <v>46054</v>
      </c>
      <c r="W21" s="452">
        <v>46082</v>
      </c>
      <c r="X21" s="452">
        <v>46113</v>
      </c>
      <c r="Y21" s="452">
        <v>46143</v>
      </c>
      <c r="Z21" s="452">
        <v>46174</v>
      </c>
      <c r="AA21" s="452">
        <v>46204</v>
      </c>
      <c r="AB21" s="452">
        <v>46235</v>
      </c>
      <c r="AC21" s="452">
        <v>46266</v>
      </c>
      <c r="AD21" s="452">
        <v>46296</v>
      </c>
      <c r="AE21" s="452">
        <v>46327</v>
      </c>
      <c r="AF21" s="452">
        <v>46357</v>
      </c>
      <c r="AG21" s="452">
        <v>46388</v>
      </c>
      <c r="AH21" s="452">
        <v>46419</v>
      </c>
      <c r="AI21" s="452">
        <v>46447</v>
      </c>
      <c r="AJ21" s="452">
        <v>46478</v>
      </c>
      <c r="AK21" s="452">
        <v>46508</v>
      </c>
      <c r="AL21" s="452">
        <v>46539</v>
      </c>
      <c r="AM21" s="452">
        <v>46569</v>
      </c>
      <c r="AN21" s="452">
        <v>46600</v>
      </c>
      <c r="AO21" s="452">
        <v>46631</v>
      </c>
      <c r="AP21" s="452">
        <v>46661</v>
      </c>
      <c r="AQ21" s="452">
        <v>46692</v>
      </c>
      <c r="AR21" s="452">
        <v>46722</v>
      </c>
      <c r="AS21" s="452">
        <v>46753</v>
      </c>
      <c r="AT21" s="452">
        <v>46784</v>
      </c>
      <c r="AU21" s="452">
        <v>46813</v>
      </c>
      <c r="AV21" s="452">
        <v>46844</v>
      </c>
      <c r="AW21" s="452">
        <v>46874</v>
      </c>
      <c r="AX21" s="452">
        <v>46905</v>
      </c>
      <c r="AY21" s="452">
        <v>46935</v>
      </c>
      <c r="AZ21" s="452">
        <v>46966</v>
      </c>
      <c r="BA21" s="452">
        <v>46997</v>
      </c>
      <c r="BB21" s="452">
        <v>47027</v>
      </c>
      <c r="BC21" s="452">
        <v>47058</v>
      </c>
      <c r="BD21" s="452">
        <v>47088</v>
      </c>
      <c r="BE21" s="452">
        <v>47119</v>
      </c>
      <c r="BF21" s="452">
        <v>47150</v>
      </c>
      <c r="BG21" s="452">
        <v>47178</v>
      </c>
      <c r="BH21" s="452">
        <v>47209</v>
      </c>
      <c r="BI21" s="452">
        <v>47239</v>
      </c>
      <c r="BJ21" s="452">
        <v>47270</v>
      </c>
      <c r="BK21" s="452">
        <v>47300</v>
      </c>
      <c r="BL21" s="452">
        <v>47331</v>
      </c>
      <c r="BM21" s="452">
        <v>47362</v>
      </c>
      <c r="BN21" s="452">
        <v>47392</v>
      </c>
      <c r="BO21" s="452">
        <v>47423</v>
      </c>
      <c r="BP21" s="452">
        <v>47453</v>
      </c>
      <c r="BQ21" s="452">
        <v>47484</v>
      </c>
      <c r="BR21" s="452">
        <v>47515</v>
      </c>
      <c r="BS21" s="452">
        <v>47543</v>
      </c>
      <c r="BT21" s="452">
        <v>47574</v>
      </c>
      <c r="BU21" s="452">
        <v>47604</v>
      </c>
      <c r="BV21" s="452">
        <v>47635</v>
      </c>
      <c r="BW21" s="452">
        <v>47665</v>
      </c>
      <c r="BX21" s="452">
        <v>47696</v>
      </c>
      <c r="BY21" s="452">
        <v>47727</v>
      </c>
      <c r="BZ21" s="452">
        <v>47757</v>
      </c>
      <c r="CA21" s="452">
        <v>47788</v>
      </c>
      <c r="CB21" s="452">
        <v>47818</v>
      </c>
      <c r="CC21" s="452">
        <v>47849</v>
      </c>
      <c r="CD21" s="452">
        <v>47880</v>
      </c>
      <c r="CE21" s="452">
        <v>47908</v>
      </c>
      <c r="CF21" s="452">
        <v>47939</v>
      </c>
      <c r="CG21" s="452">
        <v>47969</v>
      </c>
      <c r="CH21" s="452">
        <v>48000</v>
      </c>
      <c r="CI21" s="452">
        <v>48030</v>
      </c>
      <c r="CJ21" s="452">
        <v>48061</v>
      </c>
      <c r="CK21" s="452">
        <v>48092</v>
      </c>
      <c r="CL21" s="452">
        <v>48122</v>
      </c>
      <c r="CM21" s="452">
        <v>48153</v>
      </c>
      <c r="CN21" s="452">
        <v>48183</v>
      </c>
      <c r="CO21" s="452">
        <v>48214</v>
      </c>
      <c r="CP21" s="452">
        <v>48245</v>
      </c>
      <c r="CQ21" s="452">
        <v>48274</v>
      </c>
      <c r="CR21" s="452">
        <v>48305</v>
      </c>
      <c r="CS21" s="452">
        <v>48335</v>
      </c>
      <c r="CT21" s="452">
        <v>48366</v>
      </c>
      <c r="CU21" s="452">
        <v>48396</v>
      </c>
      <c r="CV21" s="452">
        <v>48427</v>
      </c>
      <c r="CW21" s="452">
        <v>48458</v>
      </c>
      <c r="CX21" s="452">
        <v>48488</v>
      </c>
      <c r="CY21" s="452">
        <v>48519</v>
      </c>
      <c r="CZ21" s="452">
        <v>48549</v>
      </c>
      <c r="DA21" s="452">
        <v>48580</v>
      </c>
      <c r="DB21" s="452">
        <v>48611</v>
      </c>
      <c r="DC21" s="452">
        <v>48639</v>
      </c>
      <c r="DD21" s="452">
        <v>48670</v>
      </c>
      <c r="DE21" s="452">
        <v>48700</v>
      </c>
      <c r="DF21" s="452">
        <v>48731</v>
      </c>
      <c r="DG21" s="452">
        <v>48761</v>
      </c>
      <c r="DH21" s="452">
        <v>48792</v>
      </c>
      <c r="DI21" s="452">
        <v>48823</v>
      </c>
      <c r="DJ21" s="452">
        <v>48853</v>
      </c>
      <c r="DK21" s="452">
        <v>48884</v>
      </c>
      <c r="DL21" s="452">
        <v>48914</v>
      </c>
      <c r="DM21" s="452">
        <v>48945</v>
      </c>
      <c r="DN21" s="452">
        <v>48976</v>
      </c>
      <c r="DO21" s="452">
        <v>49004</v>
      </c>
      <c r="DP21" s="452">
        <v>49035</v>
      </c>
      <c r="DQ21" s="452">
        <v>49065</v>
      </c>
      <c r="DR21" s="452">
        <v>49096</v>
      </c>
      <c r="DS21" s="452">
        <v>49126</v>
      </c>
      <c r="DT21" s="452">
        <v>49157</v>
      </c>
      <c r="DU21" s="452">
        <v>49188</v>
      </c>
      <c r="DV21" s="452">
        <v>49218</v>
      </c>
      <c r="DW21" s="435"/>
      <c r="DX21" s="435"/>
      <c r="DY21" s="435"/>
      <c r="DZ21" s="435"/>
      <c r="EA21" s="435"/>
      <c r="EB21" s="435"/>
      <c r="EC21" s="435"/>
      <c r="ED21" s="435"/>
      <c r="EE21" s="435"/>
      <c r="EF21" s="435"/>
      <c r="EG21" s="435"/>
      <c r="EH21" s="435"/>
      <c r="EI21" s="435"/>
      <c r="EJ21" s="435"/>
      <c r="EK21" s="435"/>
      <c r="EL21" s="435"/>
      <c r="EM21" s="435"/>
      <c r="EN21" s="435"/>
      <c r="EO21" s="435"/>
      <c r="EP21" s="435"/>
      <c r="EQ21" s="435"/>
      <c r="ER21" s="435"/>
      <c r="ES21" s="435"/>
      <c r="ET21" s="435"/>
      <c r="EU21" s="435"/>
      <c r="EV21" s="435"/>
      <c r="EW21" s="435"/>
      <c r="EX21" s="435"/>
      <c r="EY21" s="435"/>
      <c r="EZ21" s="435"/>
      <c r="FA21" s="435"/>
      <c r="FB21" s="435"/>
      <c r="FC21" s="435"/>
      <c r="FD21" s="435"/>
      <c r="FE21" s="435"/>
      <c r="FF21" s="435"/>
      <c r="FG21" s="435"/>
      <c r="FH21" s="435"/>
      <c r="FI21" s="435"/>
      <c r="FJ21" s="435"/>
      <c r="FK21" s="435"/>
      <c r="FL21" s="435"/>
      <c r="FM21" s="435"/>
      <c r="FN21" s="435"/>
      <c r="FO21" s="435"/>
      <c r="FP21" s="435"/>
      <c r="FQ21" s="435"/>
      <c r="FR21" s="435"/>
      <c r="FS21" s="435"/>
      <c r="FT21" s="435"/>
      <c r="FU21" s="435"/>
      <c r="FV21" s="435"/>
      <c r="FW21" s="435"/>
      <c r="FX21" s="435"/>
      <c r="FY21" s="435"/>
      <c r="FZ21" s="435"/>
      <c r="GA21" s="435"/>
      <c r="GB21" s="435"/>
      <c r="GC21" s="435"/>
      <c r="GD21" s="435"/>
      <c r="GE21" s="435"/>
      <c r="GF21" s="435"/>
      <c r="GG21" s="435"/>
      <c r="GH21" s="435"/>
      <c r="GI21" s="435"/>
      <c r="GJ21" s="435"/>
      <c r="GK21" s="435"/>
      <c r="GL21" s="435"/>
      <c r="GM21" s="435"/>
      <c r="GN21" s="435"/>
      <c r="GO21" s="435"/>
      <c r="GP21" s="435"/>
      <c r="GQ21" s="435"/>
      <c r="GR21" s="435"/>
      <c r="GS21" s="435"/>
      <c r="GT21" s="435"/>
      <c r="GU21" s="435"/>
      <c r="GV21" s="435"/>
      <c r="GW21" s="435"/>
      <c r="GX21" s="435"/>
      <c r="GY21" s="435"/>
      <c r="GZ21" s="435"/>
      <c r="HA21" s="435"/>
      <c r="HB21" s="435"/>
      <c r="HC21" s="435"/>
      <c r="HD21" s="435"/>
      <c r="HE21" s="435"/>
      <c r="HF21" s="435"/>
      <c r="HG21" s="435"/>
      <c r="HH21" s="435"/>
      <c r="HI21" s="435"/>
      <c r="HJ21" s="435"/>
      <c r="HK21" s="435"/>
      <c r="HL21" s="435"/>
      <c r="HM21" s="435"/>
      <c r="HN21" s="435"/>
      <c r="HO21" s="435"/>
      <c r="HP21" s="435"/>
      <c r="HQ21" s="435"/>
      <c r="HR21" s="435"/>
      <c r="HS21" s="435"/>
      <c r="HT21" s="435"/>
      <c r="HU21" s="435"/>
      <c r="HV21" s="435"/>
      <c r="HW21" s="435"/>
      <c r="HX21" s="435"/>
      <c r="HY21" s="435"/>
      <c r="HZ21" s="435"/>
      <c r="IA21" s="435"/>
      <c r="IB21" s="435"/>
      <c r="IC21" s="435"/>
      <c r="ID21" s="435"/>
      <c r="IE21" s="435"/>
      <c r="IF21" s="435"/>
      <c r="IG21" s="435"/>
      <c r="IH21" s="435"/>
      <c r="II21" s="435"/>
      <c r="IJ21" s="435"/>
      <c r="IK21" s="435"/>
      <c r="IL21" s="435"/>
      <c r="IM21" s="435"/>
      <c r="IN21" s="435"/>
      <c r="IO21" s="435"/>
      <c r="IP21" s="435"/>
      <c r="IQ21" s="435"/>
      <c r="IR21" s="435"/>
      <c r="IS21" s="435"/>
      <c r="IT21" s="435"/>
      <c r="IU21" s="435"/>
      <c r="IV21" s="435"/>
      <c r="IW21" s="435"/>
      <c r="IX21" s="435"/>
      <c r="IY21" s="435"/>
      <c r="IZ21" s="435"/>
      <c r="JA21" s="435"/>
      <c r="JB21" s="435"/>
      <c r="JC21" s="435"/>
      <c r="JD21" s="435"/>
      <c r="JE21" s="435"/>
      <c r="JF21" s="435"/>
      <c r="JG21" s="435"/>
      <c r="JH21" s="435"/>
      <c r="JI21" s="435"/>
      <c r="JJ21" s="435"/>
      <c r="JK21" s="435"/>
      <c r="JL21" s="435"/>
      <c r="JM21" s="435"/>
      <c r="JN21" s="435"/>
      <c r="JO21" s="435"/>
      <c r="JP21" s="435"/>
      <c r="JQ21" s="435"/>
      <c r="JR21" s="435"/>
      <c r="JS21" s="435"/>
      <c r="JT21" s="435"/>
      <c r="JU21" s="435"/>
      <c r="JV21" s="435"/>
      <c r="JW21" s="435"/>
      <c r="JX21" s="435"/>
      <c r="JY21" s="435"/>
      <c r="JZ21" s="435"/>
      <c r="KA21" s="435"/>
      <c r="KB21" s="435"/>
      <c r="KC21" s="435"/>
      <c r="KD21" s="435"/>
      <c r="KE21" s="435"/>
      <c r="KF21" s="435"/>
      <c r="KG21" s="435"/>
      <c r="KH21" s="435"/>
      <c r="KI21" s="435"/>
      <c r="KJ21" s="435"/>
      <c r="KK21" s="435"/>
      <c r="KL21" s="435"/>
      <c r="KM21" s="435"/>
      <c r="KN21" s="435"/>
      <c r="KO21" s="435"/>
      <c r="KP21" s="435"/>
      <c r="KQ21" s="435"/>
      <c r="KR21" s="435"/>
      <c r="KS21" s="435"/>
      <c r="KT21" s="435"/>
      <c r="KU21" s="435"/>
      <c r="KV21" s="435"/>
      <c r="KW21" s="435"/>
      <c r="KX21" s="435"/>
      <c r="KY21" s="435"/>
      <c r="KZ21" s="435"/>
      <c r="LA21" s="435"/>
      <c r="LB21" s="435"/>
      <c r="LC21" s="435"/>
      <c r="LD21" s="435"/>
      <c r="LE21" s="435"/>
      <c r="LF21" s="435"/>
      <c r="LG21" s="435"/>
      <c r="LH21" s="435"/>
      <c r="LI21" s="435"/>
      <c r="LJ21" s="435"/>
      <c r="LK21" s="435"/>
      <c r="LL21" s="435"/>
      <c r="LM21" s="435"/>
      <c r="LN21" s="435"/>
      <c r="LO21" s="435"/>
      <c r="LP21" s="435"/>
      <c r="LQ21" s="435"/>
      <c r="LR21" s="435"/>
      <c r="LS21" s="435"/>
      <c r="LT21" s="435"/>
      <c r="LU21" s="435"/>
      <c r="LV21" s="435"/>
      <c r="LW21" s="435"/>
      <c r="LX21" s="435"/>
      <c r="LY21" s="435"/>
      <c r="LZ21" s="435"/>
      <c r="MA21" s="435"/>
      <c r="MB21" s="435"/>
      <c r="MC21" s="435"/>
      <c r="MD21" s="435"/>
      <c r="ME21" s="435"/>
      <c r="MF21" s="435"/>
      <c r="MG21" s="435"/>
      <c r="MH21" s="435"/>
      <c r="MI21" s="435"/>
      <c r="MJ21" s="435"/>
      <c r="MK21" s="435"/>
      <c r="ML21" s="435"/>
      <c r="MM21" s="435"/>
      <c r="MN21" s="435"/>
      <c r="MO21" s="435"/>
      <c r="MP21" s="435"/>
      <c r="MQ21" s="435"/>
      <c r="MR21" s="435"/>
      <c r="MS21" s="435"/>
      <c r="MT21" s="435"/>
      <c r="MU21" s="435"/>
      <c r="MV21" s="435"/>
      <c r="MW21" s="435"/>
      <c r="MX21" s="435"/>
      <c r="MY21" s="435"/>
      <c r="MZ21" s="435"/>
      <c r="NA21" s="435"/>
      <c r="NB21" s="435"/>
      <c r="NC21" s="435"/>
      <c r="ND21" s="435"/>
      <c r="NE21" s="435"/>
      <c r="NF21" s="435"/>
      <c r="NG21" s="43"/>
      <c r="NH21" s="43"/>
      <c r="NI21" s="43"/>
      <c r="NJ21" s="43"/>
      <c r="NK21" s="43"/>
      <c r="NL21" s="43"/>
      <c r="NM21" s="43"/>
      <c r="NN21" s="43"/>
      <c r="NO21" s="43"/>
      <c r="NP21" s="43"/>
      <c r="NQ21" s="43"/>
      <c r="NR21" s="43"/>
      <c r="NS21" s="43"/>
      <c r="NT21" s="43"/>
      <c r="NU21" s="43"/>
      <c r="NV21" s="43"/>
      <c r="NW21" s="43"/>
      <c r="NX21" s="43"/>
      <c r="NY21" s="43"/>
      <c r="NZ21" s="43"/>
      <c r="OA21" s="43"/>
      <c r="OB21" s="43"/>
      <c r="OC21" s="43"/>
      <c r="OD21" s="43"/>
    </row>
    <row r="22" spans="1:394" customFormat="1" ht="15" customHeight="1" x14ac:dyDescent="0.2">
      <c r="A22" s="437" t="s">
        <v>1565</v>
      </c>
      <c r="B22" s="437"/>
      <c r="C22" s="438" t="s">
        <v>950</v>
      </c>
      <c r="D22" s="439">
        <v>45597</v>
      </c>
      <c r="E22" s="439">
        <v>49218</v>
      </c>
      <c r="F22" s="349">
        <v>58500</v>
      </c>
      <c r="G22" s="350">
        <f>ROUND(SUM($J$22:$DV$22),2)</f>
        <v>58500</v>
      </c>
      <c r="H22" s="351">
        <f>$G$22-$F$22</f>
        <v>0</v>
      </c>
      <c r="I22" s="440"/>
      <c r="J22" s="352">
        <v>500</v>
      </c>
      <c r="K22" s="352">
        <v>500</v>
      </c>
      <c r="L22" s="352">
        <v>500</v>
      </c>
      <c r="M22" s="352">
        <v>500</v>
      </c>
      <c r="N22" s="352">
        <v>500</v>
      </c>
      <c r="O22" s="352">
        <v>500</v>
      </c>
      <c r="P22" s="352">
        <v>500</v>
      </c>
      <c r="Q22" s="352">
        <v>500</v>
      </c>
      <c r="R22" s="352">
        <v>500</v>
      </c>
      <c r="S22" s="352">
        <v>500</v>
      </c>
      <c r="T22" s="352">
        <v>500</v>
      </c>
      <c r="U22" s="352">
        <v>500</v>
      </c>
      <c r="V22" s="352">
        <v>500</v>
      </c>
      <c r="W22" s="352">
        <v>500</v>
      </c>
      <c r="X22" s="352">
        <v>500</v>
      </c>
      <c r="Y22" s="352">
        <v>500</v>
      </c>
      <c r="Z22" s="352">
        <v>500</v>
      </c>
      <c r="AA22" s="352">
        <v>500</v>
      </c>
      <c r="AB22" s="352">
        <v>500</v>
      </c>
      <c r="AC22" s="352">
        <v>500</v>
      </c>
      <c r="AD22" s="352">
        <v>500</v>
      </c>
      <c r="AE22" s="352">
        <v>500</v>
      </c>
      <c r="AF22" s="352">
        <v>500</v>
      </c>
      <c r="AG22" s="352">
        <v>500</v>
      </c>
      <c r="AH22" s="352">
        <v>500</v>
      </c>
      <c r="AI22" s="352">
        <v>500</v>
      </c>
      <c r="AJ22" s="352">
        <v>500</v>
      </c>
      <c r="AK22" s="352">
        <v>500</v>
      </c>
      <c r="AL22" s="352">
        <v>500</v>
      </c>
      <c r="AM22" s="352">
        <v>500</v>
      </c>
      <c r="AN22" s="352">
        <v>500</v>
      </c>
      <c r="AO22" s="352">
        <v>500</v>
      </c>
      <c r="AP22" s="352">
        <v>500</v>
      </c>
      <c r="AQ22" s="352">
        <v>500</v>
      </c>
      <c r="AR22" s="352">
        <v>500</v>
      </c>
      <c r="AS22" s="352">
        <v>500</v>
      </c>
      <c r="AT22" s="352">
        <v>500</v>
      </c>
      <c r="AU22" s="352">
        <v>500</v>
      </c>
      <c r="AV22" s="352">
        <v>500</v>
      </c>
      <c r="AW22" s="352">
        <v>500</v>
      </c>
      <c r="AX22" s="352">
        <v>500</v>
      </c>
      <c r="AY22" s="352">
        <v>500</v>
      </c>
      <c r="AZ22" s="352">
        <v>500</v>
      </c>
      <c r="BA22" s="352">
        <v>500</v>
      </c>
      <c r="BB22" s="352">
        <v>500</v>
      </c>
      <c r="BC22" s="352">
        <v>500</v>
      </c>
      <c r="BD22" s="352">
        <v>500</v>
      </c>
      <c r="BE22" s="352">
        <v>500</v>
      </c>
      <c r="BF22" s="352">
        <v>500</v>
      </c>
      <c r="BG22" s="352">
        <v>500</v>
      </c>
      <c r="BH22" s="352">
        <v>500</v>
      </c>
      <c r="BI22" s="352">
        <v>500</v>
      </c>
      <c r="BJ22" s="352">
        <v>500</v>
      </c>
      <c r="BK22" s="352">
        <v>500</v>
      </c>
      <c r="BL22" s="352">
        <v>500</v>
      </c>
      <c r="BM22" s="352">
        <v>500</v>
      </c>
      <c r="BN22" s="352">
        <v>500</v>
      </c>
      <c r="BO22" s="352">
        <v>500</v>
      </c>
      <c r="BP22" s="352">
        <v>500</v>
      </c>
      <c r="BQ22" s="352">
        <v>500</v>
      </c>
      <c r="BR22" s="352">
        <v>500</v>
      </c>
      <c r="BS22" s="352">
        <v>500</v>
      </c>
      <c r="BT22" s="352">
        <v>500</v>
      </c>
      <c r="BU22" s="352">
        <v>500</v>
      </c>
      <c r="BV22" s="352">
        <v>500</v>
      </c>
      <c r="BW22" s="352">
        <v>500</v>
      </c>
      <c r="BX22" s="352">
        <v>500</v>
      </c>
      <c r="BY22" s="352">
        <v>500</v>
      </c>
      <c r="BZ22" s="352">
        <v>500</v>
      </c>
      <c r="CA22" s="352">
        <v>500</v>
      </c>
      <c r="CB22" s="352">
        <v>500</v>
      </c>
      <c r="CC22" s="352">
        <v>500</v>
      </c>
      <c r="CD22" s="352">
        <v>500</v>
      </c>
      <c r="CE22" s="352">
        <v>500</v>
      </c>
      <c r="CF22" s="352">
        <v>500</v>
      </c>
      <c r="CG22" s="352">
        <v>500</v>
      </c>
      <c r="CH22" s="352">
        <v>500</v>
      </c>
      <c r="CI22" s="352">
        <v>500</v>
      </c>
      <c r="CJ22" s="352">
        <v>500</v>
      </c>
      <c r="CK22" s="352">
        <v>500</v>
      </c>
      <c r="CL22" s="352">
        <v>500</v>
      </c>
      <c r="CM22" s="352">
        <v>500</v>
      </c>
      <c r="CN22" s="352">
        <v>500</v>
      </c>
      <c r="CO22" s="352">
        <v>500</v>
      </c>
      <c r="CP22" s="352">
        <v>500</v>
      </c>
      <c r="CQ22" s="352">
        <v>500</v>
      </c>
      <c r="CR22" s="352">
        <v>500</v>
      </c>
      <c r="CS22" s="352">
        <v>500</v>
      </c>
      <c r="CT22" s="352">
        <v>500</v>
      </c>
      <c r="CU22" s="352">
        <v>500</v>
      </c>
      <c r="CV22" s="352">
        <v>500</v>
      </c>
      <c r="CW22" s="352">
        <v>500</v>
      </c>
      <c r="CX22" s="352">
        <v>500</v>
      </c>
      <c r="CY22" s="352">
        <v>500</v>
      </c>
      <c r="CZ22" s="352">
        <v>500</v>
      </c>
      <c r="DA22" s="352">
        <v>500</v>
      </c>
      <c r="DB22" s="352">
        <v>500</v>
      </c>
      <c r="DC22" s="352">
        <v>500</v>
      </c>
      <c r="DD22" s="352">
        <v>500</v>
      </c>
      <c r="DE22" s="352">
        <v>500</v>
      </c>
      <c r="DF22" s="352">
        <v>500</v>
      </c>
      <c r="DG22" s="352">
        <v>500</v>
      </c>
      <c r="DH22" s="352">
        <v>500</v>
      </c>
      <c r="DI22" s="352">
        <v>500</v>
      </c>
      <c r="DJ22" s="352">
        <v>500</v>
      </c>
      <c r="DK22" s="352">
        <v>500</v>
      </c>
      <c r="DL22" s="352">
        <v>500</v>
      </c>
      <c r="DM22" s="352">
        <v>500</v>
      </c>
      <c r="DN22" s="352">
        <v>500</v>
      </c>
      <c r="DO22" s="352">
        <v>500</v>
      </c>
      <c r="DP22" s="352">
        <v>500</v>
      </c>
      <c r="DQ22" s="352">
        <v>500</v>
      </c>
      <c r="DR22" s="352">
        <v>500</v>
      </c>
      <c r="DS22" s="352">
        <v>500</v>
      </c>
      <c r="DT22" s="352">
        <v>500</v>
      </c>
      <c r="DU22" s="352">
        <v>500</v>
      </c>
      <c r="DV22" s="352">
        <v>500</v>
      </c>
    </row>
    <row r="23" spans="1:394" customFormat="1" ht="15" customHeight="1" x14ac:dyDescent="0.2"/>
    <row r="24" spans="1:394" customFormat="1" ht="15" customHeight="1" x14ac:dyDescent="0.2"/>
    <row r="25" spans="1:394" customFormat="1" ht="15" customHeight="1" x14ac:dyDescent="0.2"/>
    <row r="26" spans="1:394" customFormat="1" ht="15" customHeight="1" x14ac:dyDescent="0.2"/>
    <row r="27" spans="1:394" customFormat="1" ht="15" customHeight="1" x14ac:dyDescent="0.2"/>
    <row r="28" spans="1:394" customFormat="1" ht="15" customHeight="1" x14ac:dyDescent="0.2"/>
    <row r="29" spans="1:394" customFormat="1" x14ac:dyDescent="0.2"/>
    <row r="30" spans="1:394" customFormat="1" x14ac:dyDescent="0.2"/>
    <row r="31" spans="1:394" customFormat="1" x14ac:dyDescent="0.2"/>
    <row r="32" spans="1:394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spans="1:122" customFormat="1" x14ac:dyDescent="0.2"/>
    <row r="226" spans="1:122" customFormat="1" x14ac:dyDescent="0.2"/>
    <row r="227" spans="1:122" customFormat="1" x14ac:dyDescent="0.2"/>
    <row r="228" spans="1:122" customFormat="1" x14ac:dyDescent="0.2"/>
    <row r="229" spans="1:122" customFormat="1" x14ac:dyDescent="0.2"/>
    <row r="230" spans="1:122" customFormat="1" x14ac:dyDescent="0.2"/>
    <row r="231" spans="1:122" x14ac:dyDescent="0.2">
      <c r="A231" s="436"/>
      <c r="B231" s="436"/>
      <c r="C231" s="454"/>
      <c r="D231" s="454"/>
      <c r="E231" s="454"/>
      <c r="F231" s="455"/>
      <c r="G231" s="436"/>
      <c r="H231" s="436"/>
      <c r="I231" s="436"/>
      <c r="J231" s="436"/>
      <c r="K231" s="436"/>
      <c r="L231" s="436"/>
      <c r="M231" s="436"/>
      <c r="N231" s="436"/>
      <c r="O231" s="436"/>
      <c r="P231" s="436"/>
      <c r="Q231" s="436"/>
      <c r="R231" s="436"/>
      <c r="S231" s="436"/>
      <c r="T231" s="436"/>
      <c r="U231" s="436"/>
      <c r="V231" s="436"/>
      <c r="W231" s="436"/>
      <c r="X231" s="436"/>
      <c r="Y231" s="436"/>
      <c r="Z231" s="436"/>
      <c r="AA231" s="436"/>
      <c r="AB231" s="436"/>
      <c r="AC231" s="436"/>
      <c r="AD231" s="436"/>
      <c r="AE231" s="436"/>
      <c r="AF231" s="436"/>
      <c r="AG231" s="436"/>
      <c r="AH231" s="436"/>
      <c r="AI231" s="436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  <c r="CS231" s="41"/>
      <c r="CT231" s="41"/>
      <c r="CU231" s="41"/>
      <c r="CV231" s="41"/>
      <c r="CW231" s="41"/>
      <c r="CX231" s="41"/>
      <c r="CY231" s="41"/>
      <c r="CZ231" s="41"/>
      <c r="DA231" s="41"/>
      <c r="DB231" s="41"/>
      <c r="DC231" s="41"/>
      <c r="DD231" s="41"/>
      <c r="DE231" s="41"/>
      <c r="DF231" s="41"/>
      <c r="DG231" s="41"/>
      <c r="DH231" s="41"/>
      <c r="DI231" s="41"/>
      <c r="DJ231" s="41"/>
      <c r="DK231" s="41"/>
      <c r="DL231" s="41"/>
      <c r="DM231" s="41"/>
      <c r="DN231" s="41"/>
      <c r="DO231" s="41"/>
      <c r="DP231" s="41"/>
      <c r="DQ231" s="41"/>
      <c r="DR231" s="41"/>
    </row>
    <row r="232" spans="1:122" x14ac:dyDescent="0.2">
      <c r="A232" s="436"/>
      <c r="B232" s="436"/>
      <c r="C232" s="454"/>
      <c r="D232" s="454"/>
      <c r="E232" s="454"/>
      <c r="F232" s="455"/>
      <c r="G232" s="436"/>
      <c r="H232" s="436"/>
      <c r="I232" s="436"/>
      <c r="J232" s="436"/>
      <c r="K232" s="436"/>
      <c r="L232" s="436"/>
      <c r="M232" s="436"/>
      <c r="N232" s="436"/>
      <c r="O232" s="436"/>
      <c r="P232" s="436"/>
      <c r="Q232" s="436"/>
      <c r="R232" s="436"/>
      <c r="S232" s="436"/>
      <c r="T232" s="436"/>
      <c r="U232" s="436"/>
      <c r="V232" s="436"/>
      <c r="W232" s="436"/>
      <c r="X232" s="436"/>
      <c r="Y232" s="436"/>
      <c r="Z232" s="436"/>
      <c r="AA232" s="436"/>
      <c r="AB232" s="436"/>
      <c r="AC232" s="436"/>
      <c r="AD232" s="436"/>
      <c r="AE232" s="436"/>
      <c r="AF232" s="436"/>
      <c r="AG232" s="436"/>
      <c r="AH232" s="436"/>
      <c r="AI232" s="436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41"/>
      <c r="BF232" s="41"/>
      <c r="BG232" s="41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  <c r="CS232" s="41"/>
      <c r="CT232" s="41"/>
      <c r="CU232" s="41"/>
      <c r="CV232" s="41"/>
      <c r="CW232" s="41"/>
      <c r="CX232" s="41"/>
      <c r="CY232" s="41"/>
      <c r="CZ232" s="41"/>
      <c r="DA232" s="41"/>
      <c r="DB232" s="41"/>
      <c r="DC232" s="41"/>
      <c r="DD232" s="41"/>
      <c r="DE232" s="41"/>
      <c r="DF232" s="41"/>
      <c r="DG232" s="41"/>
      <c r="DH232" s="41"/>
      <c r="DI232" s="41"/>
      <c r="DJ232" s="41"/>
      <c r="DK232" s="41"/>
      <c r="DL232" s="41"/>
      <c r="DM232" s="41"/>
      <c r="DN232" s="41"/>
      <c r="DO232" s="41"/>
      <c r="DP232" s="41"/>
      <c r="DQ232" s="41"/>
      <c r="DR232" s="41"/>
    </row>
    <row r="233" spans="1:122" x14ac:dyDescent="0.2">
      <c r="A233" s="436"/>
      <c r="B233" s="436"/>
      <c r="C233" s="454"/>
      <c r="D233" s="454"/>
      <c r="E233" s="454"/>
      <c r="F233" s="455"/>
      <c r="G233" s="436"/>
      <c r="H233" s="436"/>
      <c r="I233" s="436"/>
      <c r="J233" s="436"/>
      <c r="K233" s="436"/>
      <c r="L233" s="436"/>
      <c r="M233" s="436"/>
      <c r="N233" s="436"/>
      <c r="O233" s="436"/>
      <c r="P233" s="436"/>
      <c r="Q233" s="436"/>
      <c r="R233" s="436"/>
      <c r="S233" s="436"/>
      <c r="T233" s="436"/>
      <c r="U233" s="436"/>
      <c r="V233" s="436"/>
      <c r="W233" s="436"/>
      <c r="X233" s="436"/>
      <c r="Y233" s="436"/>
      <c r="Z233" s="436"/>
      <c r="AA233" s="436"/>
      <c r="AB233" s="436"/>
      <c r="AC233" s="436"/>
      <c r="AD233" s="436"/>
      <c r="AE233" s="436"/>
      <c r="AF233" s="436"/>
      <c r="AG233" s="436"/>
      <c r="AH233" s="436"/>
      <c r="AI233" s="436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  <c r="CS233" s="41"/>
      <c r="CT233" s="41"/>
      <c r="CU233" s="41"/>
      <c r="CV233" s="41"/>
      <c r="CW233" s="41"/>
      <c r="CX233" s="41"/>
      <c r="CY233" s="41"/>
      <c r="CZ233" s="41"/>
      <c r="DA233" s="41"/>
      <c r="DB233" s="41"/>
      <c r="DC233" s="41"/>
      <c r="DD233" s="41"/>
      <c r="DE233" s="41"/>
      <c r="DF233" s="41"/>
      <c r="DG233" s="41"/>
      <c r="DH233" s="41"/>
      <c r="DI233" s="41"/>
      <c r="DJ233" s="41"/>
      <c r="DK233" s="41"/>
      <c r="DL233" s="41"/>
      <c r="DM233" s="41"/>
      <c r="DN233" s="41"/>
      <c r="DO233" s="41"/>
      <c r="DP233" s="41"/>
      <c r="DQ233" s="41"/>
      <c r="DR233" s="41"/>
    </row>
    <row r="234" spans="1:122" x14ac:dyDescent="0.2">
      <c r="A234" s="436"/>
      <c r="B234" s="436"/>
      <c r="C234" s="454"/>
      <c r="D234" s="454"/>
      <c r="E234" s="454"/>
      <c r="F234" s="455"/>
      <c r="G234" s="436"/>
      <c r="H234" s="436"/>
      <c r="I234" s="436"/>
      <c r="J234" s="436"/>
      <c r="K234" s="436"/>
      <c r="L234" s="436"/>
      <c r="M234" s="436"/>
      <c r="N234" s="436"/>
      <c r="O234" s="436"/>
      <c r="P234" s="436"/>
      <c r="Q234" s="436"/>
      <c r="R234" s="436"/>
      <c r="S234" s="436"/>
      <c r="T234" s="436"/>
      <c r="U234" s="436"/>
      <c r="V234" s="436"/>
      <c r="W234" s="436"/>
      <c r="X234" s="436"/>
      <c r="Y234" s="436"/>
      <c r="Z234" s="436"/>
      <c r="AA234" s="436"/>
      <c r="AB234" s="436"/>
      <c r="AC234" s="436"/>
      <c r="AD234" s="436"/>
      <c r="AE234" s="436"/>
      <c r="AF234" s="436"/>
      <c r="AG234" s="436"/>
      <c r="AH234" s="436"/>
      <c r="AI234" s="436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41"/>
      <c r="BF234" s="41"/>
      <c r="BG234" s="41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/>
      <c r="CM234" s="41"/>
      <c r="CN234" s="41"/>
      <c r="CO234" s="41"/>
      <c r="CP234" s="41"/>
      <c r="CQ234" s="41"/>
      <c r="CR234" s="41"/>
      <c r="CS234" s="41"/>
      <c r="CT234" s="41"/>
      <c r="CU234" s="41"/>
      <c r="CV234" s="41"/>
      <c r="CW234" s="41"/>
      <c r="CX234" s="41"/>
      <c r="CY234" s="41"/>
      <c r="CZ234" s="41"/>
      <c r="DA234" s="41"/>
      <c r="DB234" s="41"/>
      <c r="DC234" s="41"/>
      <c r="DD234" s="41"/>
      <c r="DE234" s="41"/>
      <c r="DF234" s="41"/>
      <c r="DG234" s="41"/>
      <c r="DH234" s="41"/>
      <c r="DI234" s="41"/>
      <c r="DJ234" s="41"/>
      <c r="DK234" s="41"/>
      <c r="DL234" s="41"/>
      <c r="DM234" s="41"/>
      <c r="DN234" s="41"/>
      <c r="DO234" s="41"/>
      <c r="DP234" s="41"/>
      <c r="DQ234" s="41"/>
      <c r="DR234" s="41"/>
    </row>
    <row r="235" spans="1:122" x14ac:dyDescent="0.2">
      <c r="A235" s="436"/>
      <c r="B235" s="436"/>
      <c r="C235" s="454"/>
      <c r="D235" s="454"/>
      <c r="E235" s="454"/>
      <c r="F235" s="455"/>
      <c r="G235" s="436"/>
      <c r="H235" s="436"/>
      <c r="I235" s="436"/>
      <c r="J235" s="436"/>
      <c r="K235" s="436"/>
      <c r="L235" s="436"/>
      <c r="M235" s="436"/>
      <c r="N235" s="436"/>
      <c r="O235" s="436"/>
      <c r="P235" s="436"/>
      <c r="Q235" s="436"/>
      <c r="R235" s="436"/>
      <c r="S235" s="436"/>
      <c r="T235" s="436"/>
      <c r="U235" s="436"/>
      <c r="V235" s="436"/>
      <c r="W235" s="436"/>
      <c r="X235" s="436"/>
      <c r="Y235" s="436"/>
      <c r="Z235" s="436"/>
      <c r="AA235" s="436"/>
      <c r="AB235" s="436"/>
      <c r="AC235" s="436"/>
      <c r="AD235" s="436"/>
      <c r="AE235" s="436"/>
      <c r="AF235" s="436"/>
      <c r="AG235" s="436"/>
      <c r="AH235" s="436"/>
      <c r="AI235" s="436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/>
      <c r="CF235" s="41"/>
      <c r="CG235" s="41"/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  <c r="CS235" s="41"/>
      <c r="CT235" s="41"/>
      <c r="CU235" s="41"/>
      <c r="CV235" s="41"/>
      <c r="CW235" s="41"/>
      <c r="CX235" s="41"/>
      <c r="CY235" s="41"/>
      <c r="CZ235" s="41"/>
      <c r="DA235" s="41"/>
      <c r="DB235" s="41"/>
      <c r="DC235" s="41"/>
      <c r="DD235" s="41"/>
      <c r="DE235" s="41"/>
      <c r="DF235" s="41"/>
      <c r="DG235" s="41"/>
      <c r="DH235" s="41"/>
      <c r="DI235" s="41"/>
      <c r="DJ235" s="41"/>
      <c r="DK235" s="41"/>
      <c r="DL235" s="41"/>
      <c r="DM235" s="41"/>
      <c r="DN235" s="41"/>
      <c r="DO235" s="41"/>
      <c r="DP235" s="41"/>
      <c r="DQ235" s="41"/>
      <c r="DR235" s="41"/>
    </row>
    <row r="236" spans="1:122" x14ac:dyDescent="0.2">
      <c r="A236" s="436"/>
      <c r="B236" s="436"/>
      <c r="C236" s="454"/>
      <c r="D236" s="454"/>
      <c r="E236" s="454"/>
      <c r="F236" s="455"/>
      <c r="G236" s="436"/>
      <c r="H236" s="436"/>
      <c r="I236" s="436"/>
      <c r="J236" s="436"/>
      <c r="K236" s="436"/>
      <c r="L236" s="436"/>
      <c r="M236" s="436"/>
      <c r="N236" s="436"/>
      <c r="O236" s="436"/>
      <c r="P236" s="436"/>
      <c r="Q236" s="436"/>
      <c r="R236" s="436"/>
      <c r="S236" s="436"/>
      <c r="T236" s="436"/>
      <c r="U236" s="436"/>
      <c r="V236" s="436"/>
      <c r="W236" s="436"/>
      <c r="X236" s="436"/>
      <c r="Y236" s="436"/>
      <c r="Z236" s="436"/>
      <c r="AA236" s="436"/>
      <c r="AB236" s="436"/>
      <c r="AC236" s="436"/>
      <c r="AD236" s="436"/>
      <c r="AE236" s="436"/>
      <c r="AF236" s="436"/>
      <c r="AG236" s="436"/>
      <c r="AH236" s="436"/>
      <c r="AI236" s="436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41"/>
      <c r="BF236" s="41"/>
      <c r="BG236" s="41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/>
      <c r="CM236" s="41"/>
      <c r="CN236" s="41"/>
      <c r="CO236" s="41"/>
      <c r="CP236" s="41"/>
      <c r="CQ236" s="41"/>
      <c r="CR236" s="41"/>
      <c r="CS236" s="41"/>
      <c r="CT236" s="41"/>
      <c r="CU236" s="41"/>
      <c r="CV236" s="41"/>
      <c r="CW236" s="41"/>
      <c r="CX236" s="41"/>
      <c r="CY236" s="41"/>
      <c r="CZ236" s="41"/>
      <c r="DA236" s="41"/>
      <c r="DB236" s="41"/>
      <c r="DC236" s="41"/>
      <c r="DD236" s="41"/>
      <c r="DE236" s="41"/>
      <c r="DF236" s="41"/>
      <c r="DG236" s="41"/>
      <c r="DH236" s="41"/>
      <c r="DI236" s="41"/>
      <c r="DJ236" s="41"/>
      <c r="DK236" s="41"/>
      <c r="DL236" s="41"/>
      <c r="DM236" s="41"/>
      <c r="DN236" s="41"/>
      <c r="DO236" s="41"/>
      <c r="DP236" s="41"/>
      <c r="DQ236" s="41"/>
      <c r="DR236" s="41"/>
    </row>
    <row r="237" spans="1:122" x14ac:dyDescent="0.2">
      <c r="A237" s="436"/>
      <c r="B237" s="436"/>
      <c r="C237" s="454"/>
      <c r="D237" s="454"/>
      <c r="E237" s="454"/>
      <c r="F237" s="455"/>
      <c r="G237" s="436"/>
      <c r="H237" s="436"/>
      <c r="I237" s="436"/>
      <c r="J237" s="436"/>
      <c r="K237" s="436"/>
      <c r="L237" s="436"/>
      <c r="M237" s="436"/>
      <c r="N237" s="436"/>
      <c r="O237" s="436"/>
      <c r="P237" s="436"/>
      <c r="Q237" s="436"/>
      <c r="R237" s="436"/>
      <c r="S237" s="436"/>
      <c r="T237" s="436"/>
      <c r="U237" s="436"/>
      <c r="V237" s="436"/>
      <c r="W237" s="436"/>
      <c r="X237" s="436"/>
      <c r="Y237" s="436"/>
      <c r="Z237" s="436"/>
      <c r="AA237" s="436"/>
      <c r="AB237" s="436"/>
      <c r="AC237" s="436"/>
      <c r="AD237" s="436"/>
      <c r="AE237" s="436"/>
      <c r="AF237" s="436"/>
      <c r="AG237" s="436"/>
      <c r="AH237" s="436"/>
      <c r="AI237" s="436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41"/>
      <c r="BF237" s="41"/>
      <c r="BG237" s="41"/>
      <c r="BH237" s="41"/>
      <c r="BI237" s="41"/>
      <c r="BJ237" s="41"/>
      <c r="BK237" s="41"/>
      <c r="BL237" s="41"/>
      <c r="BM237" s="41"/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/>
      <c r="CM237" s="41"/>
      <c r="CN237" s="41"/>
      <c r="CO237" s="41"/>
      <c r="CP237" s="41"/>
      <c r="CQ237" s="41"/>
      <c r="CR237" s="41"/>
      <c r="CS237" s="41"/>
      <c r="CT237" s="41"/>
      <c r="CU237" s="41"/>
      <c r="CV237" s="41"/>
      <c r="CW237" s="41"/>
      <c r="CX237" s="41"/>
      <c r="CY237" s="41"/>
      <c r="CZ237" s="41"/>
      <c r="DA237" s="41"/>
      <c r="DB237" s="41"/>
      <c r="DC237" s="41"/>
      <c r="DD237" s="41"/>
      <c r="DE237" s="41"/>
      <c r="DF237" s="41"/>
      <c r="DG237" s="41"/>
      <c r="DH237" s="41"/>
      <c r="DI237" s="41"/>
      <c r="DJ237" s="41"/>
      <c r="DK237" s="41"/>
      <c r="DL237" s="41"/>
      <c r="DM237" s="41"/>
      <c r="DN237" s="41"/>
      <c r="DO237" s="41"/>
      <c r="DP237" s="41"/>
      <c r="DQ237" s="41"/>
      <c r="DR237" s="41"/>
    </row>
    <row r="238" spans="1:122" x14ac:dyDescent="0.2">
      <c r="A238" s="436"/>
      <c r="B238" s="436"/>
      <c r="C238" s="454"/>
      <c r="D238" s="454"/>
      <c r="E238" s="454"/>
      <c r="F238" s="455"/>
      <c r="G238" s="436"/>
      <c r="H238" s="436"/>
      <c r="I238" s="436"/>
      <c r="J238" s="436"/>
      <c r="K238" s="436"/>
      <c r="L238" s="436"/>
      <c r="M238" s="436"/>
      <c r="N238" s="436"/>
      <c r="O238" s="436"/>
      <c r="P238" s="436"/>
      <c r="Q238" s="436"/>
      <c r="R238" s="436"/>
      <c r="S238" s="436"/>
      <c r="T238" s="436"/>
      <c r="U238" s="436"/>
      <c r="V238" s="436"/>
      <c r="W238" s="436"/>
      <c r="X238" s="436"/>
      <c r="Y238" s="436"/>
      <c r="Z238" s="436"/>
      <c r="AA238" s="436"/>
      <c r="AB238" s="436"/>
      <c r="AC238" s="436"/>
      <c r="AD238" s="436"/>
      <c r="AE238" s="436"/>
      <c r="AF238" s="436"/>
      <c r="AG238" s="436"/>
      <c r="AH238" s="436"/>
      <c r="AI238" s="436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41"/>
      <c r="BF238" s="41"/>
      <c r="BG238" s="41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/>
      <c r="CM238" s="41"/>
      <c r="CN238" s="41"/>
      <c r="CO238" s="41"/>
      <c r="CP238" s="41"/>
      <c r="CQ238" s="41"/>
      <c r="CR238" s="41"/>
      <c r="CS238" s="41"/>
      <c r="CT238" s="41"/>
      <c r="CU238" s="41"/>
      <c r="CV238" s="41"/>
      <c r="CW238" s="41"/>
      <c r="CX238" s="41"/>
      <c r="CY238" s="41"/>
      <c r="CZ238" s="41"/>
      <c r="DA238" s="41"/>
      <c r="DB238" s="41"/>
      <c r="DC238" s="41"/>
      <c r="DD238" s="41"/>
      <c r="DE238" s="41"/>
      <c r="DF238" s="41"/>
      <c r="DG238" s="41"/>
      <c r="DH238" s="41"/>
      <c r="DI238" s="41"/>
      <c r="DJ238" s="41"/>
      <c r="DK238" s="41"/>
      <c r="DL238" s="41"/>
      <c r="DM238" s="41"/>
      <c r="DN238" s="41"/>
      <c r="DO238" s="41"/>
      <c r="DP238" s="41"/>
      <c r="DQ238" s="41"/>
      <c r="DR238" s="41"/>
    </row>
    <row r="239" spans="1:122" x14ac:dyDescent="0.2">
      <c r="A239" s="436"/>
      <c r="B239" s="436"/>
      <c r="C239" s="454"/>
      <c r="D239" s="454"/>
      <c r="E239" s="454"/>
      <c r="F239" s="455"/>
      <c r="G239" s="436"/>
      <c r="H239" s="436"/>
      <c r="I239" s="436"/>
      <c r="J239" s="436"/>
      <c r="K239" s="436"/>
      <c r="L239" s="436"/>
      <c r="M239" s="436"/>
      <c r="N239" s="436"/>
      <c r="O239" s="436"/>
      <c r="P239" s="436"/>
      <c r="Q239" s="436"/>
      <c r="R239" s="436"/>
      <c r="S239" s="436"/>
      <c r="T239" s="436"/>
      <c r="U239" s="436"/>
      <c r="V239" s="436"/>
      <c r="W239" s="436"/>
      <c r="X239" s="436"/>
      <c r="Y239" s="436"/>
      <c r="Z239" s="436"/>
      <c r="AA239" s="436"/>
      <c r="AB239" s="436"/>
      <c r="AC239" s="436"/>
      <c r="AD239" s="436"/>
      <c r="AE239" s="436"/>
      <c r="AF239" s="436"/>
      <c r="AG239" s="436"/>
      <c r="AH239" s="436"/>
      <c r="AI239" s="436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  <c r="BB239" s="41"/>
      <c r="BC239" s="41"/>
      <c r="BD239" s="41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/>
      <c r="CM239" s="41"/>
      <c r="CN239" s="41"/>
      <c r="CO239" s="41"/>
      <c r="CP239" s="41"/>
      <c r="CQ239" s="41"/>
      <c r="CR239" s="41"/>
      <c r="CS239" s="41"/>
      <c r="CT239" s="41"/>
      <c r="CU239" s="41"/>
      <c r="CV239" s="41"/>
      <c r="CW239" s="41"/>
      <c r="CX239" s="41"/>
      <c r="CY239" s="41"/>
      <c r="CZ239" s="41"/>
      <c r="DA239" s="41"/>
      <c r="DB239" s="41"/>
      <c r="DC239" s="41"/>
      <c r="DD239" s="41"/>
      <c r="DE239" s="41"/>
      <c r="DF239" s="41"/>
      <c r="DG239" s="41"/>
      <c r="DH239" s="41"/>
      <c r="DI239" s="41"/>
      <c r="DJ239" s="41"/>
      <c r="DK239" s="41"/>
      <c r="DL239" s="41"/>
      <c r="DM239" s="41"/>
      <c r="DN239" s="41"/>
      <c r="DO239" s="41"/>
      <c r="DP239" s="41"/>
      <c r="DQ239" s="41"/>
      <c r="DR239" s="41"/>
    </row>
    <row r="240" spans="1:122" x14ac:dyDescent="0.2">
      <c r="A240" s="436"/>
      <c r="B240" s="436"/>
      <c r="C240" s="454"/>
      <c r="D240" s="454"/>
      <c r="E240" s="454"/>
      <c r="F240" s="455"/>
      <c r="G240" s="436"/>
      <c r="H240" s="436"/>
      <c r="I240" s="436"/>
      <c r="J240" s="436"/>
      <c r="K240" s="436"/>
      <c r="L240" s="436"/>
      <c r="M240" s="436"/>
      <c r="N240" s="436"/>
      <c r="O240" s="436"/>
      <c r="P240" s="436"/>
      <c r="Q240" s="436"/>
      <c r="R240" s="436"/>
      <c r="S240" s="436"/>
      <c r="T240" s="436"/>
      <c r="U240" s="436"/>
      <c r="V240" s="436"/>
      <c r="W240" s="436"/>
      <c r="X240" s="436"/>
      <c r="Y240" s="436"/>
      <c r="Z240" s="436"/>
      <c r="AA240" s="436"/>
      <c r="AB240" s="436"/>
      <c r="AC240" s="436"/>
      <c r="AD240" s="436"/>
      <c r="AE240" s="436"/>
      <c r="AF240" s="436"/>
      <c r="AG240" s="436"/>
      <c r="AH240" s="436"/>
      <c r="AI240" s="436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41"/>
      <c r="BF240" s="41"/>
      <c r="BG240" s="41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/>
      <c r="CM240" s="41"/>
      <c r="CN240" s="41"/>
      <c r="CO240" s="41"/>
      <c r="CP240" s="41"/>
      <c r="CQ240" s="41"/>
      <c r="CR240" s="41"/>
      <c r="CS240" s="41"/>
      <c r="CT240" s="41"/>
      <c r="CU240" s="41"/>
      <c r="CV240" s="41"/>
      <c r="CW240" s="41"/>
      <c r="CX240" s="41"/>
      <c r="CY240" s="41"/>
      <c r="CZ240" s="41"/>
      <c r="DA240" s="41"/>
      <c r="DB240" s="41"/>
      <c r="DC240" s="41"/>
      <c r="DD240" s="41"/>
      <c r="DE240" s="41"/>
      <c r="DF240" s="41"/>
      <c r="DG240" s="41"/>
      <c r="DH240" s="41"/>
      <c r="DI240" s="41"/>
      <c r="DJ240" s="41"/>
      <c r="DK240" s="41"/>
      <c r="DL240" s="41"/>
      <c r="DM240" s="41"/>
      <c r="DN240" s="41"/>
      <c r="DO240" s="41"/>
      <c r="DP240" s="41"/>
      <c r="DQ240" s="41"/>
      <c r="DR240" s="41"/>
    </row>
    <row r="241" spans="1:122" x14ac:dyDescent="0.2">
      <c r="A241" s="436"/>
      <c r="B241" s="436"/>
      <c r="C241" s="454"/>
      <c r="D241" s="454"/>
      <c r="E241" s="454"/>
      <c r="F241" s="455"/>
      <c r="G241" s="436"/>
      <c r="H241" s="436"/>
      <c r="I241" s="436"/>
      <c r="J241" s="436"/>
      <c r="K241" s="436"/>
      <c r="L241" s="436"/>
      <c r="M241" s="436"/>
      <c r="N241" s="436"/>
      <c r="O241" s="436"/>
      <c r="P241" s="436"/>
      <c r="Q241" s="436"/>
      <c r="R241" s="436"/>
      <c r="S241" s="436"/>
      <c r="T241" s="436"/>
      <c r="U241" s="436"/>
      <c r="V241" s="436"/>
      <c r="W241" s="436"/>
      <c r="X241" s="436"/>
      <c r="Y241" s="436"/>
      <c r="Z241" s="436"/>
      <c r="AA241" s="436"/>
      <c r="AB241" s="436"/>
      <c r="AC241" s="436"/>
      <c r="AD241" s="436"/>
      <c r="AE241" s="436"/>
      <c r="AF241" s="436"/>
      <c r="AG241" s="436"/>
      <c r="AH241" s="436"/>
      <c r="AI241" s="436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/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/>
      <c r="CM241" s="41"/>
      <c r="CN241" s="41"/>
      <c r="CO241" s="41"/>
      <c r="CP241" s="41"/>
      <c r="CQ241" s="41"/>
      <c r="CR241" s="41"/>
      <c r="CS241" s="41"/>
      <c r="CT241" s="41"/>
      <c r="CU241" s="41"/>
      <c r="CV241" s="41"/>
      <c r="CW241" s="41"/>
      <c r="CX241" s="41"/>
      <c r="CY241" s="41"/>
      <c r="CZ241" s="41"/>
      <c r="DA241" s="41"/>
      <c r="DB241" s="41"/>
      <c r="DC241" s="41"/>
      <c r="DD241" s="41"/>
      <c r="DE241" s="41"/>
      <c r="DF241" s="41"/>
      <c r="DG241" s="41"/>
      <c r="DH241" s="41"/>
      <c r="DI241" s="41"/>
      <c r="DJ241" s="41"/>
      <c r="DK241" s="41"/>
      <c r="DL241" s="41"/>
      <c r="DM241" s="41"/>
      <c r="DN241" s="41"/>
      <c r="DO241" s="41"/>
      <c r="DP241" s="41"/>
      <c r="DQ241" s="41"/>
      <c r="DR241" s="41"/>
    </row>
    <row r="242" spans="1:122" x14ac:dyDescent="0.2">
      <c r="A242" s="436"/>
      <c r="B242" s="436"/>
      <c r="C242" s="454"/>
      <c r="D242" s="454"/>
      <c r="E242" s="454"/>
      <c r="F242" s="455"/>
      <c r="G242" s="436"/>
      <c r="H242" s="436"/>
      <c r="I242" s="436"/>
      <c r="J242" s="436"/>
      <c r="K242" s="436"/>
      <c r="L242" s="436"/>
      <c r="M242" s="436"/>
      <c r="N242" s="436"/>
      <c r="O242" s="436"/>
      <c r="P242" s="436"/>
      <c r="Q242" s="436"/>
      <c r="R242" s="436"/>
      <c r="S242" s="436"/>
      <c r="T242" s="436"/>
      <c r="U242" s="436"/>
      <c r="V242" s="436"/>
      <c r="W242" s="436"/>
      <c r="X242" s="436"/>
      <c r="Y242" s="436"/>
      <c r="Z242" s="436"/>
      <c r="AA242" s="436"/>
      <c r="AB242" s="436"/>
      <c r="AC242" s="436"/>
      <c r="AD242" s="436"/>
      <c r="AE242" s="436"/>
      <c r="AF242" s="436"/>
      <c r="AG242" s="436"/>
      <c r="AH242" s="436"/>
      <c r="AI242" s="436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41"/>
      <c r="BF242" s="41"/>
      <c r="BG242" s="41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/>
      <c r="CM242" s="41"/>
      <c r="CN242" s="41"/>
      <c r="CO242" s="41"/>
      <c r="CP242" s="41"/>
      <c r="CQ242" s="41"/>
      <c r="CR242" s="41"/>
      <c r="CS242" s="41"/>
      <c r="CT242" s="41"/>
      <c r="CU242" s="41"/>
      <c r="CV242" s="41"/>
      <c r="CW242" s="41"/>
      <c r="CX242" s="41"/>
      <c r="CY242" s="41"/>
      <c r="CZ242" s="41"/>
      <c r="DA242" s="41"/>
      <c r="DB242" s="41"/>
      <c r="DC242" s="41"/>
      <c r="DD242" s="41"/>
      <c r="DE242" s="41"/>
      <c r="DF242" s="41"/>
      <c r="DG242" s="41"/>
      <c r="DH242" s="41"/>
      <c r="DI242" s="41"/>
      <c r="DJ242" s="41"/>
      <c r="DK242" s="41"/>
      <c r="DL242" s="41"/>
      <c r="DM242" s="41"/>
      <c r="DN242" s="41"/>
      <c r="DO242" s="41"/>
      <c r="DP242" s="41"/>
      <c r="DQ242" s="41"/>
      <c r="DR242" s="41"/>
    </row>
    <row r="243" spans="1:122" x14ac:dyDescent="0.2">
      <c r="A243" s="436"/>
      <c r="B243" s="436"/>
      <c r="C243" s="454"/>
      <c r="D243" s="454"/>
      <c r="E243" s="454"/>
      <c r="F243" s="455"/>
      <c r="G243" s="436"/>
      <c r="H243" s="436"/>
      <c r="I243" s="436"/>
      <c r="J243" s="436"/>
      <c r="K243" s="436"/>
      <c r="L243" s="436"/>
      <c r="M243" s="436"/>
      <c r="N243" s="436"/>
      <c r="O243" s="436"/>
      <c r="P243" s="436"/>
      <c r="Q243" s="436"/>
      <c r="R243" s="436"/>
      <c r="S243" s="436"/>
      <c r="T243" s="436"/>
      <c r="U243" s="436"/>
      <c r="V243" s="436"/>
      <c r="W243" s="436"/>
      <c r="X243" s="436"/>
      <c r="Y243" s="436"/>
      <c r="Z243" s="436"/>
      <c r="AA243" s="436"/>
      <c r="AB243" s="436"/>
      <c r="AC243" s="436"/>
      <c r="AD243" s="436"/>
      <c r="AE243" s="436"/>
      <c r="AF243" s="436"/>
      <c r="AG243" s="436"/>
      <c r="AH243" s="436"/>
      <c r="AI243" s="436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/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/>
      <c r="CM243" s="41"/>
      <c r="CN243" s="41"/>
      <c r="CO243" s="41"/>
      <c r="CP243" s="41"/>
      <c r="CQ243" s="41"/>
      <c r="CR243" s="41"/>
      <c r="CS243" s="41"/>
      <c r="CT243" s="41"/>
      <c r="CU243" s="41"/>
      <c r="CV243" s="41"/>
      <c r="CW243" s="41"/>
      <c r="CX243" s="41"/>
      <c r="CY243" s="41"/>
      <c r="CZ243" s="41"/>
      <c r="DA243" s="41"/>
      <c r="DB243" s="41"/>
      <c r="DC243" s="41"/>
      <c r="DD243" s="41"/>
      <c r="DE243" s="41"/>
      <c r="DF243" s="41"/>
      <c r="DG243" s="41"/>
      <c r="DH243" s="41"/>
      <c r="DI243" s="41"/>
      <c r="DJ243" s="41"/>
      <c r="DK243" s="41"/>
      <c r="DL243" s="41"/>
      <c r="DM243" s="41"/>
      <c r="DN243" s="41"/>
      <c r="DO243" s="41"/>
      <c r="DP243" s="41"/>
      <c r="DQ243" s="41"/>
      <c r="DR243" s="41"/>
    </row>
    <row r="244" spans="1:122" x14ac:dyDescent="0.2">
      <c r="A244" s="436"/>
      <c r="B244" s="436"/>
      <c r="C244" s="454"/>
      <c r="D244" s="454"/>
      <c r="E244" s="454"/>
      <c r="F244" s="455"/>
      <c r="G244" s="436"/>
      <c r="H244" s="436"/>
      <c r="I244" s="436"/>
      <c r="J244" s="436"/>
      <c r="K244" s="436"/>
      <c r="L244" s="436"/>
      <c r="M244" s="436"/>
      <c r="N244" s="436"/>
      <c r="O244" s="436"/>
      <c r="P244" s="436"/>
      <c r="Q244" s="436"/>
      <c r="R244" s="436"/>
      <c r="S244" s="436"/>
      <c r="T244" s="436"/>
      <c r="U244" s="436"/>
      <c r="V244" s="436"/>
      <c r="W244" s="436"/>
      <c r="X244" s="436"/>
      <c r="Y244" s="436"/>
      <c r="Z244" s="436"/>
      <c r="AA244" s="436"/>
      <c r="AB244" s="436"/>
      <c r="AC244" s="436"/>
      <c r="AD244" s="436"/>
      <c r="AE244" s="436"/>
      <c r="AF244" s="436"/>
      <c r="AG244" s="436"/>
      <c r="AH244" s="436"/>
      <c r="AI244" s="436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</row>
    <row r="245" spans="1:122" x14ac:dyDescent="0.2">
      <c r="A245" s="436"/>
      <c r="B245" s="436"/>
      <c r="C245" s="454"/>
      <c r="D245" s="454"/>
      <c r="E245" s="454"/>
      <c r="F245" s="455"/>
      <c r="G245" s="436"/>
      <c r="H245" s="436"/>
      <c r="I245" s="436"/>
      <c r="J245" s="436"/>
      <c r="K245" s="436"/>
      <c r="L245" s="436"/>
      <c r="M245" s="436"/>
      <c r="N245" s="436"/>
      <c r="O245" s="436"/>
      <c r="P245" s="436"/>
      <c r="Q245" s="436"/>
      <c r="R245" s="436"/>
      <c r="S245" s="436"/>
      <c r="T245" s="436"/>
      <c r="U245" s="436"/>
      <c r="V245" s="436"/>
      <c r="W245" s="436"/>
      <c r="X245" s="436"/>
      <c r="Y245" s="436"/>
      <c r="Z245" s="436"/>
      <c r="AA245" s="436"/>
      <c r="AB245" s="436"/>
      <c r="AC245" s="436"/>
      <c r="AD245" s="436"/>
      <c r="AE245" s="436"/>
      <c r="AF245" s="436"/>
      <c r="AG245" s="436"/>
      <c r="AH245" s="436"/>
      <c r="AI245" s="436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</row>
    <row r="246" spans="1:122" x14ac:dyDescent="0.2">
      <c r="A246" s="436"/>
      <c r="B246" s="436"/>
      <c r="C246" s="454"/>
      <c r="D246" s="454"/>
      <c r="E246" s="454"/>
      <c r="F246" s="455"/>
      <c r="G246" s="436"/>
      <c r="H246" s="436"/>
      <c r="I246" s="436"/>
      <c r="J246" s="436"/>
      <c r="K246" s="436"/>
      <c r="L246" s="436"/>
      <c r="M246" s="436"/>
      <c r="N246" s="436"/>
      <c r="O246" s="436"/>
      <c r="P246" s="436"/>
      <c r="Q246" s="436"/>
      <c r="R246" s="436"/>
      <c r="S246" s="436"/>
      <c r="T246" s="436"/>
      <c r="U246" s="436"/>
      <c r="V246" s="436"/>
      <c r="W246" s="436"/>
      <c r="X246" s="436"/>
      <c r="Y246" s="436"/>
      <c r="Z246" s="436"/>
      <c r="AA246" s="436"/>
      <c r="AB246" s="436"/>
      <c r="AC246" s="436"/>
      <c r="AD246" s="436"/>
      <c r="AE246" s="436"/>
      <c r="AF246" s="436"/>
      <c r="AG246" s="436"/>
      <c r="AH246" s="436"/>
      <c r="AI246" s="436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</row>
    <row r="247" spans="1:122" x14ac:dyDescent="0.2">
      <c r="A247" s="436"/>
      <c r="B247" s="436"/>
      <c r="C247" s="454"/>
      <c r="D247" s="454"/>
      <c r="E247" s="454"/>
      <c r="F247" s="455"/>
      <c r="G247" s="436"/>
      <c r="H247" s="436"/>
      <c r="I247" s="436"/>
      <c r="J247" s="436"/>
      <c r="K247" s="436"/>
      <c r="L247" s="436"/>
      <c r="M247" s="436"/>
      <c r="N247" s="436"/>
      <c r="O247" s="436"/>
      <c r="P247" s="436"/>
      <c r="Q247" s="436"/>
      <c r="R247" s="436"/>
      <c r="S247" s="436"/>
      <c r="T247" s="436"/>
      <c r="U247" s="436"/>
      <c r="V247" s="436"/>
      <c r="W247" s="436"/>
      <c r="X247" s="436"/>
      <c r="Y247" s="436"/>
      <c r="Z247" s="436"/>
      <c r="AA247" s="436"/>
      <c r="AB247" s="436"/>
      <c r="AC247" s="436"/>
      <c r="AD247" s="436"/>
      <c r="AE247" s="436"/>
      <c r="AF247" s="436"/>
      <c r="AG247" s="436"/>
      <c r="AH247" s="436"/>
      <c r="AI247" s="436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</row>
    <row r="248" spans="1:122" x14ac:dyDescent="0.2">
      <c r="A248" s="436"/>
      <c r="B248" s="436"/>
      <c r="C248" s="454"/>
      <c r="D248" s="454"/>
      <c r="E248" s="454"/>
      <c r="F248" s="455"/>
      <c r="G248" s="436"/>
      <c r="H248" s="436"/>
      <c r="I248" s="436"/>
      <c r="J248" s="436"/>
      <c r="K248" s="436"/>
      <c r="L248" s="436"/>
      <c r="M248" s="436"/>
      <c r="N248" s="436"/>
      <c r="O248" s="436"/>
      <c r="P248" s="436"/>
      <c r="Q248" s="436"/>
      <c r="R248" s="436"/>
      <c r="S248" s="436"/>
      <c r="T248" s="436"/>
      <c r="U248" s="436"/>
      <c r="V248" s="436"/>
      <c r="W248" s="436"/>
      <c r="X248" s="436"/>
      <c r="Y248" s="436"/>
      <c r="Z248" s="436"/>
      <c r="AA248" s="436"/>
      <c r="AB248" s="436"/>
      <c r="AC248" s="436"/>
      <c r="AD248" s="436"/>
      <c r="AE248" s="436"/>
      <c r="AF248" s="436"/>
      <c r="AG248" s="436"/>
      <c r="AH248" s="436"/>
      <c r="AI248" s="436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</row>
    <row r="249" spans="1:122" x14ac:dyDescent="0.2">
      <c r="A249" s="436"/>
      <c r="B249" s="436"/>
      <c r="C249" s="454"/>
      <c r="D249" s="454"/>
      <c r="E249" s="454"/>
      <c r="F249" s="455"/>
      <c r="G249" s="436"/>
      <c r="H249" s="436"/>
      <c r="I249" s="436"/>
      <c r="J249" s="436"/>
      <c r="K249" s="436"/>
      <c r="L249" s="436"/>
      <c r="M249" s="436"/>
      <c r="N249" s="436"/>
      <c r="O249" s="436"/>
      <c r="P249" s="436"/>
      <c r="Q249" s="436"/>
      <c r="R249" s="436"/>
      <c r="S249" s="436"/>
      <c r="T249" s="436"/>
      <c r="U249" s="436"/>
      <c r="V249" s="436"/>
      <c r="W249" s="436"/>
      <c r="X249" s="436"/>
      <c r="Y249" s="436"/>
      <c r="Z249" s="436"/>
      <c r="AA249" s="436"/>
      <c r="AB249" s="436"/>
      <c r="AC249" s="436"/>
      <c r="AD249" s="436"/>
      <c r="AE249" s="436"/>
      <c r="AF249" s="436"/>
      <c r="AG249" s="436"/>
      <c r="AH249" s="436"/>
      <c r="AI249" s="436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</row>
    <row r="250" spans="1:122" x14ac:dyDescent="0.2">
      <c r="A250" s="436"/>
      <c r="B250" s="436"/>
      <c r="C250" s="454"/>
      <c r="D250" s="454"/>
      <c r="E250" s="454"/>
      <c r="F250" s="455"/>
      <c r="G250" s="436"/>
      <c r="H250" s="436"/>
      <c r="I250" s="436"/>
      <c r="J250" s="436"/>
      <c r="K250" s="436"/>
      <c r="L250" s="436"/>
      <c r="M250" s="436"/>
      <c r="N250" s="436"/>
      <c r="O250" s="436"/>
      <c r="P250" s="436"/>
      <c r="Q250" s="436"/>
      <c r="R250" s="436"/>
      <c r="S250" s="436"/>
      <c r="T250" s="436"/>
      <c r="U250" s="436"/>
      <c r="V250" s="436"/>
      <c r="W250" s="436"/>
      <c r="X250" s="436"/>
      <c r="Y250" s="436"/>
      <c r="Z250" s="436"/>
      <c r="AA250" s="436"/>
      <c r="AB250" s="436"/>
      <c r="AC250" s="436"/>
      <c r="AD250" s="436"/>
      <c r="AE250" s="436"/>
      <c r="AF250" s="436"/>
      <c r="AG250" s="436"/>
      <c r="AH250" s="436"/>
      <c r="AI250" s="436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</row>
    <row r="251" spans="1:122" x14ac:dyDescent="0.2">
      <c r="A251" s="436"/>
      <c r="B251" s="436"/>
      <c r="C251" s="454"/>
      <c r="D251" s="454"/>
      <c r="E251" s="454"/>
      <c r="F251" s="455"/>
      <c r="G251" s="436"/>
      <c r="H251" s="436"/>
      <c r="I251" s="436"/>
      <c r="J251" s="436"/>
      <c r="K251" s="436"/>
      <c r="L251" s="436"/>
      <c r="M251" s="436"/>
      <c r="N251" s="436"/>
      <c r="O251" s="436"/>
      <c r="P251" s="436"/>
      <c r="Q251" s="436"/>
      <c r="R251" s="436"/>
      <c r="S251" s="436"/>
      <c r="T251" s="436"/>
      <c r="U251" s="436"/>
      <c r="V251" s="436"/>
      <c r="W251" s="436"/>
      <c r="X251" s="436"/>
      <c r="Y251" s="436"/>
      <c r="Z251" s="436"/>
      <c r="AA251" s="436"/>
      <c r="AB251" s="436"/>
      <c r="AC251" s="436"/>
      <c r="AD251" s="436"/>
      <c r="AE251" s="436"/>
      <c r="AF251" s="436"/>
      <c r="AG251" s="436"/>
      <c r="AH251" s="436"/>
      <c r="AI251" s="436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/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</row>
    <row r="252" spans="1:122" x14ac:dyDescent="0.2">
      <c r="A252" s="436"/>
      <c r="B252" s="436"/>
      <c r="C252" s="454"/>
      <c r="D252" s="454"/>
      <c r="E252" s="454"/>
      <c r="F252" s="455"/>
      <c r="G252" s="436"/>
      <c r="H252" s="436"/>
      <c r="I252" s="436"/>
      <c r="J252" s="436"/>
      <c r="K252" s="436"/>
      <c r="L252" s="436"/>
      <c r="M252" s="436"/>
      <c r="N252" s="436"/>
      <c r="O252" s="436"/>
      <c r="P252" s="436"/>
      <c r="Q252" s="436"/>
      <c r="R252" s="436"/>
      <c r="S252" s="436"/>
      <c r="T252" s="436"/>
      <c r="U252" s="436"/>
      <c r="V252" s="436"/>
      <c r="W252" s="436"/>
      <c r="X252" s="436"/>
      <c r="Y252" s="436"/>
      <c r="Z252" s="436"/>
      <c r="AA252" s="436"/>
      <c r="AB252" s="436"/>
      <c r="AC252" s="436"/>
      <c r="AD252" s="436"/>
      <c r="AE252" s="436"/>
      <c r="AF252" s="436"/>
      <c r="AG252" s="436"/>
      <c r="AH252" s="436"/>
      <c r="AI252" s="436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</row>
    <row r="253" spans="1:122" x14ac:dyDescent="0.2">
      <c r="A253" s="436"/>
      <c r="B253" s="436"/>
      <c r="C253" s="454"/>
      <c r="D253" s="454"/>
      <c r="E253" s="454"/>
      <c r="F253" s="455"/>
      <c r="G253" s="436"/>
      <c r="H253" s="436"/>
      <c r="I253" s="436"/>
      <c r="J253" s="436"/>
      <c r="K253" s="436"/>
      <c r="L253" s="436"/>
      <c r="M253" s="436"/>
      <c r="N253" s="436"/>
      <c r="O253" s="436"/>
      <c r="P253" s="436"/>
      <c r="Q253" s="436"/>
      <c r="R253" s="436"/>
      <c r="S253" s="436"/>
      <c r="T253" s="436"/>
      <c r="U253" s="436"/>
      <c r="V253" s="436"/>
      <c r="W253" s="436"/>
      <c r="X253" s="436"/>
      <c r="Y253" s="436"/>
      <c r="Z253" s="436"/>
      <c r="AA253" s="436"/>
      <c r="AB253" s="436"/>
      <c r="AC253" s="436"/>
      <c r="AD253" s="436"/>
      <c r="AE253" s="436"/>
      <c r="AF253" s="436"/>
      <c r="AG253" s="436"/>
      <c r="AH253" s="436"/>
      <c r="AI253" s="436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</row>
    <row r="254" spans="1:122" x14ac:dyDescent="0.2">
      <c r="A254" s="436"/>
      <c r="B254" s="436"/>
      <c r="C254" s="454"/>
      <c r="D254" s="454"/>
      <c r="E254" s="454"/>
      <c r="F254" s="455"/>
      <c r="G254" s="436"/>
      <c r="H254" s="436"/>
      <c r="I254" s="436"/>
      <c r="J254" s="436"/>
      <c r="K254" s="436"/>
      <c r="L254" s="436"/>
      <c r="M254" s="436"/>
      <c r="N254" s="436"/>
      <c r="O254" s="436"/>
      <c r="P254" s="436"/>
      <c r="Q254" s="436"/>
      <c r="R254" s="436"/>
      <c r="S254" s="436"/>
      <c r="T254" s="436"/>
      <c r="U254" s="436"/>
      <c r="V254" s="436"/>
      <c r="W254" s="436"/>
      <c r="X254" s="436"/>
      <c r="Y254" s="436"/>
      <c r="Z254" s="436"/>
      <c r="AA254" s="436"/>
      <c r="AB254" s="436"/>
      <c r="AC254" s="436"/>
      <c r="AD254" s="436"/>
      <c r="AE254" s="436"/>
      <c r="AF254" s="436"/>
      <c r="AG254" s="436"/>
      <c r="AH254" s="436"/>
      <c r="AI254" s="436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</row>
    <row r="255" spans="1:122" x14ac:dyDescent="0.2">
      <c r="A255" s="436"/>
      <c r="B255" s="436"/>
      <c r="C255" s="454"/>
      <c r="D255" s="454"/>
      <c r="E255" s="454"/>
      <c r="F255" s="455"/>
      <c r="G255" s="436"/>
      <c r="H255" s="436"/>
      <c r="I255" s="436"/>
      <c r="J255" s="436"/>
      <c r="K255" s="436"/>
      <c r="L255" s="436"/>
      <c r="M255" s="436"/>
      <c r="N255" s="436"/>
      <c r="O255" s="436"/>
      <c r="P255" s="436"/>
      <c r="Q255" s="436"/>
      <c r="R255" s="436"/>
      <c r="S255" s="436"/>
      <c r="T255" s="436"/>
      <c r="U255" s="436"/>
      <c r="V255" s="436"/>
      <c r="W255" s="436"/>
      <c r="X255" s="436"/>
      <c r="Y255" s="436"/>
      <c r="Z255" s="436"/>
      <c r="AA255" s="436"/>
      <c r="AB255" s="436"/>
      <c r="AC255" s="436"/>
      <c r="AD255" s="436"/>
      <c r="AE255" s="436"/>
      <c r="AF255" s="436"/>
      <c r="AG255" s="436"/>
      <c r="AH255" s="436"/>
      <c r="AI255" s="436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</row>
    <row r="256" spans="1:122" x14ac:dyDescent="0.2">
      <c r="A256" s="436"/>
      <c r="B256" s="436"/>
      <c r="C256" s="454"/>
      <c r="D256" s="454"/>
      <c r="E256" s="454"/>
      <c r="F256" s="455"/>
      <c r="G256" s="436"/>
      <c r="H256" s="436"/>
      <c r="I256" s="436"/>
      <c r="J256" s="436"/>
      <c r="K256" s="436"/>
      <c r="L256" s="436"/>
      <c r="M256" s="436"/>
      <c r="N256" s="436"/>
      <c r="O256" s="436"/>
      <c r="P256" s="436"/>
      <c r="Q256" s="436"/>
      <c r="R256" s="436"/>
      <c r="S256" s="436"/>
      <c r="T256" s="436"/>
      <c r="U256" s="436"/>
      <c r="V256" s="436"/>
      <c r="W256" s="436"/>
      <c r="X256" s="436"/>
      <c r="Y256" s="436"/>
      <c r="Z256" s="436"/>
      <c r="AA256" s="436"/>
      <c r="AB256" s="436"/>
      <c r="AC256" s="436"/>
      <c r="AD256" s="436"/>
      <c r="AE256" s="436"/>
      <c r="AF256" s="436"/>
      <c r="AG256" s="436"/>
      <c r="AH256" s="436"/>
      <c r="AI256" s="436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</row>
    <row r="257" spans="1:122" x14ac:dyDescent="0.2">
      <c r="A257" s="436"/>
      <c r="B257" s="436"/>
      <c r="C257" s="454"/>
      <c r="D257" s="454"/>
      <c r="E257" s="454"/>
      <c r="F257" s="455"/>
      <c r="G257" s="436"/>
      <c r="H257" s="436"/>
      <c r="I257" s="436"/>
      <c r="J257" s="436"/>
      <c r="K257" s="436"/>
      <c r="L257" s="436"/>
      <c r="M257" s="436"/>
      <c r="N257" s="436"/>
      <c r="O257" s="436"/>
      <c r="P257" s="436"/>
      <c r="Q257" s="436"/>
      <c r="R257" s="436"/>
      <c r="S257" s="436"/>
      <c r="T257" s="436"/>
      <c r="U257" s="436"/>
      <c r="V257" s="436"/>
      <c r="W257" s="436"/>
      <c r="X257" s="436"/>
      <c r="Y257" s="436"/>
      <c r="Z257" s="436"/>
      <c r="AA257" s="436"/>
      <c r="AB257" s="436"/>
      <c r="AC257" s="436"/>
      <c r="AD257" s="436"/>
      <c r="AE257" s="436"/>
      <c r="AF257" s="436"/>
      <c r="AG257" s="436"/>
      <c r="AH257" s="436"/>
      <c r="AI257" s="436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</row>
    <row r="258" spans="1:122" x14ac:dyDescent="0.2">
      <c r="A258" s="436"/>
      <c r="B258" s="436"/>
      <c r="C258" s="454"/>
      <c r="D258" s="454"/>
      <c r="E258" s="454"/>
      <c r="F258" s="455"/>
      <c r="G258" s="436"/>
      <c r="H258" s="436"/>
      <c r="I258" s="436"/>
      <c r="J258" s="436"/>
      <c r="K258" s="436"/>
      <c r="L258" s="436"/>
      <c r="M258" s="436"/>
      <c r="N258" s="436"/>
      <c r="O258" s="436"/>
      <c r="P258" s="436"/>
      <c r="Q258" s="436"/>
      <c r="R258" s="436"/>
      <c r="S258" s="436"/>
      <c r="T258" s="436"/>
      <c r="U258" s="436"/>
      <c r="V258" s="436"/>
      <c r="W258" s="436"/>
      <c r="X258" s="436"/>
      <c r="Y258" s="436"/>
      <c r="Z258" s="436"/>
      <c r="AA258" s="436"/>
      <c r="AB258" s="436"/>
      <c r="AC258" s="436"/>
      <c r="AD258" s="436"/>
      <c r="AE258" s="436"/>
      <c r="AF258" s="436"/>
      <c r="AG258" s="436"/>
      <c r="AH258" s="436"/>
      <c r="AI258" s="436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</row>
    <row r="259" spans="1:122" x14ac:dyDescent="0.2">
      <c r="A259" s="436"/>
      <c r="B259" s="436"/>
      <c r="C259" s="454"/>
      <c r="D259" s="454"/>
      <c r="E259" s="454"/>
      <c r="F259" s="455"/>
      <c r="G259" s="436"/>
      <c r="H259" s="436"/>
      <c r="I259" s="436"/>
      <c r="J259" s="436"/>
      <c r="K259" s="436"/>
      <c r="L259" s="436"/>
      <c r="M259" s="436"/>
      <c r="N259" s="436"/>
      <c r="O259" s="436"/>
      <c r="P259" s="436"/>
      <c r="Q259" s="436"/>
      <c r="R259" s="436"/>
      <c r="S259" s="436"/>
      <c r="T259" s="436"/>
      <c r="U259" s="436"/>
      <c r="V259" s="436"/>
      <c r="W259" s="436"/>
      <c r="X259" s="436"/>
      <c r="Y259" s="436"/>
      <c r="Z259" s="436"/>
      <c r="AA259" s="436"/>
      <c r="AB259" s="436"/>
      <c r="AC259" s="436"/>
      <c r="AD259" s="436"/>
      <c r="AE259" s="436"/>
      <c r="AF259" s="436"/>
      <c r="AG259" s="436"/>
      <c r="AH259" s="436"/>
      <c r="AI259" s="436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</row>
    <row r="260" spans="1:122" x14ac:dyDescent="0.2">
      <c r="A260" s="436"/>
      <c r="B260" s="436"/>
      <c r="C260" s="454"/>
      <c r="D260" s="454"/>
      <c r="E260" s="454"/>
      <c r="F260" s="455"/>
      <c r="G260" s="436"/>
      <c r="H260" s="436"/>
      <c r="I260" s="436"/>
      <c r="J260" s="436"/>
      <c r="K260" s="436"/>
      <c r="L260" s="436"/>
      <c r="M260" s="436"/>
      <c r="N260" s="436"/>
      <c r="O260" s="436"/>
      <c r="P260" s="436"/>
      <c r="Q260" s="436"/>
      <c r="R260" s="436"/>
      <c r="S260" s="436"/>
      <c r="T260" s="436"/>
      <c r="U260" s="436"/>
      <c r="V260" s="436"/>
      <c r="W260" s="436"/>
      <c r="X260" s="436"/>
      <c r="Y260" s="436"/>
      <c r="Z260" s="436"/>
      <c r="AA260" s="436"/>
      <c r="AB260" s="436"/>
      <c r="AC260" s="436"/>
      <c r="AD260" s="436"/>
      <c r="AE260" s="436"/>
      <c r="AF260" s="436"/>
      <c r="AG260" s="436"/>
      <c r="AH260" s="436"/>
      <c r="AI260" s="436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41"/>
      <c r="BF260" s="41"/>
      <c r="BG260" s="41"/>
      <c r="BH260" s="41"/>
      <c r="BI260" s="41"/>
      <c r="BJ260" s="41"/>
      <c r="BK260" s="41"/>
      <c r="BL260" s="41"/>
      <c r="BM260" s="41"/>
      <c r="BN260" s="41"/>
      <c r="BO260" s="41"/>
      <c r="BP260" s="41"/>
      <c r="BQ260" s="41"/>
      <c r="BR260" s="41"/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</row>
    <row r="261" spans="1:122" x14ac:dyDescent="0.2">
      <c r="A261" s="436"/>
      <c r="B261" s="436"/>
      <c r="C261" s="454"/>
      <c r="D261" s="454"/>
      <c r="E261" s="454"/>
      <c r="F261" s="455"/>
      <c r="G261" s="436"/>
      <c r="H261" s="436"/>
      <c r="I261" s="436"/>
      <c r="J261" s="436"/>
      <c r="K261" s="436"/>
      <c r="L261" s="436"/>
      <c r="M261" s="436"/>
      <c r="N261" s="436"/>
      <c r="O261" s="436"/>
      <c r="P261" s="436"/>
      <c r="Q261" s="436"/>
      <c r="R261" s="436"/>
      <c r="S261" s="436"/>
      <c r="T261" s="436"/>
      <c r="U261" s="436"/>
      <c r="V261" s="436"/>
      <c r="W261" s="436"/>
      <c r="X261" s="436"/>
      <c r="Y261" s="436"/>
      <c r="Z261" s="436"/>
      <c r="AA261" s="436"/>
      <c r="AB261" s="436"/>
      <c r="AC261" s="436"/>
      <c r="AD261" s="436"/>
      <c r="AE261" s="436"/>
      <c r="AF261" s="436"/>
      <c r="AG261" s="436"/>
      <c r="AH261" s="436"/>
      <c r="AI261" s="436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</row>
    <row r="262" spans="1:122" x14ac:dyDescent="0.2">
      <c r="A262" s="436"/>
      <c r="B262" s="436"/>
      <c r="C262" s="454"/>
      <c r="D262" s="454"/>
      <c r="E262" s="454"/>
      <c r="F262" s="455"/>
      <c r="G262" s="436"/>
      <c r="H262" s="436"/>
      <c r="I262" s="436"/>
      <c r="J262" s="436"/>
      <c r="K262" s="436"/>
      <c r="L262" s="436"/>
      <c r="M262" s="436"/>
      <c r="N262" s="436"/>
      <c r="O262" s="436"/>
      <c r="P262" s="436"/>
      <c r="Q262" s="436"/>
      <c r="R262" s="436"/>
      <c r="S262" s="436"/>
      <c r="T262" s="436"/>
      <c r="U262" s="436"/>
      <c r="V262" s="436"/>
      <c r="W262" s="436"/>
      <c r="X262" s="436"/>
      <c r="Y262" s="436"/>
      <c r="Z262" s="436"/>
      <c r="AA262" s="436"/>
      <c r="AB262" s="436"/>
      <c r="AC262" s="436"/>
      <c r="AD262" s="436"/>
      <c r="AE262" s="436"/>
      <c r="AF262" s="436"/>
      <c r="AG262" s="436"/>
      <c r="AH262" s="436"/>
      <c r="AI262" s="436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</row>
    <row r="263" spans="1:122" x14ac:dyDescent="0.2">
      <c r="A263" s="436"/>
      <c r="B263" s="436"/>
      <c r="C263" s="454"/>
      <c r="D263" s="454"/>
      <c r="E263" s="454"/>
      <c r="F263" s="455"/>
      <c r="G263" s="436"/>
      <c r="H263" s="436"/>
      <c r="I263" s="436"/>
      <c r="J263" s="436"/>
      <c r="K263" s="436"/>
      <c r="L263" s="436"/>
      <c r="M263" s="436"/>
      <c r="N263" s="436"/>
      <c r="O263" s="436"/>
      <c r="P263" s="436"/>
      <c r="Q263" s="436"/>
      <c r="R263" s="436"/>
      <c r="S263" s="436"/>
      <c r="T263" s="436"/>
      <c r="U263" s="436"/>
      <c r="V263" s="436"/>
      <c r="W263" s="436"/>
      <c r="X263" s="436"/>
      <c r="Y263" s="436"/>
      <c r="Z263" s="436"/>
      <c r="AA263" s="436"/>
      <c r="AB263" s="436"/>
      <c r="AC263" s="436"/>
      <c r="AD263" s="436"/>
      <c r="AE263" s="436"/>
      <c r="AF263" s="436"/>
      <c r="AG263" s="436"/>
      <c r="AH263" s="436"/>
      <c r="AI263" s="436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</row>
    <row r="264" spans="1:122" x14ac:dyDescent="0.2">
      <c r="A264" s="436"/>
      <c r="B264" s="436"/>
      <c r="C264" s="454"/>
      <c r="D264" s="454"/>
      <c r="E264" s="454"/>
      <c r="F264" s="455"/>
      <c r="G264" s="436"/>
      <c r="H264" s="436"/>
      <c r="I264" s="436"/>
      <c r="J264" s="436"/>
      <c r="K264" s="436"/>
      <c r="L264" s="436"/>
      <c r="M264" s="436"/>
      <c r="N264" s="436"/>
      <c r="O264" s="436"/>
      <c r="P264" s="436"/>
      <c r="Q264" s="436"/>
      <c r="R264" s="436"/>
      <c r="S264" s="436"/>
      <c r="T264" s="436"/>
      <c r="U264" s="436"/>
      <c r="V264" s="436"/>
      <c r="W264" s="436"/>
      <c r="X264" s="436"/>
      <c r="Y264" s="436"/>
      <c r="Z264" s="436"/>
      <c r="AA264" s="436"/>
      <c r="AB264" s="436"/>
      <c r="AC264" s="436"/>
      <c r="AD264" s="436"/>
      <c r="AE264" s="436"/>
      <c r="AF264" s="436"/>
      <c r="AG264" s="436"/>
      <c r="AH264" s="436"/>
      <c r="AI264" s="436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</row>
    <row r="265" spans="1:122" x14ac:dyDescent="0.2">
      <c r="A265" s="436"/>
      <c r="B265" s="436"/>
      <c r="C265" s="454"/>
      <c r="D265" s="454"/>
      <c r="E265" s="454"/>
      <c r="F265" s="455"/>
      <c r="G265" s="436"/>
      <c r="H265" s="436"/>
      <c r="I265" s="436"/>
      <c r="J265" s="436"/>
      <c r="K265" s="436"/>
      <c r="L265" s="436"/>
      <c r="M265" s="436"/>
      <c r="N265" s="436"/>
      <c r="O265" s="436"/>
      <c r="P265" s="436"/>
      <c r="Q265" s="436"/>
      <c r="R265" s="436"/>
      <c r="S265" s="436"/>
      <c r="T265" s="436"/>
      <c r="U265" s="436"/>
      <c r="V265" s="436"/>
      <c r="W265" s="436"/>
      <c r="X265" s="436"/>
      <c r="Y265" s="436"/>
      <c r="Z265" s="436"/>
      <c r="AA265" s="436"/>
      <c r="AB265" s="436"/>
      <c r="AC265" s="436"/>
      <c r="AD265" s="436"/>
      <c r="AE265" s="436"/>
      <c r="AF265" s="436"/>
      <c r="AG265" s="436"/>
      <c r="AH265" s="436"/>
      <c r="AI265" s="436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</row>
    <row r="266" spans="1:122" x14ac:dyDescent="0.2">
      <c r="A266" s="436"/>
      <c r="B266" s="436"/>
      <c r="C266" s="454"/>
      <c r="D266" s="454"/>
      <c r="E266" s="454"/>
      <c r="F266" s="455"/>
      <c r="G266" s="436"/>
      <c r="H266" s="436"/>
      <c r="I266" s="436"/>
      <c r="J266" s="436"/>
      <c r="K266" s="436"/>
      <c r="L266" s="436"/>
      <c r="M266" s="436"/>
      <c r="N266" s="436"/>
      <c r="O266" s="436"/>
      <c r="P266" s="436"/>
      <c r="Q266" s="436"/>
      <c r="R266" s="436"/>
      <c r="S266" s="436"/>
      <c r="T266" s="436"/>
      <c r="U266" s="436"/>
      <c r="V266" s="436"/>
      <c r="W266" s="436"/>
      <c r="X266" s="436"/>
      <c r="Y266" s="436"/>
      <c r="Z266" s="436"/>
      <c r="AA266" s="436"/>
      <c r="AB266" s="436"/>
      <c r="AC266" s="436"/>
      <c r="AD266" s="436"/>
      <c r="AE266" s="436"/>
      <c r="AF266" s="436"/>
      <c r="AG266" s="436"/>
      <c r="AH266" s="436"/>
      <c r="AI266" s="436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</row>
    <row r="267" spans="1:122" x14ac:dyDescent="0.2">
      <c r="A267" s="436"/>
      <c r="B267" s="436"/>
      <c r="C267" s="454"/>
      <c r="D267" s="454"/>
      <c r="E267" s="454"/>
      <c r="F267" s="455"/>
      <c r="G267" s="436"/>
      <c r="H267" s="436"/>
      <c r="I267" s="436"/>
      <c r="J267" s="436"/>
      <c r="K267" s="436"/>
      <c r="L267" s="436"/>
      <c r="M267" s="436"/>
      <c r="N267" s="436"/>
      <c r="O267" s="436"/>
      <c r="P267" s="436"/>
      <c r="Q267" s="436"/>
      <c r="R267" s="436"/>
      <c r="S267" s="436"/>
      <c r="T267" s="436"/>
      <c r="U267" s="436"/>
      <c r="V267" s="436"/>
      <c r="W267" s="436"/>
      <c r="X267" s="436"/>
      <c r="Y267" s="436"/>
      <c r="Z267" s="436"/>
      <c r="AA267" s="436"/>
      <c r="AB267" s="436"/>
      <c r="AC267" s="436"/>
      <c r="AD267" s="436"/>
      <c r="AE267" s="436"/>
      <c r="AF267" s="436"/>
      <c r="AG267" s="436"/>
      <c r="AH267" s="436"/>
      <c r="AI267" s="436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</row>
    <row r="268" spans="1:122" x14ac:dyDescent="0.2">
      <c r="A268" s="436"/>
      <c r="B268" s="436"/>
      <c r="C268" s="454"/>
      <c r="D268" s="454"/>
      <c r="E268" s="454"/>
      <c r="F268" s="455"/>
      <c r="G268" s="436"/>
      <c r="H268" s="436"/>
      <c r="I268" s="436"/>
      <c r="J268" s="436"/>
      <c r="K268" s="436"/>
      <c r="L268" s="436"/>
      <c r="M268" s="436"/>
      <c r="N268" s="436"/>
      <c r="O268" s="436"/>
      <c r="P268" s="436"/>
      <c r="Q268" s="436"/>
      <c r="R268" s="436"/>
      <c r="S268" s="436"/>
      <c r="T268" s="436"/>
      <c r="U268" s="436"/>
      <c r="V268" s="436"/>
      <c r="W268" s="436"/>
      <c r="X268" s="436"/>
      <c r="Y268" s="436"/>
      <c r="Z268" s="436"/>
      <c r="AA268" s="436"/>
      <c r="AB268" s="436"/>
      <c r="AC268" s="436"/>
      <c r="AD268" s="436"/>
      <c r="AE268" s="436"/>
      <c r="AF268" s="436"/>
      <c r="AG268" s="436"/>
      <c r="AH268" s="436"/>
      <c r="AI268" s="436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</row>
    <row r="269" spans="1:122" x14ac:dyDescent="0.2">
      <c r="A269" s="436"/>
      <c r="B269" s="436"/>
      <c r="C269" s="454"/>
      <c r="D269" s="454"/>
      <c r="E269" s="454"/>
      <c r="F269" s="455"/>
      <c r="G269" s="436"/>
      <c r="H269" s="436"/>
      <c r="I269" s="436"/>
      <c r="J269" s="436"/>
      <c r="K269" s="436"/>
      <c r="L269" s="436"/>
      <c r="M269" s="436"/>
      <c r="N269" s="436"/>
      <c r="O269" s="436"/>
      <c r="P269" s="436"/>
      <c r="Q269" s="436"/>
      <c r="R269" s="436"/>
      <c r="S269" s="436"/>
      <c r="T269" s="436"/>
      <c r="U269" s="436"/>
      <c r="V269" s="436"/>
      <c r="W269" s="436"/>
      <c r="X269" s="436"/>
      <c r="Y269" s="436"/>
      <c r="Z269" s="436"/>
      <c r="AA269" s="436"/>
      <c r="AB269" s="436"/>
      <c r="AC269" s="436"/>
      <c r="AD269" s="436"/>
      <c r="AE269" s="436"/>
      <c r="AF269" s="436"/>
      <c r="AG269" s="436"/>
      <c r="AH269" s="436"/>
      <c r="AI269" s="436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</row>
    <row r="270" spans="1:122" x14ac:dyDescent="0.2">
      <c r="A270" s="436"/>
      <c r="B270" s="436"/>
      <c r="C270" s="454"/>
      <c r="D270" s="454"/>
      <c r="E270" s="454"/>
      <c r="F270" s="455"/>
      <c r="G270" s="436"/>
      <c r="H270" s="436"/>
      <c r="I270" s="436"/>
      <c r="J270" s="436"/>
      <c r="K270" s="436"/>
      <c r="L270" s="436"/>
      <c r="M270" s="436"/>
      <c r="N270" s="436"/>
      <c r="O270" s="436"/>
      <c r="P270" s="436"/>
      <c r="Q270" s="436"/>
      <c r="R270" s="436"/>
      <c r="S270" s="436"/>
      <c r="T270" s="436"/>
      <c r="U270" s="436"/>
      <c r="V270" s="436"/>
      <c r="W270" s="436"/>
      <c r="X270" s="436"/>
      <c r="Y270" s="436"/>
      <c r="Z270" s="436"/>
      <c r="AA270" s="436"/>
      <c r="AB270" s="436"/>
      <c r="AC270" s="436"/>
      <c r="AD270" s="436"/>
      <c r="AE270" s="436"/>
      <c r="AF270" s="436"/>
      <c r="AG270" s="436"/>
      <c r="AH270" s="436"/>
      <c r="AI270" s="436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</row>
    <row r="271" spans="1:122" x14ac:dyDescent="0.2">
      <c r="A271" s="436"/>
      <c r="B271" s="436"/>
      <c r="C271" s="454"/>
      <c r="D271" s="454"/>
      <c r="E271" s="454"/>
      <c r="F271" s="455"/>
      <c r="G271" s="436"/>
      <c r="H271" s="436"/>
      <c r="I271" s="436"/>
      <c r="J271" s="436"/>
      <c r="K271" s="436"/>
      <c r="L271" s="436"/>
      <c r="M271" s="436"/>
      <c r="N271" s="436"/>
      <c r="O271" s="436"/>
      <c r="P271" s="436"/>
      <c r="Q271" s="436"/>
      <c r="R271" s="436"/>
      <c r="S271" s="436"/>
      <c r="T271" s="436"/>
      <c r="U271" s="436"/>
      <c r="V271" s="436"/>
      <c r="W271" s="436"/>
      <c r="X271" s="436"/>
      <c r="Y271" s="436"/>
      <c r="Z271" s="436"/>
      <c r="AA271" s="436"/>
      <c r="AB271" s="436"/>
      <c r="AC271" s="436"/>
      <c r="AD271" s="436"/>
      <c r="AE271" s="436"/>
      <c r="AF271" s="436"/>
      <c r="AG271" s="436"/>
      <c r="AH271" s="436"/>
      <c r="AI271" s="436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</row>
    <row r="272" spans="1:122" x14ac:dyDescent="0.2">
      <c r="A272" s="436"/>
      <c r="B272" s="436"/>
      <c r="C272" s="454"/>
      <c r="D272" s="454"/>
      <c r="E272" s="454"/>
      <c r="F272" s="455"/>
      <c r="G272" s="436"/>
      <c r="H272" s="436"/>
      <c r="I272" s="436"/>
      <c r="J272" s="436"/>
      <c r="K272" s="436"/>
      <c r="L272" s="436"/>
      <c r="M272" s="436"/>
      <c r="N272" s="436"/>
      <c r="O272" s="436"/>
      <c r="P272" s="436"/>
      <c r="Q272" s="436"/>
      <c r="R272" s="436"/>
      <c r="S272" s="436"/>
      <c r="T272" s="436"/>
      <c r="U272" s="436"/>
      <c r="V272" s="436"/>
      <c r="W272" s="436"/>
      <c r="X272" s="436"/>
      <c r="Y272" s="436"/>
      <c r="Z272" s="436"/>
      <c r="AA272" s="436"/>
      <c r="AB272" s="436"/>
      <c r="AC272" s="436"/>
      <c r="AD272" s="436"/>
      <c r="AE272" s="436"/>
      <c r="AF272" s="436"/>
      <c r="AG272" s="436"/>
      <c r="AH272" s="436"/>
      <c r="AI272" s="436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</row>
    <row r="273" spans="1:122" x14ac:dyDescent="0.2">
      <c r="A273" s="436"/>
      <c r="B273" s="436"/>
      <c r="C273" s="454"/>
      <c r="D273" s="454"/>
      <c r="E273" s="454"/>
      <c r="F273" s="455"/>
      <c r="G273" s="436"/>
      <c r="H273" s="436"/>
      <c r="I273" s="436"/>
      <c r="J273" s="436"/>
      <c r="K273" s="436"/>
      <c r="L273" s="436"/>
      <c r="M273" s="436"/>
      <c r="N273" s="436"/>
      <c r="O273" s="436"/>
      <c r="P273" s="436"/>
      <c r="Q273" s="436"/>
      <c r="R273" s="436"/>
      <c r="S273" s="436"/>
      <c r="T273" s="436"/>
      <c r="U273" s="436"/>
      <c r="V273" s="436"/>
      <c r="W273" s="436"/>
      <c r="X273" s="436"/>
      <c r="Y273" s="436"/>
      <c r="Z273" s="436"/>
      <c r="AA273" s="436"/>
      <c r="AB273" s="436"/>
      <c r="AC273" s="436"/>
      <c r="AD273" s="436"/>
      <c r="AE273" s="436"/>
      <c r="AF273" s="436"/>
      <c r="AG273" s="436"/>
      <c r="AH273" s="436"/>
      <c r="AI273" s="436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</row>
    <row r="274" spans="1:122" x14ac:dyDescent="0.2">
      <c r="A274" s="436"/>
      <c r="B274" s="436"/>
      <c r="C274" s="454"/>
      <c r="D274" s="454"/>
      <c r="E274" s="454"/>
      <c r="F274" s="455"/>
      <c r="G274" s="436"/>
      <c r="H274" s="436"/>
      <c r="I274" s="436"/>
      <c r="J274" s="436"/>
      <c r="K274" s="436"/>
      <c r="L274" s="436"/>
      <c r="M274" s="436"/>
      <c r="N274" s="436"/>
      <c r="O274" s="436"/>
      <c r="P274" s="436"/>
      <c r="Q274" s="436"/>
      <c r="R274" s="436"/>
      <c r="S274" s="436"/>
      <c r="T274" s="436"/>
      <c r="U274" s="436"/>
      <c r="V274" s="436"/>
      <c r="W274" s="436"/>
      <c r="X274" s="436"/>
      <c r="Y274" s="436"/>
      <c r="Z274" s="436"/>
      <c r="AA274" s="436"/>
      <c r="AB274" s="436"/>
      <c r="AC274" s="436"/>
      <c r="AD274" s="436"/>
      <c r="AE274" s="436"/>
      <c r="AF274" s="436"/>
      <c r="AG274" s="436"/>
      <c r="AH274" s="436"/>
      <c r="AI274" s="436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</row>
    <row r="275" spans="1:122" x14ac:dyDescent="0.2">
      <c r="A275" s="436"/>
      <c r="B275" s="436"/>
      <c r="C275" s="454"/>
      <c r="D275" s="454"/>
      <c r="E275" s="454"/>
      <c r="F275" s="455"/>
      <c r="G275" s="436"/>
      <c r="H275" s="436"/>
      <c r="I275" s="436"/>
      <c r="J275" s="436"/>
      <c r="K275" s="436"/>
      <c r="L275" s="436"/>
      <c r="M275" s="436"/>
      <c r="N275" s="436"/>
      <c r="O275" s="436"/>
      <c r="P275" s="436"/>
      <c r="Q275" s="436"/>
      <c r="R275" s="436"/>
      <c r="S275" s="436"/>
      <c r="T275" s="436"/>
      <c r="U275" s="436"/>
      <c r="V275" s="436"/>
      <c r="W275" s="436"/>
      <c r="X275" s="436"/>
      <c r="Y275" s="436"/>
      <c r="Z275" s="436"/>
      <c r="AA275" s="436"/>
      <c r="AB275" s="436"/>
      <c r="AC275" s="436"/>
      <c r="AD275" s="436"/>
      <c r="AE275" s="436"/>
      <c r="AF275" s="436"/>
      <c r="AG275" s="436"/>
      <c r="AH275" s="436"/>
      <c r="AI275" s="436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</row>
    <row r="276" spans="1:122" x14ac:dyDescent="0.2">
      <c r="A276" s="436"/>
      <c r="B276" s="436"/>
      <c r="C276" s="454"/>
      <c r="D276" s="454"/>
      <c r="E276" s="454"/>
      <c r="F276" s="455"/>
      <c r="G276" s="436"/>
      <c r="H276" s="436"/>
      <c r="I276" s="436"/>
      <c r="J276" s="436"/>
      <c r="K276" s="436"/>
      <c r="L276" s="436"/>
      <c r="M276" s="436"/>
      <c r="N276" s="436"/>
      <c r="O276" s="436"/>
      <c r="P276" s="436"/>
      <c r="Q276" s="436"/>
      <c r="R276" s="436"/>
      <c r="S276" s="436"/>
      <c r="T276" s="436"/>
      <c r="U276" s="436"/>
      <c r="V276" s="436"/>
      <c r="W276" s="436"/>
      <c r="X276" s="436"/>
      <c r="Y276" s="436"/>
      <c r="Z276" s="436"/>
      <c r="AA276" s="436"/>
      <c r="AB276" s="436"/>
      <c r="AC276" s="436"/>
      <c r="AD276" s="436"/>
      <c r="AE276" s="436"/>
      <c r="AF276" s="436"/>
      <c r="AG276" s="436"/>
      <c r="AH276" s="436"/>
      <c r="AI276" s="436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</row>
    <row r="277" spans="1:122" x14ac:dyDescent="0.2">
      <c r="A277" s="436"/>
      <c r="B277" s="436"/>
      <c r="C277" s="454"/>
      <c r="D277" s="454"/>
      <c r="E277" s="454"/>
      <c r="F277" s="455"/>
      <c r="G277" s="436"/>
      <c r="H277" s="436"/>
      <c r="I277" s="436"/>
      <c r="J277" s="436"/>
      <c r="K277" s="436"/>
      <c r="L277" s="436"/>
      <c r="M277" s="436"/>
      <c r="N277" s="436"/>
      <c r="O277" s="436"/>
      <c r="P277" s="436"/>
      <c r="Q277" s="436"/>
      <c r="R277" s="436"/>
      <c r="S277" s="436"/>
      <c r="T277" s="436"/>
      <c r="U277" s="436"/>
      <c r="V277" s="436"/>
      <c r="W277" s="436"/>
      <c r="X277" s="436"/>
      <c r="Y277" s="436"/>
      <c r="Z277" s="436"/>
      <c r="AA277" s="436"/>
      <c r="AB277" s="436"/>
      <c r="AC277" s="436"/>
      <c r="AD277" s="436"/>
      <c r="AE277" s="436"/>
      <c r="AF277" s="436"/>
      <c r="AG277" s="436"/>
      <c r="AH277" s="436"/>
      <c r="AI277" s="436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</row>
    <row r="278" spans="1:122" x14ac:dyDescent="0.2">
      <c r="A278" s="436"/>
      <c r="B278" s="436"/>
      <c r="C278" s="454"/>
      <c r="D278" s="454"/>
      <c r="E278" s="454"/>
      <c r="F278" s="455"/>
      <c r="G278" s="436"/>
      <c r="H278" s="436"/>
      <c r="I278" s="436"/>
      <c r="J278" s="436"/>
      <c r="K278" s="436"/>
      <c r="L278" s="436"/>
      <c r="M278" s="436"/>
      <c r="N278" s="436"/>
      <c r="O278" s="436"/>
      <c r="P278" s="436"/>
      <c r="Q278" s="436"/>
      <c r="R278" s="436"/>
      <c r="S278" s="436"/>
      <c r="T278" s="436"/>
      <c r="U278" s="436"/>
      <c r="V278" s="436"/>
      <c r="W278" s="436"/>
      <c r="X278" s="436"/>
      <c r="Y278" s="436"/>
      <c r="Z278" s="436"/>
      <c r="AA278" s="436"/>
      <c r="AB278" s="436"/>
      <c r="AC278" s="436"/>
      <c r="AD278" s="436"/>
      <c r="AE278" s="436"/>
      <c r="AF278" s="436"/>
      <c r="AG278" s="436"/>
      <c r="AH278" s="436"/>
      <c r="AI278" s="436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</row>
    <row r="279" spans="1:122" x14ac:dyDescent="0.2">
      <c r="A279" s="436"/>
      <c r="B279" s="436"/>
      <c r="C279" s="454"/>
      <c r="D279" s="454"/>
      <c r="E279" s="454"/>
      <c r="F279" s="455"/>
      <c r="G279" s="436"/>
      <c r="H279" s="436"/>
      <c r="I279" s="436"/>
      <c r="J279" s="436"/>
      <c r="K279" s="436"/>
      <c r="L279" s="436"/>
      <c r="M279" s="436"/>
      <c r="N279" s="436"/>
      <c r="O279" s="436"/>
      <c r="P279" s="436"/>
      <c r="Q279" s="436"/>
      <c r="R279" s="436"/>
      <c r="S279" s="436"/>
      <c r="T279" s="436"/>
      <c r="U279" s="436"/>
      <c r="V279" s="436"/>
      <c r="W279" s="436"/>
      <c r="X279" s="436"/>
      <c r="Y279" s="436"/>
      <c r="Z279" s="436"/>
      <c r="AA279" s="436"/>
      <c r="AB279" s="436"/>
      <c r="AC279" s="436"/>
      <c r="AD279" s="436"/>
      <c r="AE279" s="436"/>
      <c r="AF279" s="436"/>
      <c r="AG279" s="436"/>
      <c r="AH279" s="436"/>
      <c r="AI279" s="436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</row>
    <row r="280" spans="1:122" x14ac:dyDescent="0.2">
      <c r="A280" s="436"/>
      <c r="B280" s="436"/>
      <c r="C280" s="454"/>
      <c r="D280" s="454"/>
      <c r="E280" s="454"/>
      <c r="F280" s="455"/>
      <c r="G280" s="436"/>
      <c r="H280" s="436"/>
      <c r="I280" s="436"/>
      <c r="J280" s="436"/>
      <c r="K280" s="436"/>
      <c r="L280" s="436"/>
      <c r="M280" s="436"/>
      <c r="N280" s="436"/>
      <c r="O280" s="436"/>
      <c r="P280" s="436"/>
      <c r="Q280" s="436"/>
      <c r="R280" s="436"/>
      <c r="S280" s="436"/>
      <c r="T280" s="436"/>
      <c r="U280" s="436"/>
      <c r="V280" s="436"/>
      <c r="W280" s="436"/>
      <c r="X280" s="436"/>
      <c r="Y280" s="436"/>
      <c r="Z280" s="436"/>
      <c r="AA280" s="436"/>
      <c r="AB280" s="436"/>
      <c r="AC280" s="436"/>
      <c r="AD280" s="436"/>
      <c r="AE280" s="436"/>
      <c r="AF280" s="436"/>
      <c r="AG280" s="436"/>
      <c r="AH280" s="436"/>
      <c r="AI280" s="436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</row>
    <row r="281" spans="1:122" x14ac:dyDescent="0.2">
      <c r="A281" s="436"/>
      <c r="B281" s="436"/>
      <c r="C281" s="454"/>
      <c r="D281" s="454"/>
      <c r="E281" s="454"/>
      <c r="F281" s="455"/>
      <c r="G281" s="436"/>
      <c r="H281" s="436"/>
      <c r="I281" s="436"/>
      <c r="J281" s="436"/>
      <c r="K281" s="436"/>
      <c r="L281" s="436"/>
      <c r="M281" s="436"/>
      <c r="N281" s="436"/>
      <c r="O281" s="436"/>
      <c r="P281" s="436"/>
      <c r="Q281" s="436"/>
      <c r="R281" s="436"/>
      <c r="S281" s="436"/>
      <c r="T281" s="436"/>
      <c r="U281" s="436"/>
      <c r="V281" s="436"/>
      <c r="W281" s="436"/>
      <c r="X281" s="436"/>
      <c r="Y281" s="436"/>
      <c r="Z281" s="436"/>
      <c r="AA281" s="436"/>
      <c r="AB281" s="436"/>
      <c r="AC281" s="436"/>
      <c r="AD281" s="436"/>
      <c r="AE281" s="436"/>
      <c r="AF281" s="436"/>
      <c r="AG281" s="436"/>
      <c r="AH281" s="436"/>
      <c r="AI281" s="436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</row>
    <row r="282" spans="1:122" x14ac:dyDescent="0.2">
      <c r="A282" s="436"/>
      <c r="B282" s="436"/>
      <c r="C282" s="454"/>
      <c r="D282" s="454"/>
      <c r="E282" s="454"/>
      <c r="F282" s="455"/>
      <c r="G282" s="436"/>
      <c r="H282" s="436"/>
      <c r="I282" s="436"/>
      <c r="J282" s="436"/>
      <c r="K282" s="436"/>
      <c r="L282" s="436"/>
      <c r="M282" s="436"/>
      <c r="N282" s="436"/>
      <c r="O282" s="436"/>
      <c r="P282" s="436"/>
      <c r="Q282" s="436"/>
      <c r="R282" s="436"/>
      <c r="S282" s="436"/>
      <c r="T282" s="436"/>
      <c r="U282" s="436"/>
      <c r="V282" s="436"/>
      <c r="W282" s="436"/>
      <c r="X282" s="436"/>
      <c r="Y282" s="436"/>
      <c r="Z282" s="436"/>
      <c r="AA282" s="436"/>
      <c r="AB282" s="436"/>
      <c r="AC282" s="436"/>
      <c r="AD282" s="436"/>
      <c r="AE282" s="436"/>
      <c r="AF282" s="436"/>
      <c r="AG282" s="436"/>
      <c r="AH282" s="436"/>
      <c r="AI282" s="436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</row>
    <row r="283" spans="1:122" x14ac:dyDescent="0.2">
      <c r="A283" s="436"/>
      <c r="B283" s="436"/>
      <c r="C283" s="454"/>
      <c r="D283" s="454"/>
      <c r="E283" s="454"/>
      <c r="F283" s="455"/>
      <c r="G283" s="436"/>
      <c r="H283" s="436"/>
      <c r="I283" s="436"/>
      <c r="J283" s="436"/>
      <c r="K283" s="436"/>
      <c r="L283" s="436"/>
      <c r="M283" s="436"/>
      <c r="N283" s="436"/>
      <c r="O283" s="436"/>
      <c r="P283" s="436"/>
      <c r="Q283" s="436"/>
      <c r="R283" s="436"/>
      <c r="S283" s="436"/>
      <c r="T283" s="436"/>
      <c r="U283" s="436"/>
      <c r="V283" s="436"/>
      <c r="W283" s="436"/>
      <c r="X283" s="436"/>
      <c r="Y283" s="436"/>
      <c r="Z283" s="436"/>
      <c r="AA283" s="436"/>
      <c r="AB283" s="436"/>
      <c r="AC283" s="436"/>
      <c r="AD283" s="436"/>
      <c r="AE283" s="436"/>
      <c r="AF283" s="436"/>
      <c r="AG283" s="436"/>
      <c r="AH283" s="436"/>
      <c r="AI283" s="436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</row>
    <row r="284" spans="1:122" x14ac:dyDescent="0.2">
      <c r="A284" s="436"/>
      <c r="B284" s="436"/>
      <c r="C284" s="454"/>
      <c r="D284" s="454"/>
      <c r="E284" s="454"/>
      <c r="F284" s="455"/>
      <c r="G284" s="436"/>
      <c r="H284" s="436"/>
      <c r="I284" s="436"/>
      <c r="J284" s="436"/>
      <c r="K284" s="436"/>
      <c r="L284" s="436"/>
      <c r="M284" s="436"/>
      <c r="N284" s="436"/>
      <c r="O284" s="436"/>
      <c r="P284" s="436"/>
      <c r="Q284" s="436"/>
      <c r="R284" s="436"/>
      <c r="S284" s="436"/>
      <c r="T284" s="436"/>
      <c r="U284" s="436"/>
      <c r="V284" s="436"/>
      <c r="W284" s="436"/>
      <c r="X284" s="436"/>
      <c r="Y284" s="436"/>
      <c r="Z284" s="436"/>
      <c r="AA284" s="436"/>
      <c r="AB284" s="436"/>
      <c r="AC284" s="436"/>
      <c r="AD284" s="436"/>
      <c r="AE284" s="436"/>
      <c r="AF284" s="436"/>
      <c r="AG284" s="436"/>
      <c r="AH284" s="436"/>
      <c r="AI284" s="436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</row>
    <row r="285" spans="1:122" x14ac:dyDescent="0.2">
      <c r="A285" s="436"/>
      <c r="B285" s="436"/>
      <c r="C285" s="454"/>
      <c r="D285" s="454"/>
      <c r="E285" s="454"/>
      <c r="F285" s="455"/>
      <c r="G285" s="436"/>
      <c r="H285" s="436"/>
      <c r="I285" s="436"/>
      <c r="J285" s="436"/>
      <c r="K285" s="436"/>
      <c r="L285" s="436"/>
      <c r="M285" s="436"/>
      <c r="N285" s="436"/>
      <c r="O285" s="436"/>
      <c r="P285" s="436"/>
      <c r="Q285" s="436"/>
      <c r="R285" s="436"/>
      <c r="S285" s="436"/>
      <c r="T285" s="436"/>
      <c r="U285" s="436"/>
      <c r="V285" s="436"/>
      <c r="W285" s="436"/>
      <c r="X285" s="436"/>
      <c r="Y285" s="436"/>
      <c r="Z285" s="436"/>
      <c r="AA285" s="436"/>
      <c r="AB285" s="436"/>
      <c r="AC285" s="436"/>
      <c r="AD285" s="436"/>
      <c r="AE285" s="436"/>
      <c r="AF285" s="436"/>
      <c r="AG285" s="436"/>
      <c r="AH285" s="436"/>
      <c r="AI285" s="436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4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</row>
    <row r="286" spans="1:122" x14ac:dyDescent="0.2">
      <c r="A286" s="436"/>
      <c r="B286" s="436"/>
      <c r="C286" s="454"/>
      <c r="D286" s="454"/>
      <c r="E286" s="454"/>
      <c r="F286" s="455"/>
      <c r="G286" s="436"/>
      <c r="H286" s="436"/>
      <c r="I286" s="436"/>
      <c r="J286" s="436"/>
      <c r="K286" s="436"/>
      <c r="L286" s="436"/>
      <c r="M286" s="436"/>
      <c r="N286" s="436"/>
      <c r="O286" s="436"/>
      <c r="P286" s="436"/>
      <c r="Q286" s="436"/>
      <c r="R286" s="436"/>
      <c r="S286" s="436"/>
      <c r="T286" s="436"/>
      <c r="U286" s="436"/>
      <c r="V286" s="436"/>
      <c r="W286" s="436"/>
      <c r="X286" s="436"/>
      <c r="Y286" s="436"/>
      <c r="Z286" s="436"/>
      <c r="AA286" s="436"/>
      <c r="AB286" s="436"/>
      <c r="AC286" s="436"/>
      <c r="AD286" s="436"/>
      <c r="AE286" s="436"/>
      <c r="AF286" s="436"/>
      <c r="AG286" s="436"/>
      <c r="AH286" s="436"/>
      <c r="AI286" s="436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4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</row>
    <row r="287" spans="1:122" x14ac:dyDescent="0.2">
      <c r="A287" s="436"/>
      <c r="B287" s="436"/>
      <c r="C287" s="454"/>
      <c r="D287" s="454"/>
      <c r="E287" s="454"/>
      <c r="F287" s="455"/>
      <c r="G287" s="436"/>
      <c r="H287" s="436"/>
      <c r="I287" s="436"/>
      <c r="J287" s="436"/>
      <c r="K287" s="436"/>
      <c r="L287" s="436"/>
      <c r="M287" s="436"/>
      <c r="N287" s="436"/>
      <c r="O287" s="436"/>
      <c r="P287" s="436"/>
      <c r="Q287" s="436"/>
      <c r="R287" s="436"/>
      <c r="S287" s="436"/>
      <c r="T287" s="436"/>
      <c r="U287" s="436"/>
      <c r="V287" s="436"/>
      <c r="W287" s="436"/>
      <c r="X287" s="436"/>
      <c r="Y287" s="436"/>
      <c r="Z287" s="436"/>
      <c r="AA287" s="436"/>
      <c r="AB287" s="436"/>
      <c r="AC287" s="436"/>
      <c r="AD287" s="436"/>
      <c r="AE287" s="436"/>
      <c r="AF287" s="436"/>
      <c r="AG287" s="436"/>
      <c r="AH287" s="436"/>
      <c r="AI287" s="436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4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</row>
    <row r="288" spans="1:122" x14ac:dyDescent="0.2">
      <c r="A288" s="436"/>
      <c r="B288" s="436"/>
      <c r="C288" s="454"/>
      <c r="D288" s="454"/>
      <c r="E288" s="454"/>
      <c r="F288" s="455"/>
      <c r="G288" s="436"/>
      <c r="H288" s="436"/>
      <c r="I288" s="436"/>
      <c r="J288" s="436"/>
      <c r="K288" s="436"/>
      <c r="L288" s="436"/>
      <c r="M288" s="436"/>
      <c r="N288" s="436"/>
      <c r="O288" s="436"/>
      <c r="P288" s="436"/>
      <c r="Q288" s="436"/>
      <c r="R288" s="436"/>
      <c r="S288" s="436"/>
      <c r="T288" s="436"/>
      <c r="U288" s="436"/>
      <c r="V288" s="436"/>
      <c r="W288" s="436"/>
      <c r="X288" s="436"/>
      <c r="Y288" s="436"/>
      <c r="Z288" s="436"/>
      <c r="AA288" s="436"/>
      <c r="AB288" s="436"/>
      <c r="AC288" s="436"/>
      <c r="AD288" s="436"/>
      <c r="AE288" s="436"/>
      <c r="AF288" s="436"/>
      <c r="AG288" s="436"/>
      <c r="AH288" s="436"/>
      <c r="AI288" s="436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</row>
    <row r="289" spans="1:122" x14ac:dyDescent="0.2">
      <c r="A289" s="436"/>
      <c r="B289" s="436"/>
      <c r="C289" s="454"/>
      <c r="D289" s="454"/>
      <c r="E289" s="454"/>
      <c r="F289" s="455"/>
      <c r="G289" s="436"/>
      <c r="H289" s="436"/>
      <c r="I289" s="436"/>
      <c r="J289" s="436"/>
      <c r="K289" s="436"/>
      <c r="L289" s="436"/>
      <c r="M289" s="436"/>
      <c r="N289" s="436"/>
      <c r="O289" s="436"/>
      <c r="P289" s="436"/>
      <c r="Q289" s="436"/>
      <c r="R289" s="436"/>
      <c r="S289" s="436"/>
      <c r="T289" s="436"/>
      <c r="U289" s="436"/>
      <c r="V289" s="436"/>
      <c r="W289" s="436"/>
      <c r="X289" s="436"/>
      <c r="Y289" s="436"/>
      <c r="Z289" s="436"/>
      <c r="AA289" s="436"/>
      <c r="AB289" s="436"/>
      <c r="AC289" s="436"/>
      <c r="AD289" s="436"/>
      <c r="AE289" s="436"/>
      <c r="AF289" s="436"/>
      <c r="AG289" s="436"/>
      <c r="AH289" s="436"/>
      <c r="AI289" s="436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</row>
    <row r="290" spans="1:122" x14ac:dyDescent="0.2">
      <c r="A290" s="436"/>
      <c r="B290" s="436"/>
      <c r="C290" s="454"/>
      <c r="D290" s="454"/>
      <c r="E290" s="454"/>
      <c r="F290" s="455"/>
      <c r="G290" s="436"/>
      <c r="H290" s="436"/>
      <c r="I290" s="436"/>
      <c r="J290" s="436"/>
      <c r="K290" s="436"/>
      <c r="L290" s="436"/>
      <c r="M290" s="436"/>
      <c r="N290" s="436"/>
      <c r="O290" s="436"/>
      <c r="P290" s="436"/>
      <c r="Q290" s="436"/>
      <c r="R290" s="436"/>
      <c r="S290" s="436"/>
      <c r="T290" s="436"/>
      <c r="U290" s="436"/>
      <c r="V290" s="436"/>
      <c r="W290" s="436"/>
      <c r="X290" s="436"/>
      <c r="Y290" s="436"/>
      <c r="Z290" s="436"/>
      <c r="AA290" s="436"/>
      <c r="AB290" s="436"/>
      <c r="AC290" s="436"/>
      <c r="AD290" s="436"/>
      <c r="AE290" s="436"/>
      <c r="AF290" s="436"/>
      <c r="AG290" s="436"/>
      <c r="AH290" s="436"/>
      <c r="AI290" s="436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4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</row>
    <row r="291" spans="1:122" x14ac:dyDescent="0.2">
      <c r="A291" s="436"/>
      <c r="B291" s="436"/>
      <c r="C291" s="454"/>
      <c r="D291" s="454"/>
      <c r="E291" s="454"/>
      <c r="F291" s="455"/>
      <c r="G291" s="436"/>
      <c r="H291" s="436"/>
      <c r="I291" s="436"/>
      <c r="J291" s="436"/>
      <c r="K291" s="436"/>
      <c r="L291" s="436"/>
      <c r="M291" s="436"/>
      <c r="N291" s="436"/>
      <c r="O291" s="436"/>
      <c r="P291" s="436"/>
      <c r="Q291" s="436"/>
      <c r="R291" s="436"/>
      <c r="S291" s="436"/>
      <c r="T291" s="436"/>
      <c r="U291" s="436"/>
      <c r="V291" s="436"/>
      <c r="W291" s="436"/>
      <c r="X291" s="436"/>
      <c r="Y291" s="436"/>
      <c r="Z291" s="436"/>
      <c r="AA291" s="436"/>
      <c r="AB291" s="436"/>
      <c r="AC291" s="436"/>
      <c r="AD291" s="436"/>
      <c r="AE291" s="436"/>
      <c r="AF291" s="436"/>
      <c r="AG291" s="436"/>
      <c r="AH291" s="436"/>
      <c r="AI291" s="436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4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</row>
    <row r="292" spans="1:122" x14ac:dyDescent="0.2">
      <c r="A292" s="436"/>
      <c r="B292" s="436"/>
      <c r="C292" s="454"/>
      <c r="D292" s="454"/>
      <c r="E292" s="454"/>
      <c r="F292" s="455"/>
      <c r="G292" s="436"/>
      <c r="H292" s="436"/>
      <c r="I292" s="436"/>
      <c r="J292" s="436"/>
      <c r="K292" s="436"/>
      <c r="L292" s="436"/>
      <c r="M292" s="436"/>
      <c r="N292" s="436"/>
      <c r="O292" s="436"/>
      <c r="P292" s="436"/>
      <c r="Q292" s="436"/>
      <c r="R292" s="436"/>
      <c r="S292" s="436"/>
      <c r="T292" s="436"/>
      <c r="U292" s="436"/>
      <c r="V292" s="436"/>
      <c r="W292" s="436"/>
      <c r="X292" s="436"/>
      <c r="Y292" s="436"/>
      <c r="Z292" s="436"/>
      <c r="AA292" s="436"/>
      <c r="AB292" s="436"/>
      <c r="AC292" s="436"/>
      <c r="AD292" s="436"/>
      <c r="AE292" s="436"/>
      <c r="AF292" s="436"/>
      <c r="AG292" s="436"/>
      <c r="AH292" s="436"/>
      <c r="AI292" s="436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4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</row>
    <row r="293" spans="1:122" x14ac:dyDescent="0.2">
      <c r="A293" s="436"/>
      <c r="B293" s="436"/>
      <c r="C293" s="454"/>
      <c r="D293" s="454"/>
      <c r="E293" s="454"/>
      <c r="F293" s="455"/>
      <c r="G293" s="436"/>
      <c r="H293" s="436"/>
      <c r="I293" s="436"/>
      <c r="J293" s="436"/>
      <c r="K293" s="436"/>
      <c r="L293" s="436"/>
      <c r="M293" s="436"/>
      <c r="N293" s="436"/>
      <c r="O293" s="436"/>
      <c r="P293" s="436"/>
      <c r="Q293" s="436"/>
      <c r="R293" s="436"/>
      <c r="S293" s="436"/>
      <c r="T293" s="436"/>
      <c r="U293" s="436"/>
      <c r="V293" s="436"/>
      <c r="W293" s="436"/>
      <c r="X293" s="436"/>
      <c r="Y293" s="436"/>
      <c r="Z293" s="436"/>
      <c r="AA293" s="436"/>
      <c r="AB293" s="436"/>
      <c r="AC293" s="436"/>
      <c r="AD293" s="436"/>
      <c r="AE293" s="436"/>
      <c r="AF293" s="436"/>
      <c r="AG293" s="436"/>
      <c r="AH293" s="436"/>
      <c r="AI293" s="436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4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</row>
    <row r="294" spans="1:122" x14ac:dyDescent="0.2">
      <c r="A294" s="436"/>
      <c r="B294" s="436"/>
      <c r="C294" s="454"/>
      <c r="D294" s="454"/>
      <c r="E294" s="454"/>
      <c r="F294" s="455"/>
      <c r="G294" s="436"/>
      <c r="H294" s="436"/>
      <c r="I294" s="436"/>
      <c r="J294" s="436"/>
      <c r="K294" s="436"/>
      <c r="L294" s="436"/>
      <c r="M294" s="436"/>
      <c r="N294" s="436"/>
      <c r="O294" s="436"/>
      <c r="P294" s="436"/>
      <c r="Q294" s="436"/>
      <c r="R294" s="436"/>
      <c r="S294" s="436"/>
      <c r="T294" s="436"/>
      <c r="U294" s="436"/>
      <c r="V294" s="436"/>
      <c r="W294" s="436"/>
      <c r="X294" s="436"/>
      <c r="Y294" s="436"/>
      <c r="Z294" s="436"/>
      <c r="AA294" s="436"/>
      <c r="AB294" s="436"/>
      <c r="AC294" s="436"/>
      <c r="AD294" s="436"/>
      <c r="AE294" s="436"/>
      <c r="AF294" s="436"/>
      <c r="AG294" s="436"/>
      <c r="AH294" s="436"/>
      <c r="AI294" s="436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</row>
    <row r="295" spans="1:122" x14ac:dyDescent="0.2">
      <c r="A295" s="436"/>
      <c r="B295" s="436"/>
      <c r="C295" s="454"/>
      <c r="D295" s="454"/>
      <c r="E295" s="454"/>
      <c r="F295" s="455"/>
      <c r="G295" s="436"/>
      <c r="H295" s="436"/>
      <c r="I295" s="436"/>
      <c r="J295" s="436"/>
      <c r="K295" s="436"/>
      <c r="L295" s="436"/>
      <c r="M295" s="436"/>
      <c r="N295" s="436"/>
      <c r="O295" s="436"/>
      <c r="P295" s="436"/>
      <c r="Q295" s="436"/>
      <c r="R295" s="436"/>
      <c r="S295" s="436"/>
      <c r="T295" s="436"/>
      <c r="U295" s="436"/>
      <c r="V295" s="436"/>
      <c r="W295" s="436"/>
      <c r="X295" s="436"/>
      <c r="Y295" s="436"/>
      <c r="Z295" s="436"/>
      <c r="AA295" s="436"/>
      <c r="AB295" s="436"/>
      <c r="AC295" s="436"/>
      <c r="AD295" s="436"/>
      <c r="AE295" s="436"/>
      <c r="AF295" s="436"/>
      <c r="AG295" s="436"/>
      <c r="AH295" s="436"/>
      <c r="AI295" s="436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4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</row>
    <row r="296" spans="1:122" x14ac:dyDescent="0.2">
      <c r="A296" s="436"/>
      <c r="B296" s="436"/>
      <c r="C296" s="454"/>
      <c r="D296" s="454"/>
      <c r="E296" s="454"/>
      <c r="F296" s="455"/>
      <c r="G296" s="436"/>
      <c r="H296" s="436"/>
      <c r="I296" s="436"/>
      <c r="J296" s="436"/>
      <c r="K296" s="436"/>
      <c r="L296" s="436"/>
      <c r="M296" s="436"/>
      <c r="N296" s="436"/>
      <c r="O296" s="436"/>
      <c r="P296" s="436"/>
      <c r="Q296" s="436"/>
      <c r="R296" s="436"/>
      <c r="S296" s="436"/>
      <c r="T296" s="436"/>
      <c r="U296" s="436"/>
      <c r="V296" s="436"/>
      <c r="W296" s="436"/>
      <c r="X296" s="436"/>
      <c r="Y296" s="436"/>
      <c r="Z296" s="436"/>
      <c r="AA296" s="436"/>
      <c r="AB296" s="436"/>
      <c r="AC296" s="436"/>
      <c r="AD296" s="436"/>
      <c r="AE296" s="436"/>
      <c r="AF296" s="436"/>
      <c r="AG296" s="436"/>
      <c r="AH296" s="436"/>
      <c r="AI296" s="436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</row>
    <row r="297" spans="1:122" x14ac:dyDescent="0.2">
      <c r="A297" s="436"/>
      <c r="B297" s="436"/>
      <c r="C297" s="454"/>
      <c r="D297" s="454"/>
      <c r="E297" s="454"/>
      <c r="F297" s="455"/>
      <c r="G297" s="436"/>
      <c r="H297" s="436"/>
      <c r="I297" s="436"/>
      <c r="J297" s="436"/>
      <c r="K297" s="436"/>
      <c r="L297" s="436"/>
      <c r="M297" s="436"/>
      <c r="N297" s="436"/>
      <c r="O297" s="436"/>
      <c r="P297" s="436"/>
      <c r="Q297" s="436"/>
      <c r="R297" s="436"/>
      <c r="S297" s="436"/>
      <c r="T297" s="436"/>
      <c r="U297" s="436"/>
      <c r="V297" s="436"/>
      <c r="W297" s="436"/>
      <c r="X297" s="436"/>
      <c r="Y297" s="436"/>
      <c r="Z297" s="436"/>
      <c r="AA297" s="436"/>
      <c r="AB297" s="436"/>
      <c r="AC297" s="436"/>
      <c r="AD297" s="436"/>
      <c r="AE297" s="436"/>
      <c r="AF297" s="436"/>
      <c r="AG297" s="436"/>
      <c r="AH297" s="436"/>
      <c r="AI297" s="436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</row>
    <row r="298" spans="1:122" x14ac:dyDescent="0.2">
      <c r="A298" s="436"/>
      <c r="B298" s="436"/>
      <c r="C298" s="454"/>
      <c r="D298" s="454"/>
      <c r="E298" s="454"/>
      <c r="F298" s="455"/>
      <c r="G298" s="436"/>
      <c r="H298" s="436"/>
      <c r="I298" s="436"/>
      <c r="J298" s="436"/>
      <c r="K298" s="436"/>
      <c r="L298" s="436"/>
      <c r="M298" s="436"/>
      <c r="N298" s="436"/>
      <c r="O298" s="436"/>
      <c r="P298" s="436"/>
      <c r="Q298" s="436"/>
      <c r="R298" s="436"/>
      <c r="S298" s="436"/>
      <c r="T298" s="436"/>
      <c r="U298" s="436"/>
      <c r="V298" s="436"/>
      <c r="W298" s="436"/>
      <c r="X298" s="436"/>
      <c r="Y298" s="436"/>
      <c r="Z298" s="436"/>
      <c r="AA298" s="436"/>
      <c r="AB298" s="436"/>
      <c r="AC298" s="436"/>
      <c r="AD298" s="436"/>
      <c r="AE298" s="436"/>
      <c r="AF298" s="436"/>
      <c r="AG298" s="436"/>
      <c r="AH298" s="436"/>
      <c r="AI298" s="436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</row>
    <row r="299" spans="1:122" x14ac:dyDescent="0.2">
      <c r="A299" s="436"/>
      <c r="B299" s="436"/>
      <c r="C299" s="454"/>
      <c r="D299" s="454"/>
      <c r="E299" s="454"/>
      <c r="F299" s="455"/>
      <c r="G299" s="436"/>
      <c r="H299" s="436"/>
      <c r="I299" s="436"/>
      <c r="J299" s="436"/>
      <c r="K299" s="436"/>
      <c r="L299" s="436"/>
      <c r="M299" s="436"/>
      <c r="N299" s="436"/>
      <c r="O299" s="436"/>
      <c r="P299" s="436"/>
      <c r="Q299" s="436"/>
      <c r="R299" s="436"/>
      <c r="S299" s="436"/>
      <c r="T299" s="436"/>
      <c r="U299" s="436"/>
      <c r="V299" s="436"/>
      <c r="W299" s="436"/>
      <c r="X299" s="436"/>
      <c r="Y299" s="436"/>
      <c r="Z299" s="436"/>
      <c r="AA299" s="436"/>
      <c r="AB299" s="436"/>
      <c r="AC299" s="436"/>
      <c r="AD299" s="436"/>
      <c r="AE299" s="436"/>
      <c r="AF299" s="436"/>
      <c r="AG299" s="436"/>
      <c r="AH299" s="436"/>
      <c r="AI299" s="436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</row>
    <row r="300" spans="1:122" x14ac:dyDescent="0.2"/>
  </sheetData>
  <sheetProtection algorithmName="SHA-512" hashValue="S5DKKnoovgaaWrXFNUGep6SZZA5yBXVWeRhyYbgUH+8oZMFnaq+rKa88RHf/pKpI8hFgDBOdtPJ5a6ppA+TQ/g==" saltValue="HLPA15bWJaNAVo0qvhVbQQ==" spinCount="100000" sheet="1" objects="1" scenarios="1"/>
  <phoneticPr fontId="7" type="noConversion"/>
  <conditionalFormatting sqref="H22">
    <cfRule type="expression" dxfId="176" priority="3">
      <formula>$H22&lt;&gt;0</formula>
    </cfRule>
  </conditionalFormatting>
  <conditionalFormatting sqref="J22:DV22">
    <cfRule type="expression" dxfId="175" priority="1">
      <formula>(J$21&lt;$D22) + (J$21&gt;$E22)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1F53E059-5C3A-634D-AEAB-2B525C6EAA76}">
            <xm:f>LINHADOTEMPOPLANOS!$A$22&gt;$E22</xm:f>
            <x14:dxf/>
          </x14:cfRule>
          <xm:sqref>C22:DV22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2">
    <tabColor theme="9" tint="-0.249977111117893"/>
  </sheetPr>
  <dimension ref="A1:AL299"/>
  <sheetViews>
    <sheetView showGridLines="0" showRowColHeaders="0" topLeftCell="G1" zoomScaleNormal="100" workbookViewId="0">
      <pane ySplit="6" topLeftCell="A12" activePane="bottomLeft" state="frozen"/>
      <selection pane="bottomLeft" activeCell="D6" sqref="D6"/>
    </sheetView>
  </sheetViews>
  <sheetFormatPr baseColWidth="10" defaultColWidth="0" defaultRowHeight="15" zeroHeight="1" x14ac:dyDescent="0.2"/>
  <cols>
    <col min="1" max="1" width="2" style="122" customWidth="1"/>
    <col min="2" max="2" width="4.5" style="122" customWidth="1"/>
    <col min="3" max="3" width="38.5" style="122" customWidth="1"/>
    <col min="4" max="4" width="27" style="122" customWidth="1"/>
    <col min="5" max="5" width="8" style="122" customWidth="1"/>
    <col min="6" max="6" width="38.5" style="122" customWidth="1"/>
    <col min="7" max="7" width="27" style="122" customWidth="1"/>
    <col min="8" max="8" width="8" style="122" customWidth="1"/>
    <col min="9" max="9" width="11.5" style="122" customWidth="1"/>
    <col min="10" max="10" width="11" style="122" customWidth="1"/>
    <col min="11" max="11" width="9" style="122" customWidth="1"/>
    <col min="12" max="12" width="24" style="122" customWidth="1"/>
    <col min="13" max="14" width="11" style="122" customWidth="1"/>
    <col min="15" max="38" width="9" style="122" customWidth="1"/>
    <col min="39" max="16384" width="9" style="122" hidden="1"/>
  </cols>
  <sheetData>
    <row r="1" spans="1:38" ht="37.5" customHeight="1" x14ac:dyDescent="0.2">
      <c r="A1" s="119"/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</row>
    <row r="2" spans="1:38" ht="10.5" customHeight="1" x14ac:dyDescent="0.2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</row>
    <row r="3" spans="1:38" ht="36.75" customHeight="1" x14ac:dyDescent="0.2">
      <c r="A3" s="147"/>
      <c r="B3" s="477" t="s">
        <v>432</v>
      </c>
      <c r="C3" s="477"/>
      <c r="D3" s="477"/>
      <c r="E3" s="147"/>
      <c r="F3" s="477" t="s">
        <v>433</v>
      </c>
      <c r="G3" s="477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</row>
    <row r="4" spans="1:38" hidden="1" x14ac:dyDescent="0.2">
      <c r="A4" s="119"/>
      <c r="B4" s="119"/>
      <c r="C4" s="501" t="s">
        <v>4</v>
      </c>
      <c r="D4" s="501" t="s">
        <v>951</v>
      </c>
      <c r="E4" s="119"/>
      <c r="F4" s="501" t="s">
        <v>5</v>
      </c>
      <c r="G4" s="501" t="s">
        <v>719</v>
      </c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</row>
    <row r="5" spans="1:38" ht="18.75" customHeight="1" x14ac:dyDescent="0.2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</row>
    <row r="6" spans="1:38" s="118" customFormat="1" x14ac:dyDescent="0.2">
      <c r="A6" s="153"/>
      <c r="B6" s="153"/>
      <c r="C6" s="509" t="s">
        <v>720</v>
      </c>
      <c r="D6" s="506" t="s">
        <v>434</v>
      </c>
      <c r="F6" s="506" t="s">
        <v>8</v>
      </c>
      <c r="G6" s="506" t="s">
        <v>9</v>
      </c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</row>
    <row r="7" spans="1:38" x14ac:dyDescent="0.2">
      <c r="C7" s="502" t="s">
        <v>723</v>
      </c>
      <c r="D7" s="508">
        <v>7000</v>
      </c>
      <c r="F7" s="502" t="s">
        <v>723</v>
      </c>
      <c r="G7" s="503">
        <v>260000</v>
      </c>
    </row>
    <row r="8" spans="1:38" x14ac:dyDescent="0.2">
      <c r="C8" s="504" t="s">
        <v>724</v>
      </c>
      <c r="D8" s="508">
        <v>7000</v>
      </c>
      <c r="F8" s="504" t="s">
        <v>724</v>
      </c>
      <c r="G8" s="503">
        <v>260000</v>
      </c>
    </row>
    <row r="9" spans="1:38" x14ac:dyDescent="0.2">
      <c r="C9"/>
      <c r="D9"/>
      <c r="F9" s="505" t="s">
        <v>950</v>
      </c>
      <c r="G9" s="503">
        <v>260000</v>
      </c>
    </row>
    <row r="10" spans="1:38" x14ac:dyDescent="0.2">
      <c r="C10"/>
      <c r="D10"/>
      <c r="F10" s="502" t="s">
        <v>718</v>
      </c>
      <c r="G10" s="503">
        <v>260000</v>
      </c>
    </row>
    <row r="11" spans="1:38" x14ac:dyDescent="0.2">
      <c r="C11"/>
      <c r="D11"/>
      <c r="F11"/>
      <c r="G11"/>
    </row>
    <row r="12" spans="1:38" x14ac:dyDescent="0.2">
      <c r="C12"/>
      <c r="D12"/>
      <c r="F12"/>
      <c r="G12"/>
    </row>
    <row r="13" spans="1:38" x14ac:dyDescent="0.2">
      <c r="C13"/>
      <c r="D13"/>
      <c r="F13"/>
      <c r="G13"/>
    </row>
    <row r="14" spans="1:38" x14ac:dyDescent="0.2">
      <c r="C14"/>
      <c r="D14"/>
      <c r="F14"/>
      <c r="G14"/>
    </row>
    <row r="15" spans="1:38" x14ac:dyDescent="0.2">
      <c r="C15"/>
      <c r="D15"/>
      <c r="F15"/>
      <c r="G15"/>
    </row>
    <row r="16" spans="1:38" x14ac:dyDescent="0.2">
      <c r="C16"/>
      <c r="D16"/>
      <c r="F16"/>
      <c r="G16"/>
    </row>
    <row r="17" spans="6:7" x14ac:dyDescent="0.2">
      <c r="F17"/>
      <c r="G17"/>
    </row>
    <row r="18" spans="6:7" x14ac:dyDescent="0.2">
      <c r="F18"/>
      <c r="G18"/>
    </row>
    <row r="19" spans="6:7" x14ac:dyDescent="0.2">
      <c r="F19"/>
      <c r="G19"/>
    </row>
    <row r="20" spans="6:7" x14ac:dyDescent="0.2">
      <c r="F20"/>
      <c r="G20"/>
    </row>
    <row r="21" spans="6:7" x14ac:dyDescent="0.2">
      <c r="F21"/>
      <c r="G21"/>
    </row>
    <row r="22" spans="6:7" x14ac:dyDescent="0.2">
      <c r="F22"/>
      <c r="G22"/>
    </row>
    <row r="23" spans="6:7" x14ac:dyDescent="0.2">
      <c r="F23"/>
      <c r="G23"/>
    </row>
    <row r="24" spans="6:7" x14ac:dyDescent="0.2">
      <c r="F24"/>
      <c r="G24"/>
    </row>
    <row r="25" spans="6:7" x14ac:dyDescent="0.2">
      <c r="F25"/>
      <c r="G25"/>
    </row>
    <row r="26" spans="6:7" x14ac:dyDescent="0.2">
      <c r="F26"/>
      <c r="G26"/>
    </row>
    <row r="27" spans="6:7" x14ac:dyDescent="0.2">
      <c r="F27"/>
      <c r="G27"/>
    </row>
    <row r="28" spans="6:7" x14ac:dyDescent="0.2"/>
    <row r="29" spans="6:7" x14ac:dyDescent="0.2"/>
    <row r="30" spans="6:7" x14ac:dyDescent="0.2"/>
    <row r="31" spans="6:7" x14ac:dyDescent="0.2"/>
    <row r="32" spans="6:7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</sheetData>
  <sheetProtection algorithmName="SHA-512" hashValue="XMGF/KmXhTqTpdY3FhjF6QC/4QLvRMwhiuYJq6K5/mZ143/u0L2vzcTMTqMaNBVoho+nTJpyh0DDcoqd5bXWUw==" saltValue="/gX7k1zbAp83B0uMQv8QNA==" spinCount="100000" sheet="1" objects="1" scenarios="1" selectLockedCells="1"/>
  <mergeCells count="2">
    <mergeCell ref="F3:G3"/>
    <mergeCell ref="B3:D3"/>
  </mergeCell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3">
    <tabColor theme="9" tint="-0.249977111117893"/>
  </sheetPr>
  <dimension ref="A1:DT13"/>
  <sheetViews>
    <sheetView showGridLines="0" showRowColHeaders="0" zoomScaleNormal="100" workbookViewId="0">
      <pane xSplit="14" ySplit="11" topLeftCell="O12" activePane="bottomRight" state="frozen"/>
      <selection pane="topRight" activeCell="G45" sqref="G45"/>
      <selection pane="bottomLeft" activeCell="G45" sqref="G45"/>
      <selection pane="bottomRight"/>
    </sheetView>
  </sheetViews>
  <sheetFormatPr baseColWidth="10" defaultColWidth="11" defaultRowHeight="15" x14ac:dyDescent="0.2"/>
  <cols>
    <col min="1" max="1" width="20" style="122" hidden="1" customWidth="1"/>
    <col min="2" max="2" width="5" style="122" customWidth="1"/>
    <col min="3" max="3" width="9.6640625" style="122" customWidth="1"/>
    <col min="4" max="4" width="7.83203125" style="122" customWidth="1"/>
    <col min="5" max="5" width="8.5" style="122" customWidth="1"/>
    <col min="6" max="6" width="9.1640625" style="122" customWidth="1"/>
    <col min="7" max="7" width="8.5" style="122" hidden="1" customWidth="1"/>
    <col min="8" max="8" width="9.1640625" style="122" hidden="1" customWidth="1"/>
    <col min="9" max="9" width="12.1640625" style="122" customWidth="1" collapsed="1"/>
    <col min="10" max="10" width="8.1640625" style="122" customWidth="1"/>
    <col min="11" max="11" width="10.33203125" style="122" customWidth="1"/>
    <col min="12" max="12" width="24.5" style="122" customWidth="1"/>
    <col min="13" max="13" width="12.5" style="122" bestFit="1" customWidth="1"/>
    <col min="14" max="14" width="0.5" style="122" customWidth="1"/>
    <col min="15" max="42" width="11.5" style="122" customWidth="1"/>
    <col min="43" max="124" width="14" style="122" customWidth="1"/>
    <col min="125" max="16384" width="11" style="122"/>
  </cols>
  <sheetData>
    <row r="1" spans="1:124" hidden="1" x14ac:dyDescent="0.2">
      <c r="C1" s="488"/>
      <c r="D1" s="480"/>
      <c r="E1" s="480"/>
      <c r="F1" s="480"/>
      <c r="G1" s="480"/>
      <c r="H1" s="478"/>
      <c r="I1" s="478"/>
      <c r="J1" s="480"/>
      <c r="K1" s="480" t="str">
        <f>IFERROR(IF(VLOOKUP($A1,BDINVSOURCE!A:Q,16,FALSE)=1,"Sim","Não"),"")</f>
        <v/>
      </c>
      <c r="L1" s="486"/>
      <c r="M1" s="164" t="s">
        <v>435</v>
      </c>
      <c r="N1" s="165"/>
      <c r="O1" s="168" t="s">
        <v>436</v>
      </c>
    </row>
    <row r="2" spans="1:124" ht="16" hidden="1" thickBot="1" x14ac:dyDescent="0.25">
      <c r="C2" s="489"/>
      <c r="D2" s="481"/>
      <c r="E2" s="481"/>
      <c r="F2" s="481"/>
      <c r="G2" s="481"/>
      <c r="H2" s="479"/>
      <c r="I2" s="479"/>
      <c r="J2" s="481"/>
      <c r="K2" s="481" t="str">
        <f>K1</f>
        <v/>
      </c>
      <c r="L2" s="487"/>
      <c r="M2" s="166" t="s">
        <v>437</v>
      </c>
      <c r="N2" s="167"/>
      <c r="O2" s="169"/>
    </row>
    <row r="3" spans="1:124" ht="18" customHeight="1" x14ac:dyDescent="0.2">
      <c r="A3" s="119" t="s">
        <v>438</v>
      </c>
      <c r="B3" s="155"/>
      <c r="C3" s="155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</row>
    <row r="4" spans="1:124" ht="16" thickBot="1" x14ac:dyDescent="0.25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</row>
    <row r="5" spans="1:124" ht="16" thickBot="1" x14ac:dyDescent="0.25">
      <c r="A5" s="122" t="s">
        <v>439</v>
      </c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482" t="s">
        <v>440</v>
      </c>
      <c r="M5" s="483"/>
      <c r="N5" s="160" t="e">
        <f ca="1">IFERROR(IF(TODAY()-N11&lt;0,,N7-M7-N8),IF(TODAY()-N11&lt;0,,N7-M7))</f>
        <v>#VALUE!</v>
      </c>
      <c r="O5" s="337">
        <f t="shared" ref="O5" ca="1" si="0">IFERROR(IF(TODAY()-O11&lt;0,,O7-N7-O8),IF(TODAY()-O11&lt;0,,O7-N7))</f>
        <v>0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</row>
    <row r="6" spans="1:124" ht="16" thickBot="1" x14ac:dyDescent="0.25"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482" t="s">
        <v>441</v>
      </c>
      <c r="M6" s="483"/>
      <c r="N6" s="161">
        <f ca="1">IFERROR(N5/$E$7,0)</f>
        <v>0</v>
      </c>
      <c r="O6" s="159">
        <f t="shared" ref="O6" ca="1" si="1">IFERROR(O5/$E$7,0)</f>
        <v>0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</row>
    <row r="7" spans="1:124" ht="17" thickTop="1" thickBot="1" x14ac:dyDescent="0.25">
      <c r="B7" s="119"/>
      <c r="C7" s="490" t="s">
        <v>442</v>
      </c>
      <c r="D7" s="490"/>
      <c r="E7" s="492">
        <f>LINHADOTEMPOPLANOS!A6</f>
        <v>25605</v>
      </c>
      <c r="F7" s="492"/>
      <c r="G7" s="119"/>
      <c r="H7" s="119"/>
      <c r="I7" s="119"/>
      <c r="J7" s="119"/>
      <c r="K7" s="119"/>
      <c r="L7" s="484" t="s">
        <v>443</v>
      </c>
      <c r="M7" s="485"/>
      <c r="N7" s="162">
        <f>SUMIFS(N:N,$M:$M,"Saldo Total")</f>
        <v>0</v>
      </c>
      <c r="O7" s="338">
        <f>SUMIFS(O:O,$M:$M,"Saldo Total")</f>
        <v>0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</row>
    <row r="8" spans="1:124" ht="16" thickBot="1" x14ac:dyDescent="0.25">
      <c r="A8" s="122" t="s">
        <v>444</v>
      </c>
      <c r="B8" s="119"/>
      <c r="C8" s="491"/>
      <c r="D8" s="491"/>
      <c r="E8" s="493"/>
      <c r="F8" s="493"/>
      <c r="G8" s="119"/>
      <c r="H8" s="119"/>
      <c r="I8" s="119"/>
      <c r="J8" s="119"/>
      <c r="K8" s="119"/>
      <c r="L8" s="484" t="s">
        <v>445</v>
      </c>
      <c r="M8" s="485"/>
      <c r="N8" s="163">
        <f>SUMIFS(N:N,$M:$M,"Aplicado")</f>
        <v>0</v>
      </c>
      <c r="O8" s="339">
        <f>SUMIFS(O:O,$M:$M,"Aplicado")</f>
        <v>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</row>
    <row r="9" spans="1:124" ht="16" thickTop="1" x14ac:dyDescent="0.2"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</row>
    <row r="10" spans="1:124" ht="58.5" customHeight="1" thickBot="1" x14ac:dyDescent="0.25">
      <c r="A10" s="119"/>
      <c r="B10" s="119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56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</row>
    <row r="11" spans="1:124" ht="33" thickBot="1" x14ac:dyDescent="0.25">
      <c r="A11" s="157" t="s">
        <v>446</v>
      </c>
      <c r="B11" s="158"/>
      <c r="C11" s="379" t="s">
        <v>447</v>
      </c>
      <c r="D11" s="379" t="s">
        <v>19</v>
      </c>
      <c r="E11" s="379" t="s">
        <v>448</v>
      </c>
      <c r="F11" s="379" t="s">
        <v>30</v>
      </c>
      <c r="G11" s="379" t="s">
        <v>449</v>
      </c>
      <c r="H11" s="379" t="s">
        <v>111</v>
      </c>
      <c r="I11" s="379" t="s">
        <v>450</v>
      </c>
      <c r="J11" s="379" t="s">
        <v>451</v>
      </c>
      <c r="K11" s="379" t="s">
        <v>452</v>
      </c>
      <c r="L11" s="379" t="s">
        <v>99</v>
      </c>
      <c r="M11" s="382" t="s">
        <v>384</v>
      </c>
      <c r="N11" s="383" t="s">
        <v>385</v>
      </c>
      <c r="O11" s="38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</row>
    <row r="12" spans="1:124" x14ac:dyDescent="0.2">
      <c r="C12" s="488"/>
      <c r="D12" s="480"/>
      <c r="E12" s="480"/>
      <c r="F12" s="480"/>
      <c r="G12" s="480"/>
      <c r="H12" s="478"/>
      <c r="I12" s="478"/>
      <c r="J12" s="480"/>
      <c r="K12" s="480"/>
      <c r="L12" s="486"/>
      <c r="M12" s="164" t="s">
        <v>435</v>
      </c>
      <c r="N12" s="165"/>
      <c r="O12" s="168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124" ht="16" thickBot="1" x14ac:dyDescent="0.25">
      <c r="C13" s="489"/>
      <c r="D13" s="481"/>
      <c r="E13" s="481"/>
      <c r="F13" s="481"/>
      <c r="G13" s="481"/>
      <c r="H13" s="479"/>
      <c r="I13" s="479"/>
      <c r="J13" s="481"/>
      <c r="K13" s="481"/>
      <c r="L13" s="487"/>
      <c r="M13" s="166" t="s">
        <v>437</v>
      </c>
      <c r="N13" s="167"/>
      <c r="O13" s="169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</sheetData>
  <sheetProtection algorithmName="SHA-512" hashValue="p2PMlBhM+CXw715fsKnWZC5/xgb3HiylrObrSNnp0RZU7K0Y1WvzLpIY8oFIqtGhkYOVWlp11DeDNVNayKhCwA==" saltValue="G2IMPPH5B1Jwe1uj1aDHxA==" spinCount="100000" sheet="1" objects="1" scenarios="1"/>
  <mergeCells count="26">
    <mergeCell ref="C7:D8"/>
    <mergeCell ref="E7:F8"/>
    <mergeCell ref="C1:C2"/>
    <mergeCell ref="D1:D2"/>
    <mergeCell ref="E1:E2"/>
    <mergeCell ref="F1:F2"/>
    <mergeCell ref="C12:C13"/>
    <mergeCell ref="D12:D13"/>
    <mergeCell ref="E12:E13"/>
    <mergeCell ref="F12:F13"/>
    <mergeCell ref="G12:G13"/>
    <mergeCell ref="K12:K13"/>
    <mergeCell ref="J1:J2"/>
    <mergeCell ref="K1:K2"/>
    <mergeCell ref="L5:M5"/>
    <mergeCell ref="L6:M6"/>
    <mergeCell ref="L7:M7"/>
    <mergeCell ref="L8:M8"/>
    <mergeCell ref="L1:L2"/>
    <mergeCell ref="L12:L13"/>
    <mergeCell ref="H1:H2"/>
    <mergeCell ref="G1:G2"/>
    <mergeCell ref="I1:I2"/>
    <mergeCell ref="I12:I13"/>
    <mergeCell ref="J12:J13"/>
    <mergeCell ref="H12:H13"/>
  </mergeCells>
  <conditionalFormatting sqref="N5">
    <cfRule type="cellIs" dxfId="26" priority="1425" operator="lessThan">
      <formula>0</formula>
    </cfRule>
  </conditionalFormatting>
  <conditionalFormatting sqref="O5">
    <cfRule type="cellIs" dxfId="25" priority="265" operator="lessThan">
      <formula>0</formula>
    </cfRule>
  </conditionalFormatting>
  <conditionalFormatting sqref="C1:J1">
    <cfRule type="expression" dxfId="24" priority="237">
      <formula>AND($I1&lt;&gt;"",$K1="Sim")</formula>
    </cfRule>
  </conditionalFormatting>
  <conditionalFormatting sqref="C2:J2">
    <cfRule type="expression" dxfId="23" priority="238">
      <formula>AND($I1&lt;&gt;"",$K1="Sim")</formula>
    </cfRule>
  </conditionalFormatting>
  <conditionalFormatting sqref="M1:N1">
    <cfRule type="expression" dxfId="22" priority="231">
      <formula>AND($I1&lt;&gt;"",$K1="Sim")</formula>
    </cfRule>
  </conditionalFormatting>
  <conditionalFormatting sqref="M2:N2">
    <cfRule type="expression" dxfId="21" priority="232">
      <formula>AND($I1&lt;&gt;"",$K1="Sim")</formula>
    </cfRule>
  </conditionalFormatting>
  <conditionalFormatting sqref="O1">
    <cfRule type="expression" dxfId="20" priority="215">
      <formula>AND($I1&lt;&gt;"",$K1="Sim")</formula>
    </cfRule>
  </conditionalFormatting>
  <conditionalFormatting sqref="O2">
    <cfRule type="expression" dxfId="19" priority="216">
      <formula>AND($I1&lt;&gt;"",$K1="Sim")</formula>
    </cfRule>
  </conditionalFormatting>
  <conditionalFormatting sqref="L1">
    <cfRule type="expression" dxfId="18" priority="147">
      <formula>AND($I1&lt;&gt;"",$K1="Sim")</formula>
    </cfRule>
  </conditionalFormatting>
  <conditionalFormatting sqref="L2">
    <cfRule type="expression" dxfId="17" priority="148">
      <formula>AND($I1&lt;&gt;"",$K1="Sim")</formula>
    </cfRule>
  </conditionalFormatting>
  <conditionalFormatting sqref="O12">
    <cfRule type="expression" dxfId="16" priority="105">
      <formula>AND($I12&lt;&gt;"",$K12="Sim")</formula>
    </cfRule>
    <cfRule type="expression" dxfId="15" priority="109">
      <formula>OR(O$11&lt;$H12,AND(O$11&gt;$I12,$I12&lt;&gt;""))</formula>
    </cfRule>
  </conditionalFormatting>
  <conditionalFormatting sqref="O13">
    <cfRule type="expression" dxfId="14" priority="106">
      <formula>AND($I12&lt;&gt;"",$K12="Sim")</formula>
    </cfRule>
    <cfRule type="expression" dxfId="13" priority="110">
      <formula>OR(O$11&lt;$H12,AND(O$11&gt;$I12,$I12&lt;&gt;""))</formula>
    </cfRule>
  </conditionalFormatting>
  <conditionalFormatting sqref="K1">
    <cfRule type="expression" dxfId="12" priority="73">
      <formula>AND($I1&lt;&gt;"",$K1="Sim")</formula>
    </cfRule>
  </conditionalFormatting>
  <conditionalFormatting sqref="K2">
    <cfRule type="expression" dxfId="11" priority="74">
      <formula>AND($I1&lt;&gt;"",$K1="Sim")</formula>
    </cfRule>
  </conditionalFormatting>
  <conditionalFormatting sqref="C12:J12 L12:N12">
    <cfRule type="expression" dxfId="10" priority="11">
      <formula>AND($I12&lt;&gt;"",$K12="Sim")</formula>
    </cfRule>
  </conditionalFormatting>
  <conditionalFormatting sqref="C13:J13 L13:N13">
    <cfRule type="expression" dxfId="9" priority="12">
      <formula>AND($I12&lt;&gt;"",$K12="Sim")</formula>
    </cfRule>
  </conditionalFormatting>
  <conditionalFormatting sqref="K12">
    <cfRule type="expression" dxfId="8" priority="9">
      <formula>AND($I12&lt;&gt;"",$K12="Sim")</formula>
    </cfRule>
  </conditionalFormatting>
  <conditionalFormatting sqref="K13">
    <cfRule type="expression" dxfId="7" priority="10">
      <formula>AND($I12&lt;&gt;"",$K12="Sim")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5">
    <tabColor theme="9" tint="-0.249977111117893"/>
  </sheetPr>
  <dimension ref="D1:Y54"/>
  <sheetViews>
    <sheetView showGridLines="0" showRowColHeaders="0" zoomScale="90" zoomScaleNormal="90" workbookViewId="0"/>
  </sheetViews>
  <sheetFormatPr baseColWidth="10" defaultColWidth="5.5" defaultRowHeight="15" x14ac:dyDescent="0.2"/>
  <cols>
    <col min="1" max="1" width="7" style="41" customWidth="1"/>
    <col min="2" max="2" width="28" style="41" customWidth="1"/>
    <col min="3" max="3" width="3" style="41" customWidth="1"/>
    <col min="4" max="16" width="17" style="41" customWidth="1"/>
    <col min="17" max="16384" width="5.5" style="41"/>
  </cols>
  <sheetData>
    <row r="1" spans="4:25" ht="18" customHeight="1" x14ac:dyDescent="0.2">
      <c r="O1" s="103"/>
    </row>
    <row r="2" spans="4:25" ht="6" customHeight="1" x14ac:dyDescent="0.2"/>
    <row r="3" spans="4:25" ht="46.5" customHeight="1" x14ac:dyDescent="0.2"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</row>
    <row r="4" spans="4:25" ht="6" customHeight="1" x14ac:dyDescent="0.2"/>
    <row r="5" spans="4:25" ht="39" customHeight="1" x14ac:dyDescent="0.2">
      <c r="N5" s="154"/>
      <c r="O5" s="154"/>
    </row>
    <row r="6" spans="4:25" ht="6" customHeight="1" x14ac:dyDescent="0.2"/>
    <row r="7" spans="4:25" ht="86.25" customHeight="1" x14ac:dyDescent="0.2"/>
    <row r="8" spans="4:25" ht="86.25" customHeight="1" x14ac:dyDescent="0.2">
      <c r="I8" s="41" t="s">
        <v>216</v>
      </c>
    </row>
    <row r="9" spans="4:25" ht="86.25" customHeight="1" x14ac:dyDescent="0.2"/>
    <row r="10" spans="4:25" ht="18" customHeight="1" x14ac:dyDescent="0.2"/>
    <row r="11" spans="4:25" ht="86.25" customHeight="1" x14ac:dyDescent="0.2">
      <c r="Y11" s="225"/>
    </row>
    <row r="12" spans="4:25" ht="86.25" customHeight="1" x14ac:dyDescent="0.2"/>
    <row r="13" spans="4:25" ht="86.25" customHeight="1" x14ac:dyDescent="0.2"/>
    <row r="14" spans="4:25" ht="18" customHeight="1" x14ac:dyDescent="0.2"/>
    <row r="15" spans="4:25" ht="86.25" customHeight="1" x14ac:dyDescent="0.2"/>
    <row r="16" spans="4:25" ht="86.25" customHeight="1" x14ac:dyDescent="0.2"/>
    <row r="17" ht="86.25" customHeight="1" x14ac:dyDescent="0.2"/>
    <row r="18" ht="20.25" customHeight="1" x14ac:dyDescent="0.2"/>
    <row r="19" ht="20.2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7.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</sheetData>
  <sheetProtection algorithmName="SHA-512" hashValue="/hrMeGLmAM5bae/pAM27ZkFFPYU/YWTsm+JnYN592fOuIdGkApOjGFdvMsSVIg2jnfmcbycGLWpbGVrTi/2j1Q==" saltValue="bEgPXmM5ZVJTb7/sdNJ4P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9">
    <tabColor theme="9" tint="-0.249977111117893"/>
    <pageSetUpPr autoPageBreaks="0"/>
  </sheetPr>
  <dimension ref="D1:P54"/>
  <sheetViews>
    <sheetView showGridLines="0" showRowColHeaders="0" zoomScale="90" zoomScaleNormal="90" workbookViewId="0"/>
  </sheetViews>
  <sheetFormatPr baseColWidth="10" defaultColWidth="16" defaultRowHeight="15" customHeight="1" x14ac:dyDescent="0.2"/>
  <cols>
    <col min="1" max="1" width="7" style="41" customWidth="1"/>
    <col min="2" max="2" width="28" style="41" customWidth="1"/>
    <col min="3" max="3" width="3" style="41" customWidth="1"/>
    <col min="4" max="18" width="17" style="41" customWidth="1"/>
    <col min="19" max="16384" width="16" style="41"/>
  </cols>
  <sheetData>
    <row r="1" spans="4:16" ht="18" customHeight="1" x14ac:dyDescent="0.2">
      <c r="O1" s="103"/>
    </row>
    <row r="2" spans="4:16" ht="6" customHeight="1" x14ac:dyDescent="0.2"/>
    <row r="3" spans="4:16" ht="46.5" customHeight="1" x14ac:dyDescent="0.2"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</row>
    <row r="4" spans="4:16" ht="6" customHeight="1" x14ac:dyDescent="0.2"/>
    <row r="5" spans="4:16" ht="39" customHeight="1" x14ac:dyDescent="0.2">
      <c r="N5" s="494"/>
      <c r="O5" s="494"/>
    </row>
    <row r="6" spans="4:16" ht="6" customHeight="1" x14ac:dyDescent="0.2"/>
    <row r="7" spans="4:16" ht="86.25" customHeight="1" x14ac:dyDescent="0.2"/>
    <row r="8" spans="4:16" ht="86.25" customHeight="1" x14ac:dyDescent="0.2">
      <c r="I8" s="41" t="s">
        <v>216</v>
      </c>
    </row>
    <row r="9" spans="4:16" ht="86.25" customHeight="1" x14ac:dyDescent="0.2"/>
    <row r="10" spans="4:16" ht="18.75" customHeight="1" x14ac:dyDescent="0.2"/>
    <row r="11" spans="4:16" ht="86.25" customHeight="1" x14ac:dyDescent="0.2"/>
    <row r="12" spans="4:16" ht="86.25" customHeight="1" x14ac:dyDescent="0.2"/>
    <row r="13" spans="4:16" ht="86.25" customHeight="1" x14ac:dyDescent="0.2"/>
    <row r="14" spans="4:16" ht="18" customHeight="1" x14ac:dyDescent="0.2"/>
    <row r="15" spans="4:16" ht="86.25" customHeight="1" x14ac:dyDescent="0.2"/>
    <row r="16" spans="4:16" ht="86.25" customHeight="1" x14ac:dyDescent="0.2"/>
    <row r="17" ht="86.25" customHeight="1" x14ac:dyDescent="0.2"/>
    <row r="18" ht="20.25" customHeight="1" x14ac:dyDescent="0.2"/>
    <row r="19" ht="20.2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</sheetData>
  <sheetProtection algorithmName="SHA-512" hashValue="LBAx3HuHr4lnSHJ7B45/w3gNsZxG+nR7KRS86I3vmiKUgSLu4TorbDIiju7P+8zFM5F9+Z4MevMrBYFglXey5w==" saltValue="CP2HkAHuc7EkgXdN3B9iJw==" spinCount="100000" sheet="1" objects="1" scenarios="1" selectLockedCells="1"/>
  <mergeCells count="1">
    <mergeCell ref="N5:O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1">
    <tabColor theme="9" tint="-0.249977111117893"/>
  </sheetPr>
  <dimension ref="A1:AQ80"/>
  <sheetViews>
    <sheetView showGridLines="0" showRowColHeaders="0" zoomScaleNormal="100" workbookViewId="0">
      <selection activeCell="F9" sqref="F9"/>
    </sheetView>
  </sheetViews>
  <sheetFormatPr baseColWidth="10" defaultColWidth="0" defaultRowHeight="15" zeroHeight="1" x14ac:dyDescent="0.2"/>
  <cols>
    <col min="1" max="1" width="7" customWidth="1"/>
    <col min="2" max="2" width="19" customWidth="1"/>
    <col min="3" max="4" width="3" customWidth="1"/>
    <col min="5" max="5" width="41" customWidth="1"/>
    <col min="6" max="6" width="26" customWidth="1"/>
    <col min="7" max="7" width="9" customWidth="1"/>
    <col min="8" max="8" width="3" customWidth="1"/>
    <col min="9" max="9" width="5" customWidth="1"/>
    <col min="10" max="10" width="3" customWidth="1"/>
    <col min="11" max="11" width="41" customWidth="1"/>
    <col min="12" max="12" width="26" customWidth="1"/>
    <col min="13" max="13" width="9" customWidth="1"/>
    <col min="14" max="14" width="3" customWidth="1"/>
    <col min="15" max="15" width="2.5" customWidth="1"/>
    <col min="16" max="16" width="9" customWidth="1"/>
    <col min="17" max="17" width="19" customWidth="1"/>
    <col min="18" max="23" width="8.5" customWidth="1"/>
    <col min="24" max="43" width="9" customWidth="1"/>
    <col min="44" max="16384" width="9" hidden="1"/>
  </cols>
  <sheetData>
    <row r="1" spans="1:43" s="41" customFormat="1" ht="18" customHeight="1" x14ac:dyDescent="0.2">
      <c r="B1" s="42"/>
      <c r="C1" s="42"/>
      <c r="D1" s="42"/>
      <c r="N1" s="103"/>
    </row>
    <row r="2" spans="1:43" s="41" customFormat="1" ht="9" customHeight="1" x14ac:dyDescent="0.2"/>
    <row r="3" spans="1:43" ht="46.5" customHeight="1" x14ac:dyDescent="0.2">
      <c r="A3" s="4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</row>
    <row r="4" spans="1:43" ht="15.75" customHeight="1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</row>
    <row r="5" spans="1:43" ht="15.75" customHeight="1" x14ac:dyDescent="0.2">
      <c r="A5" s="41"/>
      <c r="B5" s="98"/>
      <c r="C5" s="98"/>
      <c r="D5" s="99"/>
      <c r="E5" s="30"/>
      <c r="F5" s="30"/>
      <c r="G5" s="30"/>
      <c r="H5" s="30"/>
      <c r="I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</row>
    <row r="6" spans="1:43" ht="15.75" customHeight="1" x14ac:dyDescent="0.2">
      <c r="A6" s="41"/>
      <c r="B6" s="41"/>
      <c r="C6" s="41"/>
      <c r="D6" s="30"/>
      <c r="E6" s="495" t="s">
        <v>453</v>
      </c>
      <c r="F6" s="495"/>
      <c r="G6" s="495"/>
      <c r="H6" s="416"/>
      <c r="I6" s="417"/>
      <c r="J6" s="418"/>
      <c r="K6" s="495" t="s">
        <v>454</v>
      </c>
      <c r="L6" s="495"/>
      <c r="M6" s="495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</row>
    <row r="7" spans="1:43" ht="15.75" customHeight="1" x14ac:dyDescent="0.2">
      <c r="A7" s="41"/>
      <c r="B7" s="41"/>
      <c r="C7" s="41"/>
      <c r="D7" s="30"/>
      <c r="E7" s="136"/>
      <c r="F7" s="136"/>
      <c r="G7" s="136"/>
      <c r="H7" s="30"/>
      <c r="I7" s="41"/>
      <c r="K7" s="122"/>
      <c r="L7" s="122"/>
      <c r="M7" s="122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</row>
    <row r="8" spans="1:43" ht="15.75" customHeight="1" x14ac:dyDescent="0.2">
      <c r="A8" s="41"/>
      <c r="B8" s="41"/>
      <c r="C8" s="41"/>
      <c r="D8" s="30"/>
      <c r="E8" s="137" t="s">
        <v>455</v>
      </c>
      <c r="F8" s="340">
        <v>10000</v>
      </c>
      <c r="G8" s="406"/>
      <c r="H8" s="30"/>
      <c r="I8" s="41"/>
      <c r="K8" s="137" t="s">
        <v>456</v>
      </c>
      <c r="L8" s="340">
        <v>500</v>
      </c>
      <c r="M8" s="408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</row>
    <row r="9" spans="1:43" ht="15.75" customHeight="1" x14ac:dyDescent="0.2">
      <c r="A9" s="41"/>
      <c r="B9" s="41"/>
      <c r="C9" s="41"/>
      <c r="D9" s="30"/>
      <c r="E9" s="137" t="s">
        <v>456</v>
      </c>
      <c r="F9" s="340">
        <v>500</v>
      </c>
      <c r="G9" s="404"/>
      <c r="H9" s="30"/>
      <c r="I9" s="41"/>
      <c r="K9" s="137" t="s">
        <v>112</v>
      </c>
      <c r="L9" s="340">
        <v>500</v>
      </c>
      <c r="M9" s="409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</row>
    <row r="10" spans="1:43" ht="15.75" customHeight="1" x14ac:dyDescent="0.2">
      <c r="A10" s="41"/>
      <c r="B10" s="41"/>
      <c r="C10" s="41"/>
      <c r="D10" s="30"/>
      <c r="E10" s="137" t="s">
        <v>457</v>
      </c>
      <c r="F10" s="170">
        <v>2</v>
      </c>
      <c r="G10" s="171" t="s">
        <v>458</v>
      </c>
      <c r="H10" s="30"/>
      <c r="I10" s="41"/>
      <c r="K10" s="137" t="s">
        <v>457</v>
      </c>
      <c r="L10" s="170">
        <v>10</v>
      </c>
      <c r="M10" s="174" t="s">
        <v>458</v>
      </c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</row>
    <row r="11" spans="1:43" ht="15.75" customHeight="1" x14ac:dyDescent="0.2">
      <c r="A11" s="41"/>
      <c r="B11" s="41"/>
      <c r="C11" s="41"/>
      <c r="D11" s="30"/>
      <c r="E11" s="128" t="s">
        <v>122</v>
      </c>
      <c r="F11" s="172">
        <v>0.1</v>
      </c>
      <c r="G11" s="171" t="s">
        <v>459</v>
      </c>
      <c r="H11" s="30"/>
      <c r="I11" s="41"/>
      <c r="K11" s="128" t="s">
        <v>460</v>
      </c>
      <c r="L11" s="172">
        <v>0.1</v>
      </c>
      <c r="M11" s="174" t="s">
        <v>459</v>
      </c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</row>
    <row r="12" spans="1:43" ht="15.75" customHeight="1" x14ac:dyDescent="0.2">
      <c r="A12" s="41"/>
      <c r="B12" s="41"/>
      <c r="C12" s="41"/>
      <c r="D12" s="30"/>
      <c r="E12" s="128" t="s">
        <v>461</v>
      </c>
      <c r="F12" s="173" t="s">
        <v>462</v>
      </c>
      <c r="G12" s="404"/>
      <c r="H12" s="30"/>
      <c r="I12" s="41"/>
      <c r="K12" s="128" t="s">
        <v>461</v>
      </c>
      <c r="L12" s="173" t="s">
        <v>462</v>
      </c>
      <c r="M12" s="407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</row>
    <row r="13" spans="1:43" ht="15.75" customHeight="1" x14ac:dyDescent="0.2">
      <c r="A13" s="41"/>
      <c r="B13" s="41"/>
      <c r="C13" s="41"/>
      <c r="D13" s="30"/>
      <c r="E13" s="128" t="s">
        <v>463</v>
      </c>
      <c r="F13" s="172">
        <v>0</v>
      </c>
      <c r="G13" s="404"/>
      <c r="H13" s="30"/>
      <c r="I13" s="41"/>
      <c r="K13" s="128" t="s">
        <v>463</v>
      </c>
      <c r="L13" s="172">
        <v>0</v>
      </c>
      <c r="M13" s="404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</row>
    <row r="14" spans="1:43" ht="15.75" customHeight="1" x14ac:dyDescent="0.2">
      <c r="A14" s="41"/>
      <c r="B14" s="41"/>
      <c r="C14" s="41"/>
      <c r="D14" s="30"/>
      <c r="E14" s="136"/>
      <c r="F14" s="138"/>
      <c r="G14" s="136"/>
      <c r="H14" s="30"/>
      <c r="I14" s="41"/>
      <c r="K14" s="125"/>
      <c r="L14" s="125"/>
      <c r="M14" s="125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</row>
    <row r="15" spans="1:43" ht="15.75" customHeight="1" x14ac:dyDescent="0.2">
      <c r="A15" s="41"/>
      <c r="B15" s="41"/>
      <c r="C15" s="41"/>
      <c r="D15" s="30"/>
      <c r="E15" s="136"/>
      <c r="F15" s="138"/>
      <c r="G15" s="136"/>
      <c r="H15" s="30"/>
      <c r="I15" s="41"/>
      <c r="K15" s="125"/>
      <c r="L15" s="125"/>
      <c r="M15" s="125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</row>
    <row r="16" spans="1:43" ht="15.75" customHeight="1" x14ac:dyDescent="0.2">
      <c r="A16" s="41"/>
      <c r="B16" s="41"/>
      <c r="C16" s="41"/>
      <c r="D16" s="30"/>
      <c r="E16" s="136"/>
      <c r="F16" s="139"/>
      <c r="G16" s="136"/>
      <c r="H16" s="30"/>
      <c r="I16" s="41"/>
      <c r="K16" s="125"/>
      <c r="L16" s="141"/>
      <c r="M16" s="125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</row>
    <row r="17" spans="1:43" ht="15.75" customHeight="1" x14ac:dyDescent="0.2">
      <c r="A17" s="41"/>
      <c r="B17" s="41"/>
      <c r="C17" s="41"/>
      <c r="D17" s="30"/>
      <c r="E17" s="128" t="s">
        <v>464</v>
      </c>
      <c r="F17" s="341">
        <v>395.83333333333331</v>
      </c>
      <c r="G17" s="405"/>
      <c r="H17" s="30"/>
      <c r="I17" s="41"/>
      <c r="K17" s="128" t="s">
        <v>465</v>
      </c>
      <c r="L17" s="341">
        <v>101228.79958706701</v>
      </c>
      <c r="M17" s="142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</row>
    <row r="18" spans="1:43" ht="15.75" customHeight="1" x14ac:dyDescent="0.2">
      <c r="A18" s="41"/>
      <c r="B18" s="41"/>
      <c r="C18" s="41"/>
      <c r="D18" s="30"/>
      <c r="E18" s="128" t="s">
        <v>466</v>
      </c>
      <c r="F18" s="341">
        <v>356.74785395024105</v>
      </c>
      <c r="G18" s="405"/>
      <c r="H18" s="30"/>
      <c r="I18" s="41"/>
      <c r="K18" s="128" t="s">
        <v>467</v>
      </c>
      <c r="L18" s="341">
        <v>60500</v>
      </c>
      <c r="M18" s="142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</row>
    <row r="19" spans="1:43" ht="15.75" customHeight="1" x14ac:dyDescent="0.2">
      <c r="A19" s="41"/>
      <c r="B19" s="41"/>
      <c r="C19" s="41"/>
      <c r="D19" s="30"/>
      <c r="E19" s="136"/>
      <c r="F19" s="140"/>
      <c r="G19" s="136"/>
      <c r="H19" s="30"/>
      <c r="I19" s="41"/>
      <c r="K19" s="128" t="s">
        <v>468</v>
      </c>
      <c r="L19" s="341">
        <v>40728.799587067013</v>
      </c>
      <c r="M19" s="142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</row>
    <row r="20" spans="1:43" ht="15.75" customHeight="1" x14ac:dyDescent="0.2">
      <c r="A20" s="41"/>
      <c r="B20" s="41"/>
      <c r="C20" s="41"/>
      <c r="D20" s="30"/>
      <c r="E20" s="128" t="s">
        <v>465</v>
      </c>
      <c r="F20" s="341">
        <v>9999.9999999999982</v>
      </c>
      <c r="G20" s="405"/>
      <c r="H20" s="30"/>
      <c r="I20" s="41"/>
      <c r="K20" s="125"/>
      <c r="L20" s="143"/>
      <c r="M20" s="143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</row>
    <row r="21" spans="1:43" ht="15.75" customHeight="1" x14ac:dyDescent="0.2">
      <c r="A21" s="41"/>
      <c r="B21" s="41"/>
      <c r="C21" s="41"/>
      <c r="D21" s="30"/>
      <c r="E21" s="128" t="s">
        <v>467</v>
      </c>
      <c r="F21" s="341">
        <v>9061.9484948057852</v>
      </c>
      <c r="G21" s="405"/>
      <c r="H21" s="30"/>
      <c r="I21" s="41"/>
      <c r="K21" s="128" t="s">
        <v>114</v>
      </c>
      <c r="L21" s="341">
        <v>40728.799587067013</v>
      </c>
      <c r="M21" s="142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</row>
    <row r="22" spans="1:43" ht="15.75" customHeight="1" x14ac:dyDescent="0.2">
      <c r="A22" s="41"/>
      <c r="B22" s="41"/>
      <c r="C22" s="41"/>
      <c r="D22" s="30"/>
      <c r="E22" s="128" t="s">
        <v>468</v>
      </c>
      <c r="F22" s="341">
        <v>938.05150519421295</v>
      </c>
      <c r="G22" s="405"/>
      <c r="H22" s="30"/>
      <c r="I22" s="41"/>
      <c r="K22" s="125"/>
      <c r="L22" s="144"/>
      <c r="M22" s="145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</row>
    <row r="23" spans="1:43" ht="15.75" customHeight="1" x14ac:dyDescent="0.2">
      <c r="A23" s="41"/>
      <c r="B23" s="41"/>
      <c r="C23" s="41"/>
      <c r="D23" s="30"/>
      <c r="E23" s="136"/>
      <c r="F23" s="136"/>
      <c r="G23" s="136"/>
      <c r="H23" s="30"/>
      <c r="I23" s="41"/>
      <c r="K23" s="384" t="s">
        <v>116</v>
      </c>
      <c r="L23" s="342">
        <v>101228.79958706701</v>
      </c>
      <c r="M23" s="146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</row>
    <row r="24" spans="1:43" ht="15.75" customHeight="1" x14ac:dyDescent="0.2">
      <c r="A24" s="41"/>
      <c r="B24" s="41"/>
      <c r="C24" s="41"/>
      <c r="D24" s="30"/>
      <c r="E24" s="128" t="s">
        <v>114</v>
      </c>
      <c r="F24" s="341">
        <v>938.05150519421295</v>
      </c>
      <c r="G24" s="405"/>
      <c r="H24" s="30"/>
      <c r="I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</row>
    <row r="25" spans="1:43" ht="15.75" customHeight="1" x14ac:dyDescent="0.2">
      <c r="A25" s="41"/>
      <c r="B25" s="41"/>
      <c r="C25" s="41"/>
      <c r="D25" s="30"/>
      <c r="E25" s="136"/>
      <c r="F25" s="138"/>
      <c r="G25" s="136"/>
      <c r="H25" s="30"/>
      <c r="I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</row>
    <row r="26" spans="1:43" ht="15.75" customHeight="1" x14ac:dyDescent="0.2">
      <c r="A26" s="41"/>
      <c r="B26" s="41"/>
      <c r="C26" s="41"/>
      <c r="D26" s="30"/>
      <c r="E26" s="384" t="s">
        <v>116</v>
      </c>
      <c r="F26" s="342">
        <v>9999.9999999999982</v>
      </c>
      <c r="G26" s="405"/>
      <c r="H26" s="30"/>
      <c r="I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</row>
    <row r="27" spans="1:43" ht="15.75" customHeight="1" x14ac:dyDescent="0.2">
      <c r="A27" s="41"/>
      <c r="B27" s="41"/>
      <c r="C27" s="41"/>
      <c r="D27" s="30"/>
      <c r="E27" s="30"/>
      <c r="F27" s="30"/>
      <c r="G27" s="30"/>
      <c r="H27" s="30"/>
      <c r="I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</row>
    <row r="28" spans="1:43" ht="15.75" customHeight="1" x14ac:dyDescent="0.2">
      <c r="A28" s="41"/>
      <c r="B28" s="41"/>
      <c r="C28" s="41"/>
      <c r="D28" s="30"/>
      <c r="E28" s="30"/>
      <c r="F28" s="30"/>
      <c r="G28" s="30"/>
      <c r="H28" s="30"/>
      <c r="I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</row>
    <row r="29" spans="1:43" ht="15.75" customHeight="1" x14ac:dyDescent="0.2">
      <c r="A29" s="41"/>
      <c r="B29" s="41"/>
      <c r="C29" s="41"/>
      <c r="D29" s="30"/>
      <c r="E29" s="30"/>
      <c r="F29" s="30"/>
      <c r="G29" s="30"/>
      <c r="H29" s="30"/>
      <c r="I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</row>
    <row r="30" spans="1:43" ht="15.75" customHeight="1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</row>
    <row r="31" spans="1:43" ht="15.75" customHeight="1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.75" customHeight="1" x14ac:dyDescent="0.2">
      <c r="A32" s="41"/>
      <c r="B32" s="41"/>
      <c r="C32" s="41"/>
      <c r="D32" s="41"/>
      <c r="E32" s="41"/>
      <c r="F32" s="41" t="s">
        <v>412</v>
      </c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</row>
    <row r="33" spans="1:43" ht="15.75" customHeight="1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</row>
    <row r="34" spans="1:43" ht="15.7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</row>
    <row r="35" spans="1:43" ht="15.75" customHeight="1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</row>
    <row r="36" spans="1:43" ht="15.75" customHeight="1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</row>
    <row r="37" spans="1:43" ht="15.75" customHeight="1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</row>
    <row r="38" spans="1:43" ht="15.75" customHeight="1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</row>
    <row r="39" spans="1:43" ht="15.75" customHeight="1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</row>
    <row r="40" spans="1:43" ht="15.75" customHeight="1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</row>
    <row r="41" spans="1:43" ht="15.75" customHeight="1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</row>
    <row r="42" spans="1:43" ht="15.75" customHeight="1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</row>
    <row r="43" spans="1:43" ht="15.75" customHeight="1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</row>
    <row r="44" spans="1:43" ht="15.75" customHeight="1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</row>
    <row r="45" spans="1:43" ht="15.75" customHeight="1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</row>
    <row r="46" spans="1:43" ht="15.75" customHeight="1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</row>
    <row r="47" spans="1:43" ht="15.75" customHeight="1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</row>
    <row r="48" spans="1:43" ht="15.75" customHeight="1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</row>
    <row r="49" spans="1:43" ht="15.75" customHeight="1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</row>
    <row r="50" spans="1:43" ht="15.75" customHeight="1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</row>
    <row r="51" spans="1:43" ht="15.75" customHeight="1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</row>
    <row r="52" spans="1:43" ht="15.75" customHeight="1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</row>
    <row r="53" spans="1:43" ht="15.75" customHeight="1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</row>
    <row r="54" spans="1:43" ht="15.75" customHeight="1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</row>
    <row r="55" spans="1:43" ht="15.75" customHeight="1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</row>
    <row r="56" spans="1:43" ht="15.75" customHeight="1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</row>
    <row r="57" spans="1:43" ht="15.75" customHeight="1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</row>
    <row r="58" spans="1:43" ht="15.75" customHeight="1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</row>
    <row r="59" spans="1:43" ht="15.75" customHeight="1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</row>
    <row r="60" spans="1:43" ht="15.75" customHeight="1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</row>
    <row r="61" spans="1:43" ht="15.75" customHeight="1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</row>
    <row r="62" spans="1:43" ht="15.75" customHeight="1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</row>
    <row r="63" spans="1:43" ht="15.75" customHeight="1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</row>
    <row r="64" spans="1:43" ht="15.75" customHeight="1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</row>
    <row r="65" spans="1:43" ht="15.75" customHeight="1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</row>
    <row r="66" spans="1:43" s="41" customFormat="1" ht="15.75" customHeight="1" x14ac:dyDescent="0.2"/>
    <row r="67" spans="1:43" s="41" customFormat="1" ht="15.75" customHeight="1" x14ac:dyDescent="0.2"/>
    <row r="68" spans="1:43" s="41" customFormat="1" ht="15.75" customHeight="1" x14ac:dyDescent="0.2"/>
    <row r="69" spans="1:43" s="41" customFormat="1" ht="15.75" customHeight="1" x14ac:dyDescent="0.2"/>
    <row r="70" spans="1:43" s="41" customFormat="1" ht="15.75" customHeight="1" x14ac:dyDescent="0.2"/>
    <row r="71" spans="1:43" s="41" customFormat="1" ht="15.75" customHeight="1" x14ac:dyDescent="0.2"/>
    <row r="72" spans="1:43" s="41" customFormat="1" ht="15.75" customHeight="1" x14ac:dyDescent="0.2"/>
    <row r="73" spans="1:43" s="41" customFormat="1" ht="15.75" customHeight="1" x14ac:dyDescent="0.2"/>
    <row r="74" spans="1:43" s="41" customFormat="1" ht="15.75" customHeight="1" x14ac:dyDescent="0.2"/>
    <row r="75" spans="1:43" s="41" customFormat="1" ht="15.75" customHeight="1" x14ac:dyDescent="0.2"/>
    <row r="76" spans="1:43" s="41" customFormat="1" ht="15.75" customHeight="1" x14ac:dyDescent="0.2"/>
    <row r="77" spans="1:43" s="41" customFormat="1" ht="15.75" customHeight="1" x14ac:dyDescent="0.2"/>
    <row r="78" spans="1:43" s="41" customFormat="1" ht="15.75" customHeight="1" x14ac:dyDescent="0.2"/>
    <row r="79" spans="1:43" s="41" customFormat="1" ht="15.75" customHeight="1" x14ac:dyDescent="0.2"/>
    <row r="80" spans="1:43" s="41" customFormat="1" x14ac:dyDescent="0.2"/>
  </sheetData>
  <sheetProtection algorithmName="SHA-512" hashValue="vmuB3pnCaQbvDNbUw/WRB/SJS1iAe+aM0MPos1kMbeARleY0ISV53MTXLVLSeQgt08Thtr3c2tJM2osYNhFlzA==" saltValue="WkWqF0Qu9jdsPMYzneQcwg==" spinCount="100000" sheet="1" objects="1" scenarios="1"/>
  <mergeCells count="2">
    <mergeCell ref="E6:G6"/>
    <mergeCell ref="K6:M6"/>
  </mergeCells>
  <dataValidations count="3">
    <dataValidation type="list" allowBlank="1" showInputMessage="1" showErrorMessage="1" sqref="M10 G10" xr:uid="{00000000-0002-0000-1500-000000000000}">
      <formula1>"meses,anos"</formula1>
    </dataValidation>
    <dataValidation type="list" allowBlank="1" showInputMessage="1" showErrorMessage="1" sqref="M11 G11" xr:uid="{00000000-0002-0000-1500-000001000000}">
      <formula1>"ao mês,ao ano"</formula1>
    </dataValidation>
    <dataValidation type="list" allowBlank="1" showInputMessage="1" showErrorMessage="1" sqref="F12 L12" xr:uid="{00000000-0002-0000-1500-000002000000}">
      <formula1>"Automático,Manual"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0">
    <tabColor theme="9" tint="-0.249977111117893"/>
  </sheetPr>
  <dimension ref="A1:AW80"/>
  <sheetViews>
    <sheetView showGridLines="0" showRowColHeaders="0" zoomScaleNormal="100" workbookViewId="0"/>
  </sheetViews>
  <sheetFormatPr baseColWidth="10" defaultColWidth="0" defaultRowHeight="15" zeroHeight="1" x14ac:dyDescent="0.2"/>
  <cols>
    <col min="1" max="1" width="7" customWidth="1"/>
    <col min="2" max="2" width="19" customWidth="1"/>
    <col min="3" max="3" width="3" customWidth="1"/>
    <col min="4" max="4" width="2.5" customWidth="1"/>
    <col min="5" max="5" width="44" customWidth="1"/>
    <col min="6" max="6" width="19.5" customWidth="1"/>
    <col min="7" max="7" width="8" customWidth="1"/>
    <col min="8" max="9" width="2.5" customWidth="1"/>
    <col min="10" max="49" width="9" customWidth="1"/>
    <col min="50" max="16384" width="9" hidden="1"/>
  </cols>
  <sheetData>
    <row r="1" spans="1:49" ht="18" customHeight="1" x14ac:dyDescent="0.2">
      <c r="A1" s="41"/>
      <c r="B1" s="42"/>
      <c r="C1" s="42"/>
      <c r="D1" s="41"/>
      <c r="E1" s="41"/>
      <c r="F1" s="41"/>
      <c r="G1" s="41"/>
      <c r="H1" s="103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</row>
    <row r="2" spans="1:49" ht="9" customHeight="1" x14ac:dyDescent="0.2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</row>
    <row r="3" spans="1:49" ht="46.5" customHeight="1" x14ac:dyDescent="0.2">
      <c r="A3" s="41"/>
      <c r="B3" s="41"/>
      <c r="C3" s="100"/>
      <c r="D3" s="100"/>
      <c r="E3" s="100"/>
      <c r="F3" s="100"/>
      <c r="G3" s="100"/>
      <c r="H3" s="100"/>
      <c r="I3" s="100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</row>
    <row r="4" spans="1:49" ht="15.75" customHeight="1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</row>
    <row r="5" spans="1:49" ht="15.75" customHeight="1" x14ac:dyDescent="0.2">
      <c r="A5" s="41"/>
      <c r="B5" s="98"/>
      <c r="C5" s="98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</row>
    <row r="6" spans="1:49" ht="15.75" customHeight="1" x14ac:dyDescent="0.2">
      <c r="A6" s="41"/>
      <c r="B6" s="41"/>
      <c r="C6" s="41"/>
      <c r="E6" s="495" t="s">
        <v>469</v>
      </c>
      <c r="F6" s="495"/>
      <c r="G6" s="495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</row>
    <row r="7" spans="1:49" ht="15.75" customHeight="1" x14ac:dyDescent="0.2">
      <c r="A7" s="41"/>
      <c r="B7" s="41"/>
      <c r="C7" s="41"/>
      <c r="E7" s="125"/>
      <c r="F7" s="125"/>
      <c r="G7" s="125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</row>
    <row r="8" spans="1:49" ht="15.75" customHeight="1" x14ac:dyDescent="0.2">
      <c r="A8" s="41"/>
      <c r="B8" s="41"/>
      <c r="C8" s="41"/>
      <c r="E8" s="131" t="s">
        <v>470</v>
      </c>
      <c r="F8" s="343">
        <f>$A$21</f>
        <v>19600</v>
      </c>
      <c r="G8" s="132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</row>
    <row r="9" spans="1:49" ht="15.75" customHeight="1" x14ac:dyDescent="0.2">
      <c r="A9" s="41"/>
      <c r="B9" s="41"/>
      <c r="C9" s="41"/>
      <c r="E9" s="133" t="s">
        <v>471</v>
      </c>
      <c r="F9" s="432">
        <v>160</v>
      </c>
      <c r="G9" s="176" t="s">
        <v>472</v>
      </c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</row>
    <row r="10" spans="1:49" ht="15.75" customHeight="1" x14ac:dyDescent="0.2">
      <c r="A10" s="41"/>
      <c r="B10" s="41"/>
      <c r="C10" s="41"/>
      <c r="E10" s="125"/>
      <c r="F10" s="125"/>
      <c r="G10" s="125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</row>
    <row r="11" spans="1:49" ht="15.75" customHeight="1" x14ac:dyDescent="0.2">
      <c r="A11" s="41"/>
      <c r="B11" s="41"/>
      <c r="C11" s="41"/>
      <c r="E11" s="131" t="s">
        <v>473</v>
      </c>
      <c r="F11" s="343">
        <f>IFERROR(F8/F9,"")</f>
        <v>122.5</v>
      </c>
      <c r="G11" s="132" t="s">
        <v>474</v>
      </c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</row>
    <row r="12" spans="1:49" ht="15.75" customHeight="1" x14ac:dyDescent="0.2">
      <c r="A12" s="41"/>
      <c r="B12" s="41"/>
      <c r="C12" s="41"/>
      <c r="E12" s="133" t="s">
        <v>475</v>
      </c>
      <c r="F12" s="134">
        <f>IFERROR(100/F11,"")</f>
        <v>0.81632653061224492</v>
      </c>
      <c r="G12" s="135" t="s">
        <v>472</v>
      </c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</row>
    <row r="13" spans="1:49" ht="15.75" customHeight="1" x14ac:dyDescent="0.2">
      <c r="A13" s="41"/>
      <c r="B13" s="41"/>
      <c r="C13" s="41"/>
      <c r="E13" s="125"/>
      <c r="F13" s="129"/>
      <c r="G13" s="130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</row>
    <row r="14" spans="1:49" ht="15.75" customHeight="1" x14ac:dyDescent="0.2">
      <c r="A14" s="41"/>
      <c r="B14" s="41"/>
      <c r="C14" s="41"/>
      <c r="E14" s="131" t="s">
        <v>476</v>
      </c>
      <c r="F14" s="344">
        <v>30000</v>
      </c>
      <c r="G14" s="175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</row>
    <row r="15" spans="1:49" ht="15.75" customHeight="1" x14ac:dyDescent="0.2">
      <c r="A15" s="41"/>
      <c r="B15" s="41"/>
      <c r="C15" s="41"/>
      <c r="E15" s="133" t="str">
        <f>"Horas trabalhadas para fazer "&amp;TEXT(ROUND(F14,2),"0,00")</f>
        <v>Horas trabalhadas para fazer 30000,00</v>
      </c>
      <c r="F15" s="134">
        <f>IFERROR(F14/F11,"")</f>
        <v>244.89795918367346</v>
      </c>
      <c r="G15" s="135" t="s">
        <v>472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</row>
    <row r="16" spans="1:49" ht="15.75" customHeight="1" x14ac:dyDescent="0.2">
      <c r="A16" s="41"/>
      <c r="B16" s="41"/>
      <c r="C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</row>
    <row r="17" spans="1:49" ht="15.75" customHeight="1" x14ac:dyDescent="0.2">
      <c r="A17" s="41"/>
      <c r="B17" s="41"/>
      <c r="C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</row>
    <row r="18" spans="1:49" ht="15.75" customHeight="1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</row>
    <row r="19" spans="1:49" ht="15.75" customHeight="1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</row>
    <row r="20" spans="1:49" ht="15.75" customHeight="1" x14ac:dyDescent="0.2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</row>
    <row r="21" spans="1:49" ht="15.75" customHeight="1" x14ac:dyDescent="0.2">
      <c r="A21" s="385">
        <f>LINHADOTEMPOPLANOS!$A$3</f>
        <v>19600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</row>
    <row r="22" spans="1:49" ht="15.75" customHeight="1" x14ac:dyDescent="0.2">
      <c r="A22" s="41"/>
      <c r="B22" s="41"/>
      <c r="C22" s="41"/>
      <c r="D22" s="41"/>
      <c r="E22" s="10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</row>
    <row r="23" spans="1:49" ht="15.75" customHeight="1" x14ac:dyDescent="0.2">
      <c r="A23" s="41"/>
      <c r="B23" s="41"/>
      <c r="C23" s="41"/>
      <c r="D23" s="41"/>
      <c r="E23" s="102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</row>
    <row r="24" spans="1:49" ht="15.75" customHeight="1" x14ac:dyDescent="0.2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</row>
    <row r="25" spans="1:49" ht="15.75" customHeight="1" x14ac:dyDescent="0.2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</row>
    <row r="26" spans="1:49" ht="15.75" customHeight="1" x14ac:dyDescent="0.2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</row>
    <row r="27" spans="1:49" ht="15.75" customHeight="1" x14ac:dyDescent="0.2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</row>
    <row r="28" spans="1:49" ht="15.75" customHeight="1" x14ac:dyDescent="0.2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</row>
    <row r="29" spans="1:49" ht="15.75" customHeight="1" x14ac:dyDescent="0.2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</row>
    <row r="30" spans="1:49" ht="15.75" customHeight="1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</row>
    <row r="31" spans="1:49" ht="15.75" customHeight="1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</row>
    <row r="32" spans="1:49" ht="15.75" customHeight="1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</row>
    <row r="33" spans="1:49" ht="15.75" customHeight="1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</row>
    <row r="34" spans="1:49" ht="15.7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</row>
    <row r="35" spans="1:49" ht="15.75" customHeight="1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</row>
    <row r="36" spans="1:49" ht="15.75" customHeight="1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</row>
    <row r="37" spans="1:49" ht="15.75" customHeight="1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</row>
    <row r="38" spans="1:49" ht="15.75" customHeight="1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</row>
    <row r="39" spans="1:49" ht="15.75" customHeight="1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</row>
    <row r="40" spans="1:49" ht="15.75" customHeight="1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</row>
    <row r="41" spans="1:49" ht="15.75" customHeight="1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</row>
    <row r="42" spans="1:49" ht="15.75" customHeight="1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</row>
    <row r="43" spans="1:49" ht="15.75" customHeight="1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</row>
    <row r="44" spans="1:49" ht="15.75" customHeight="1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</row>
    <row r="45" spans="1:49" ht="15.75" customHeight="1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</row>
    <row r="46" spans="1:49" ht="15.75" customHeight="1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</row>
    <row r="47" spans="1:49" ht="15.75" customHeight="1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</row>
    <row r="48" spans="1:49" ht="15.75" customHeight="1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</row>
    <row r="49" spans="1:49" ht="15.75" customHeight="1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</row>
    <row r="50" spans="1:49" ht="15.75" customHeight="1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</row>
    <row r="51" spans="1:49" ht="15.75" customHeight="1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</row>
    <row r="52" spans="1:49" ht="15.75" customHeight="1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</row>
    <row r="53" spans="1:49" ht="15.75" customHeight="1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</row>
    <row r="54" spans="1:49" ht="15.75" customHeight="1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</row>
    <row r="55" spans="1:49" ht="15.75" customHeight="1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</row>
    <row r="56" spans="1:49" ht="15.75" customHeight="1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</row>
    <row r="57" spans="1:49" ht="15.75" customHeight="1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</row>
    <row r="58" spans="1:49" ht="15.75" customHeight="1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</row>
    <row r="59" spans="1:49" ht="15.75" customHeight="1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</row>
    <row r="60" spans="1:49" ht="15.75" customHeight="1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</row>
    <row r="61" spans="1:49" ht="15.75" customHeight="1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</row>
    <row r="62" spans="1:49" ht="15.75" customHeight="1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</row>
    <row r="63" spans="1:49" ht="15.75" customHeight="1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</row>
    <row r="64" spans="1:49" ht="15.75" customHeight="1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</row>
    <row r="65" spans="1:49" ht="15.75" customHeight="1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</row>
    <row r="66" spans="1:49" ht="15.75" customHeight="1" x14ac:dyDescent="0.2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</row>
    <row r="67" spans="1:49" ht="15.75" customHeight="1" x14ac:dyDescent="0.2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</row>
    <row r="68" spans="1:49" ht="15.75" customHeight="1" x14ac:dyDescent="0.2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</row>
    <row r="69" spans="1:49" ht="15.75" customHeight="1" x14ac:dyDescent="0.2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</row>
    <row r="70" spans="1:49" ht="15.75" customHeight="1" x14ac:dyDescent="0.2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</row>
    <row r="71" spans="1:49" ht="15.75" customHeight="1" x14ac:dyDescent="0.2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</row>
    <row r="72" spans="1:49" ht="15.75" customHeight="1" x14ac:dyDescent="0.2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</row>
    <row r="73" spans="1:49" ht="15.75" customHeight="1" x14ac:dyDescent="0.2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</row>
    <row r="74" spans="1:49" ht="15.75" customHeight="1" x14ac:dyDescent="0.2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</row>
    <row r="75" spans="1:49" ht="15.75" customHeight="1" x14ac:dyDescent="0.2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</row>
    <row r="76" spans="1:49" ht="15.75" customHeight="1" x14ac:dyDescent="0.2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</row>
    <row r="77" spans="1:49" ht="15.75" customHeight="1" x14ac:dyDescent="0.2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</row>
    <row r="78" spans="1:49" ht="15.75" customHeight="1" x14ac:dyDescent="0.2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</row>
    <row r="79" spans="1:49" ht="15.75" customHeight="1" x14ac:dyDescent="0.2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</row>
    <row r="80" spans="1:49" ht="15.75" customHeight="1" x14ac:dyDescent="0.2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</row>
  </sheetData>
  <sheetProtection algorithmName="SHA-512" hashValue="MnxuVadcpyfk43LaNfnmxOf844Jcf/1CSFXEnURxoWLUy1XO3hlpRw9bsqidDr9t+0zqchpSsx0mU90ErmwdjQ==" saltValue="6BEMTUFTOUrIlOV3zBlKEQ==" spinCount="100000" sheet="1" objects="1" scenarios="1"/>
  <mergeCells count="1">
    <mergeCell ref="E6:G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1">
    <tabColor theme="9" tint="-0.249977111117893"/>
  </sheetPr>
  <dimension ref="A1:AJ80"/>
  <sheetViews>
    <sheetView showGridLines="0" showRowColHeaders="0" zoomScaleNormal="100" workbookViewId="0"/>
  </sheetViews>
  <sheetFormatPr baseColWidth="10" defaultColWidth="0" defaultRowHeight="15.75" customHeight="1" zeroHeight="1" x14ac:dyDescent="0.2"/>
  <cols>
    <col min="1" max="1" width="7" customWidth="1"/>
    <col min="2" max="2" width="19" customWidth="1"/>
    <col min="3" max="3" width="3" customWidth="1"/>
    <col min="4" max="4" width="2.5" customWidth="1"/>
    <col min="5" max="5" width="5" bestFit="1" customWidth="1"/>
    <col min="6" max="6" width="59" customWidth="1"/>
    <col min="7" max="7" width="29" customWidth="1"/>
    <col min="8" max="8" width="2.5" customWidth="1"/>
    <col min="9" max="9" width="3" customWidth="1"/>
    <col min="10" max="10" width="9" customWidth="1"/>
    <col min="11" max="11" width="19" customWidth="1"/>
    <col min="12" max="17" width="8.5" customWidth="1"/>
    <col min="18" max="35" width="9" customWidth="1"/>
    <col min="36" max="36" width="10" customWidth="1"/>
    <col min="37" max="16384" width="9" hidden="1"/>
  </cols>
  <sheetData>
    <row r="1" spans="1:36" s="41" customFormat="1" ht="18" customHeight="1" x14ac:dyDescent="0.2">
      <c r="B1" s="42"/>
      <c r="C1" s="42"/>
      <c r="H1" s="103"/>
    </row>
    <row r="2" spans="1:36" s="41" customFormat="1" ht="9" customHeight="1" x14ac:dyDescent="0.2"/>
    <row r="3" spans="1:36" ht="46.5" customHeight="1" x14ac:dyDescent="0.2">
      <c r="A3" s="41"/>
      <c r="B3" s="41"/>
      <c r="C3" s="100"/>
      <c r="D3" s="100"/>
      <c r="E3" s="100"/>
      <c r="F3" s="100"/>
      <c r="G3" s="100"/>
      <c r="H3" s="100"/>
      <c r="I3" s="100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</row>
    <row r="4" spans="1:36" ht="15.75" customHeight="1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</row>
    <row r="5" spans="1:36" ht="15.75" customHeight="1" x14ac:dyDescent="0.2">
      <c r="A5" s="41"/>
      <c r="B5" s="98"/>
      <c r="C5" s="98"/>
      <c r="H5" s="30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</row>
    <row r="6" spans="1:36" ht="15.75" customHeight="1" x14ac:dyDescent="0.2">
      <c r="A6" s="41"/>
      <c r="B6" s="41"/>
      <c r="C6" s="41"/>
      <c r="E6" s="497" t="s">
        <v>477</v>
      </c>
      <c r="F6" s="497" t="s">
        <v>477</v>
      </c>
      <c r="G6" s="177">
        <v>28456</v>
      </c>
      <c r="H6" s="30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</row>
    <row r="7" spans="1:36" ht="15.75" customHeight="1" x14ac:dyDescent="0.2">
      <c r="A7" s="41"/>
      <c r="B7" s="41"/>
      <c r="C7" s="41"/>
      <c r="E7" s="498" t="s">
        <v>478</v>
      </c>
      <c r="F7" s="498" t="s">
        <v>478</v>
      </c>
      <c r="G7" s="124">
        <f ca="1">YEAR(TODAY()) - YEAR($G$6) - (IF(TODAY() &lt; DATE(YEAR(TODAY()), MONTH($G$6), DAY($G$6)), 1, 0))</f>
        <v>48</v>
      </c>
      <c r="H7" s="30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</row>
    <row r="8" spans="1:36" ht="15.75" customHeight="1" x14ac:dyDescent="0.2">
      <c r="A8" s="41"/>
      <c r="B8" s="41"/>
      <c r="C8" s="41"/>
      <c r="E8" s="125"/>
      <c r="F8" s="125"/>
      <c r="G8" s="125"/>
      <c r="H8" s="3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</row>
    <row r="9" spans="1:36" ht="15.75" customHeight="1" x14ac:dyDescent="0.2">
      <c r="A9" s="41"/>
      <c r="B9" s="41"/>
      <c r="C9" s="41"/>
      <c r="E9" s="495" t="s">
        <v>479</v>
      </c>
      <c r="F9" s="495"/>
      <c r="G9" s="178">
        <v>0.1</v>
      </c>
      <c r="H9" s="30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</row>
    <row r="10" spans="1:36" ht="15.75" customHeight="1" x14ac:dyDescent="0.2">
      <c r="A10" s="41"/>
      <c r="B10" s="41"/>
      <c r="C10" s="41"/>
      <c r="E10" s="125"/>
      <c r="F10" s="125"/>
      <c r="G10" s="125"/>
      <c r="H10" s="30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</row>
    <row r="11" spans="1:36" ht="15.75" customHeight="1" x14ac:dyDescent="0.2">
      <c r="A11" s="41"/>
      <c r="B11" s="41"/>
      <c r="C11" s="41"/>
      <c r="E11" s="495" t="s">
        <v>442</v>
      </c>
      <c r="F11" s="495"/>
      <c r="G11" s="345">
        <f>$A$26</f>
        <v>25605</v>
      </c>
      <c r="H11" s="30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</row>
    <row r="12" spans="1:36" ht="15.75" customHeight="1" x14ac:dyDescent="0.2">
      <c r="A12" s="41"/>
      <c r="B12" s="41"/>
      <c r="C12" s="41"/>
      <c r="E12" s="125"/>
      <c r="F12" s="125"/>
      <c r="G12" s="125"/>
      <c r="H12" s="30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</row>
    <row r="13" spans="1:36" ht="15.75" customHeight="1" x14ac:dyDescent="0.2">
      <c r="A13" s="41"/>
      <c r="B13" s="41"/>
      <c r="C13" s="41"/>
      <c r="E13" s="126" t="s">
        <v>480</v>
      </c>
      <c r="F13" s="127" t="s">
        <v>481</v>
      </c>
      <c r="G13" s="179">
        <v>6</v>
      </c>
      <c r="H13" s="30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</row>
    <row r="14" spans="1:36" ht="15.75" customHeight="1" x14ac:dyDescent="0.2">
      <c r="A14" s="41"/>
      <c r="B14" s="41"/>
      <c r="C14" s="41"/>
      <c r="E14" s="125"/>
      <c r="F14" s="125"/>
      <c r="G14" s="125"/>
      <c r="H14" s="30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</row>
    <row r="15" spans="1:36" ht="15.75" customHeight="1" x14ac:dyDescent="0.2">
      <c r="A15" s="41"/>
      <c r="B15" s="41"/>
      <c r="C15" s="41"/>
      <c r="E15" s="496" t="s">
        <v>482</v>
      </c>
      <c r="F15" s="496"/>
      <c r="G15" s="346">
        <f>G13*G11</f>
        <v>153630</v>
      </c>
      <c r="H15" s="30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</row>
    <row r="16" spans="1:36" ht="15.75" customHeight="1" x14ac:dyDescent="0.2">
      <c r="A16" s="41"/>
      <c r="B16" s="41"/>
      <c r="C16" s="41"/>
      <c r="E16" s="496" t="s">
        <v>483</v>
      </c>
      <c r="F16" s="496" t="s">
        <v>483</v>
      </c>
      <c r="G16" s="347">
        <f>12*G11</f>
        <v>307260</v>
      </c>
      <c r="H16" s="30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</row>
    <row r="17" spans="1:36" ht="15.75" customHeight="1" x14ac:dyDescent="0.2">
      <c r="A17" s="41"/>
      <c r="B17" s="41"/>
      <c r="C17" s="41"/>
      <c r="E17" s="496" t="s">
        <v>484</v>
      </c>
      <c r="F17" s="496" t="s">
        <v>484</v>
      </c>
      <c r="G17" s="347">
        <f ca="1">0.1*(12*G11)*G7</f>
        <v>1474848</v>
      </c>
      <c r="H17" s="30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</row>
    <row r="18" spans="1:36" ht="15.75" customHeight="1" x14ac:dyDescent="0.2">
      <c r="A18" s="41"/>
      <c r="B18" s="41"/>
      <c r="C18" s="41"/>
      <c r="E18" s="496" t="s">
        <v>485</v>
      </c>
      <c r="F18" s="496" t="s">
        <v>485</v>
      </c>
      <c r="G18" s="348">
        <f>IFERROR((12*G11)/G9,"")</f>
        <v>3072600</v>
      </c>
      <c r="H18" s="30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</row>
    <row r="19" spans="1:36" ht="15.75" customHeight="1" x14ac:dyDescent="0.2">
      <c r="A19" s="41"/>
      <c r="B19" s="41"/>
      <c r="C19" s="41"/>
      <c r="H19" s="30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</row>
    <row r="20" spans="1:36" ht="15.75" customHeight="1" x14ac:dyDescent="0.2">
      <c r="A20" s="41"/>
      <c r="B20" s="41"/>
      <c r="C20" s="41"/>
      <c r="H20" s="30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</row>
    <row r="21" spans="1:36" ht="15.75" customHeight="1" x14ac:dyDescent="0.2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</row>
    <row r="22" spans="1:36" ht="15.75" customHeight="1" x14ac:dyDescent="0.2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</row>
    <row r="23" spans="1:36" ht="15.75" customHeight="1" x14ac:dyDescent="0.2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</row>
    <row r="24" spans="1:36" ht="15.75" customHeight="1" x14ac:dyDescent="0.2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</row>
    <row r="25" spans="1:36" ht="15.75" customHeight="1" x14ac:dyDescent="0.2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</row>
    <row r="26" spans="1:36" ht="15.75" customHeight="1" x14ac:dyDescent="0.2">
      <c r="A26" s="385">
        <f>LINHADOTEMPOPLANOS!$A$6</f>
        <v>25605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</row>
    <row r="27" spans="1:36" ht="15.75" customHeight="1" x14ac:dyDescent="0.2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</row>
    <row r="28" spans="1:36" ht="15.75" customHeight="1" x14ac:dyDescent="0.2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</row>
    <row r="29" spans="1:36" ht="15.75" customHeight="1" x14ac:dyDescent="0.2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</row>
    <row r="30" spans="1:36" ht="15.75" customHeight="1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</row>
    <row r="31" spans="1:36" ht="15.75" customHeight="1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</row>
    <row r="32" spans="1:36" ht="15.75" customHeight="1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</row>
    <row r="33" spans="1:36" ht="15.75" customHeight="1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</row>
    <row r="34" spans="1:36" ht="15.7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</row>
    <row r="35" spans="1:36" ht="15.75" customHeight="1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</row>
    <row r="36" spans="1:36" ht="15.75" customHeight="1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1:36" ht="15.75" customHeight="1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  <row r="38" spans="1:36" ht="15.75" customHeight="1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</row>
    <row r="39" spans="1:36" ht="15.75" customHeight="1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</row>
    <row r="40" spans="1:36" ht="15.75" customHeight="1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</row>
    <row r="41" spans="1:36" ht="15.75" customHeight="1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</row>
    <row r="42" spans="1:36" ht="15.75" customHeight="1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</row>
    <row r="43" spans="1:36" ht="15.75" customHeight="1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</row>
    <row r="44" spans="1:36" ht="15.75" customHeight="1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</row>
    <row r="45" spans="1:36" ht="15.75" customHeight="1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</row>
    <row r="46" spans="1:36" ht="15.75" customHeight="1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</row>
    <row r="47" spans="1:36" ht="15.75" customHeight="1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</row>
    <row r="48" spans="1:36" ht="15.75" customHeight="1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</row>
    <row r="49" spans="1:36" ht="15.75" customHeight="1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</row>
    <row r="50" spans="1:36" ht="15.75" customHeight="1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</row>
    <row r="51" spans="1:36" ht="15.75" customHeight="1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</row>
    <row r="52" spans="1:36" ht="15.75" customHeight="1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</row>
    <row r="53" spans="1:36" ht="15.75" customHeight="1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</row>
    <row r="54" spans="1:36" ht="15.75" customHeight="1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</row>
    <row r="55" spans="1:36" ht="15.75" customHeight="1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</row>
    <row r="56" spans="1:36" ht="15.75" customHeight="1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</row>
    <row r="57" spans="1:36" ht="15.75" customHeight="1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</row>
    <row r="58" spans="1:36" ht="15.75" customHeight="1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</row>
    <row r="59" spans="1:36" ht="15.75" customHeight="1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</row>
    <row r="60" spans="1:36" ht="15.75" customHeight="1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</row>
    <row r="61" spans="1:36" ht="15.75" customHeight="1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</row>
    <row r="62" spans="1:36" ht="15.75" customHeight="1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</row>
    <row r="63" spans="1:36" ht="15.75" customHeight="1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</row>
    <row r="64" spans="1:36" ht="15.75" customHeight="1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  <row r="65" spans="1:36" ht="15.75" customHeight="1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</row>
    <row r="66" spans="1:36" s="41" customFormat="1" ht="15.75" customHeight="1" x14ac:dyDescent="0.2"/>
    <row r="67" spans="1:36" s="41" customFormat="1" ht="15.75" customHeight="1" x14ac:dyDescent="0.2"/>
    <row r="68" spans="1:36" s="41" customFormat="1" ht="15.75" customHeight="1" x14ac:dyDescent="0.2"/>
    <row r="69" spans="1:36" s="41" customFormat="1" ht="15.75" customHeight="1" x14ac:dyDescent="0.2"/>
    <row r="70" spans="1:36" s="41" customFormat="1" ht="15.75" customHeight="1" x14ac:dyDescent="0.2"/>
    <row r="71" spans="1:36" s="41" customFormat="1" ht="15.75" customHeight="1" x14ac:dyDescent="0.2"/>
    <row r="72" spans="1:36" s="41" customFormat="1" ht="15.75" customHeight="1" x14ac:dyDescent="0.2"/>
    <row r="73" spans="1:36" s="41" customFormat="1" ht="15.75" customHeight="1" x14ac:dyDescent="0.2"/>
    <row r="74" spans="1:36" s="41" customFormat="1" ht="15.75" customHeight="1" x14ac:dyDescent="0.2"/>
    <row r="75" spans="1:36" s="41" customFormat="1" ht="15.75" customHeight="1" x14ac:dyDescent="0.2"/>
    <row r="76" spans="1:36" s="41" customFormat="1" ht="15.75" customHeight="1" x14ac:dyDescent="0.2"/>
    <row r="77" spans="1:36" s="41" customFormat="1" ht="15.75" customHeight="1" x14ac:dyDescent="0.2"/>
    <row r="78" spans="1:36" s="41" customFormat="1" ht="15.75" customHeight="1" x14ac:dyDescent="0.2"/>
    <row r="79" spans="1:36" s="41" customFormat="1" ht="15.75" customHeight="1" x14ac:dyDescent="0.2"/>
    <row r="80" spans="1:36" s="41" customFormat="1" ht="15.75" customHeight="1" x14ac:dyDescent="0.2"/>
  </sheetData>
  <sheetProtection algorithmName="SHA-512" hashValue="spy8HYOMCeFNDEePkwLxmB9gAzwKcmM4p5dlvIi0SWul7SHYvWPD9pEq/MC826FZUAmwscdyyo0qWt1de7BoSA==" saltValue="Q50QLauc3jCB0d/nJoGBQg==" spinCount="100000" sheet="1" objects="1" scenarios="1"/>
  <mergeCells count="8">
    <mergeCell ref="E16:F16"/>
    <mergeCell ref="E17:F17"/>
    <mergeCell ref="E18:F18"/>
    <mergeCell ref="E6:F6"/>
    <mergeCell ref="E7:F7"/>
    <mergeCell ref="E9:F9"/>
    <mergeCell ref="E11:F11"/>
    <mergeCell ref="E15:F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8"/>
  <dimension ref="A1:BCX30"/>
  <sheetViews>
    <sheetView showRowColHeaders="0" topLeftCell="A4" zoomScale="85" zoomScaleNormal="85" workbookViewId="0">
      <selection activeCell="AG30" sqref="AG30:ES30"/>
    </sheetView>
  </sheetViews>
  <sheetFormatPr baseColWidth="10" defaultColWidth="10.5" defaultRowHeight="15" x14ac:dyDescent="0.2"/>
  <cols>
    <col min="1" max="1" width="18.5" customWidth="1"/>
    <col min="2" max="2" width="22" bestFit="1" customWidth="1"/>
    <col min="3" max="3" width="22.5" style="9" customWidth="1"/>
    <col min="4" max="4" width="22" style="9" customWidth="1"/>
    <col min="5" max="5" width="23" style="9" bestFit="1" customWidth="1"/>
    <col min="6" max="6" width="15.5" style="9" bestFit="1" customWidth="1"/>
    <col min="7" max="10" width="15" style="9" bestFit="1" customWidth="1"/>
    <col min="11" max="11" width="14" style="9" bestFit="1" customWidth="1"/>
    <col min="12" max="14" width="15" style="9" bestFit="1" customWidth="1"/>
    <col min="15" max="28" width="16.5" style="9" bestFit="1" customWidth="1"/>
    <col min="29" max="988" width="14" style="9" bestFit="1" customWidth="1"/>
    <col min="989" max="16384" width="10.5" style="9"/>
  </cols>
  <sheetData>
    <row r="1" spans="1:28" s="2" customFormat="1" ht="16" x14ac:dyDescent="0.2">
      <c r="C1" s="273" t="s">
        <v>486</v>
      </c>
    </row>
    <row r="2" spans="1:28" s="2" customFormat="1" x14ac:dyDescent="0.2">
      <c r="A2" s="11" t="s">
        <v>426</v>
      </c>
      <c r="C2" s="274">
        <f>SUM(PLANEJAMENTORECEITAS!$F$10:$AC$10)</f>
        <v>0</v>
      </c>
      <c r="E2" s="5" t="s">
        <v>487</v>
      </c>
      <c r="F2" s="5" t="s">
        <v>488</v>
      </c>
      <c r="G2" s="5" t="s">
        <v>489</v>
      </c>
      <c r="H2" s="5" t="s">
        <v>490</v>
      </c>
      <c r="I2" s="5" t="s">
        <v>491</v>
      </c>
      <c r="J2" s="5" t="s">
        <v>492</v>
      </c>
      <c r="K2" s="5" t="s">
        <v>493</v>
      </c>
      <c r="L2" s="5" t="s">
        <v>494</v>
      </c>
      <c r="M2" s="5" t="s">
        <v>495</v>
      </c>
      <c r="N2" s="5" t="s">
        <v>496</v>
      </c>
      <c r="O2" s="5" t="s">
        <v>497</v>
      </c>
      <c r="P2" s="5" t="s">
        <v>498</v>
      </c>
      <c r="Q2" s="5" t="s">
        <v>499</v>
      </c>
      <c r="R2" s="5" t="s">
        <v>500</v>
      </c>
      <c r="S2" s="5" t="s">
        <v>501</v>
      </c>
      <c r="T2" s="5" t="s">
        <v>502</v>
      </c>
      <c r="U2" s="5" t="s">
        <v>503</v>
      </c>
      <c r="V2" s="5" t="s">
        <v>504</v>
      </c>
      <c r="W2" s="5" t="s">
        <v>505</v>
      </c>
      <c r="X2" s="5" t="s">
        <v>506</v>
      </c>
      <c r="Y2" s="5" t="s">
        <v>507</v>
      </c>
      <c r="Z2" s="5" t="s">
        <v>508</v>
      </c>
      <c r="AA2" s="5" t="s">
        <v>509</v>
      </c>
      <c r="AB2" s="5" t="s">
        <v>510</v>
      </c>
    </row>
    <row r="3" spans="1:28" s="2" customFormat="1" x14ac:dyDescent="0.2">
      <c r="A3" s="308">
        <v>19600</v>
      </c>
      <c r="E3" s="2">
        <f t="shared" ref="E3:AB3" ca="1" si="0">DATE(YEAR(TODAY()),MONTH(TODAY())+E$5,1)</f>
        <v>45992</v>
      </c>
      <c r="F3" s="2">
        <f t="shared" ca="1" si="0"/>
        <v>46023</v>
      </c>
      <c r="G3" s="2">
        <f t="shared" ca="1" si="0"/>
        <v>46054</v>
      </c>
      <c r="H3" s="2">
        <f t="shared" ca="1" si="0"/>
        <v>46082</v>
      </c>
      <c r="I3" s="2">
        <f t="shared" ca="1" si="0"/>
        <v>46113</v>
      </c>
      <c r="J3" s="2">
        <f t="shared" ca="1" si="0"/>
        <v>46143</v>
      </c>
      <c r="K3" s="2">
        <f t="shared" ca="1" si="0"/>
        <v>46174</v>
      </c>
      <c r="L3" s="2">
        <f t="shared" ca="1" si="0"/>
        <v>46204</v>
      </c>
      <c r="M3" s="2">
        <f t="shared" ca="1" si="0"/>
        <v>46235</v>
      </c>
      <c r="N3" s="2">
        <f t="shared" ca="1" si="0"/>
        <v>46266</v>
      </c>
      <c r="O3" s="2">
        <f t="shared" ca="1" si="0"/>
        <v>46296</v>
      </c>
      <c r="P3" s="2">
        <f t="shared" ca="1" si="0"/>
        <v>46327</v>
      </c>
      <c r="Q3" s="2">
        <f t="shared" ca="1" si="0"/>
        <v>46357</v>
      </c>
      <c r="R3" s="2">
        <f t="shared" ca="1" si="0"/>
        <v>46388</v>
      </c>
      <c r="S3" s="2">
        <f t="shared" ca="1" si="0"/>
        <v>46419</v>
      </c>
      <c r="T3" s="2">
        <f t="shared" ca="1" si="0"/>
        <v>46447</v>
      </c>
      <c r="U3" s="2">
        <f t="shared" ca="1" si="0"/>
        <v>46478</v>
      </c>
      <c r="V3" s="2">
        <f t="shared" ca="1" si="0"/>
        <v>46508</v>
      </c>
      <c r="W3" s="2">
        <f t="shared" ca="1" si="0"/>
        <v>46539</v>
      </c>
      <c r="X3" s="2">
        <f t="shared" ca="1" si="0"/>
        <v>46569</v>
      </c>
      <c r="Y3" s="2">
        <f t="shared" ca="1" si="0"/>
        <v>46600</v>
      </c>
      <c r="Z3" s="2">
        <f t="shared" ca="1" si="0"/>
        <v>46631</v>
      </c>
      <c r="AA3" s="2">
        <f t="shared" ca="1" si="0"/>
        <v>46661</v>
      </c>
      <c r="AB3" s="2">
        <f t="shared" ca="1" si="0"/>
        <v>46692</v>
      </c>
    </row>
    <row r="4" spans="1:28" s="2" customFormat="1" x14ac:dyDescent="0.2">
      <c r="E4" s="14">
        <f ca="1">E3</f>
        <v>45992</v>
      </c>
      <c r="F4" s="14">
        <f t="shared" ref="F4:AB4" ca="1" si="1">F3</f>
        <v>46023</v>
      </c>
      <c r="G4" s="14">
        <f t="shared" ca="1" si="1"/>
        <v>46054</v>
      </c>
      <c r="H4" s="14">
        <f t="shared" ca="1" si="1"/>
        <v>46082</v>
      </c>
      <c r="I4" s="14">
        <f t="shared" ca="1" si="1"/>
        <v>46113</v>
      </c>
      <c r="J4" s="14">
        <f t="shared" ca="1" si="1"/>
        <v>46143</v>
      </c>
      <c r="K4" s="14">
        <f t="shared" ca="1" si="1"/>
        <v>46174</v>
      </c>
      <c r="L4" s="14">
        <f t="shared" ca="1" si="1"/>
        <v>46204</v>
      </c>
      <c r="M4" s="14">
        <f t="shared" ca="1" si="1"/>
        <v>46235</v>
      </c>
      <c r="N4" s="14">
        <f t="shared" ca="1" si="1"/>
        <v>46266</v>
      </c>
      <c r="O4" s="14">
        <f t="shared" ca="1" si="1"/>
        <v>46296</v>
      </c>
      <c r="P4" s="14">
        <f t="shared" ca="1" si="1"/>
        <v>46327</v>
      </c>
      <c r="Q4" s="14">
        <f t="shared" ca="1" si="1"/>
        <v>46357</v>
      </c>
      <c r="R4" s="14">
        <f t="shared" ca="1" si="1"/>
        <v>46388</v>
      </c>
      <c r="S4" s="14">
        <f t="shared" ca="1" si="1"/>
        <v>46419</v>
      </c>
      <c r="T4" s="14">
        <f t="shared" ca="1" si="1"/>
        <v>46447</v>
      </c>
      <c r="U4" s="14">
        <f t="shared" ca="1" si="1"/>
        <v>46478</v>
      </c>
      <c r="V4" s="14">
        <f t="shared" ca="1" si="1"/>
        <v>46508</v>
      </c>
      <c r="W4" s="14">
        <f t="shared" ca="1" si="1"/>
        <v>46539</v>
      </c>
      <c r="X4" s="14">
        <f t="shared" ca="1" si="1"/>
        <v>46569</v>
      </c>
      <c r="Y4" s="14">
        <f t="shared" ca="1" si="1"/>
        <v>46600</v>
      </c>
      <c r="Z4" s="14">
        <f t="shared" ca="1" si="1"/>
        <v>46631</v>
      </c>
      <c r="AA4" s="14">
        <f t="shared" ca="1" si="1"/>
        <v>46661</v>
      </c>
      <c r="AB4" s="14">
        <f t="shared" ca="1" si="1"/>
        <v>46692</v>
      </c>
    </row>
    <row r="5" spans="1:28" s="2" customFormat="1" x14ac:dyDescent="0.2">
      <c r="A5" s="11" t="s">
        <v>511</v>
      </c>
      <c r="C5" s="5"/>
      <c r="D5" s="5" t="s">
        <v>512</v>
      </c>
      <c r="E5" s="2">
        <v>0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</row>
    <row r="6" spans="1:28" s="2" customFormat="1" x14ac:dyDescent="0.2">
      <c r="A6" s="308">
        <f>PRINCIPAL!$G$20</f>
        <v>25605</v>
      </c>
    </row>
    <row r="7" spans="1:28" s="2" customFormat="1" x14ac:dyDescent="0.2">
      <c r="E7" s="5" t="s">
        <v>513</v>
      </c>
      <c r="F7" s="5" t="s">
        <v>514</v>
      </c>
      <c r="G7" s="5" t="s">
        <v>515</v>
      </c>
      <c r="H7" s="5" t="s">
        <v>516</v>
      </c>
      <c r="I7" s="5" t="s">
        <v>517</v>
      </c>
      <c r="J7" s="5" t="s">
        <v>518</v>
      </c>
      <c r="K7" s="5" t="s">
        <v>519</v>
      </c>
      <c r="L7" s="5" t="s">
        <v>520</v>
      </c>
      <c r="M7" s="5" t="s">
        <v>521</v>
      </c>
      <c r="N7" s="5" t="s">
        <v>522</v>
      </c>
      <c r="O7" s="5" t="s">
        <v>523</v>
      </c>
      <c r="P7" s="5" t="s">
        <v>524</v>
      </c>
      <c r="Q7" s="5" t="s">
        <v>525</v>
      </c>
      <c r="R7" s="5" t="s">
        <v>526</v>
      </c>
      <c r="S7" s="5" t="s">
        <v>527</v>
      </c>
      <c r="T7" s="5" t="s">
        <v>528</v>
      </c>
      <c r="U7" s="5" t="s">
        <v>529</v>
      </c>
      <c r="V7" s="5" t="s">
        <v>530</v>
      </c>
      <c r="W7" s="5" t="s">
        <v>531</v>
      </c>
      <c r="X7" s="5" t="s">
        <v>532</v>
      </c>
      <c r="Y7" s="5" t="s">
        <v>533</v>
      </c>
      <c r="Z7" s="5" t="s">
        <v>534</v>
      </c>
      <c r="AA7" s="5" t="s">
        <v>535</v>
      </c>
      <c r="AB7" s="5" t="s">
        <v>536</v>
      </c>
    </row>
    <row r="8" spans="1:28" s="2" customFormat="1" x14ac:dyDescent="0.2">
      <c r="A8" s="11" t="s">
        <v>537</v>
      </c>
      <c r="C8" s="19"/>
      <c r="D8" s="19" t="s">
        <v>538</v>
      </c>
      <c r="E8" s="309">
        <f ca="1">$A$3+IF(MONTH(E4)=$A$17,$A$19)+IF(MONTH(E4)=$A$12,$A$14)</f>
        <v>19600</v>
      </c>
      <c r="F8" s="309">
        <f t="shared" ref="F8:AB8" ca="1" si="2">$A$3+IF(MONTH(F4)=$A$17,$A$19)+IF(MONTH(F4)=$A$12,$A$14)</f>
        <v>19600</v>
      </c>
      <c r="G8" s="309">
        <f t="shared" ca="1" si="2"/>
        <v>19600</v>
      </c>
      <c r="H8" s="309">
        <f t="shared" ca="1" si="2"/>
        <v>19600</v>
      </c>
      <c r="I8" s="309">
        <f t="shared" ca="1" si="2"/>
        <v>19600</v>
      </c>
      <c r="J8" s="309">
        <f t="shared" ca="1" si="2"/>
        <v>19600</v>
      </c>
      <c r="K8" s="309">
        <f t="shared" ca="1" si="2"/>
        <v>19600</v>
      </c>
      <c r="L8" s="309">
        <f t="shared" ca="1" si="2"/>
        <v>19600</v>
      </c>
      <c r="M8" s="309">
        <f t="shared" ca="1" si="2"/>
        <v>19600</v>
      </c>
      <c r="N8" s="309">
        <f t="shared" ca="1" si="2"/>
        <v>19600</v>
      </c>
      <c r="O8" s="309">
        <f t="shared" ca="1" si="2"/>
        <v>19600</v>
      </c>
      <c r="P8" s="309">
        <f t="shared" ca="1" si="2"/>
        <v>19600</v>
      </c>
      <c r="Q8" s="309">
        <f t="shared" ca="1" si="2"/>
        <v>19600</v>
      </c>
      <c r="R8" s="309">
        <f t="shared" ca="1" si="2"/>
        <v>19600</v>
      </c>
      <c r="S8" s="309">
        <f t="shared" ca="1" si="2"/>
        <v>19600</v>
      </c>
      <c r="T8" s="309">
        <f t="shared" ca="1" si="2"/>
        <v>19600</v>
      </c>
      <c r="U8" s="309">
        <f t="shared" ca="1" si="2"/>
        <v>19600</v>
      </c>
      <c r="V8" s="309">
        <f t="shared" ca="1" si="2"/>
        <v>19600</v>
      </c>
      <c r="W8" s="309">
        <f t="shared" ca="1" si="2"/>
        <v>19600</v>
      </c>
      <c r="X8" s="309">
        <f t="shared" ca="1" si="2"/>
        <v>19600</v>
      </c>
      <c r="Y8" s="309">
        <f t="shared" ca="1" si="2"/>
        <v>19600</v>
      </c>
      <c r="Z8" s="309">
        <f t="shared" ca="1" si="2"/>
        <v>19600</v>
      </c>
      <c r="AA8" s="309">
        <f t="shared" ca="1" si="2"/>
        <v>19600</v>
      </c>
      <c r="AB8" s="309">
        <f t="shared" ca="1" si="2"/>
        <v>19600</v>
      </c>
    </row>
    <row r="9" spans="1:28" s="2" customFormat="1" x14ac:dyDescent="0.2">
      <c r="A9" s="308">
        <f>$A$3-$A$6</f>
        <v>-6005</v>
      </c>
      <c r="D9" s="281" t="s">
        <v>539</v>
      </c>
      <c r="E9" s="310">
        <v>0</v>
      </c>
      <c r="F9" s="310">
        <v>0</v>
      </c>
      <c r="G9" s="310">
        <v>0</v>
      </c>
      <c r="H9" s="310">
        <v>0</v>
      </c>
      <c r="I9" s="310">
        <v>0</v>
      </c>
      <c r="J9" s="310">
        <v>0</v>
      </c>
      <c r="K9" s="310">
        <v>0</v>
      </c>
      <c r="L9" s="310">
        <v>0</v>
      </c>
      <c r="M9" s="310">
        <v>0</v>
      </c>
      <c r="N9" s="310">
        <v>0</v>
      </c>
      <c r="O9" s="310">
        <v>0</v>
      </c>
      <c r="P9" s="310">
        <v>0</v>
      </c>
      <c r="Q9" s="310">
        <v>0</v>
      </c>
      <c r="R9" s="310">
        <v>0</v>
      </c>
      <c r="S9" s="310">
        <v>0</v>
      </c>
      <c r="T9" s="310">
        <v>0</v>
      </c>
      <c r="U9" s="310">
        <v>0</v>
      </c>
      <c r="V9" s="310">
        <v>0</v>
      </c>
      <c r="W9" s="310">
        <v>0</v>
      </c>
      <c r="X9" s="310">
        <v>0</v>
      </c>
      <c r="Y9" s="310">
        <v>0</v>
      </c>
      <c r="Z9" s="310">
        <v>0</v>
      </c>
      <c r="AA9" s="310">
        <v>0</v>
      </c>
      <c r="AB9" s="310">
        <v>0</v>
      </c>
    </row>
    <row r="10" spans="1:28" s="2" customFormat="1" ht="16" x14ac:dyDescent="0.2">
      <c r="C10" s="19"/>
      <c r="D10" s="79" t="s">
        <v>540</v>
      </c>
      <c r="E10" s="309">
        <f ca="1">SUM(E8:E9)+PLANEJAMENTORECEITAS!F$10</f>
        <v>19600</v>
      </c>
      <c r="F10" s="309">
        <f ca="1">SUM(F8:F9)+PLANEJAMENTORECEITAS!G$10</f>
        <v>19600</v>
      </c>
      <c r="G10" s="309">
        <f ca="1">SUM(G8:G9)+PLANEJAMENTORECEITAS!H$10</f>
        <v>19600</v>
      </c>
      <c r="H10" s="309">
        <f ca="1">SUM(H8:H9)+PLANEJAMENTORECEITAS!I$10</f>
        <v>19600</v>
      </c>
      <c r="I10" s="309">
        <f ca="1">SUM(I8:I9)+PLANEJAMENTORECEITAS!J$10</f>
        <v>19600</v>
      </c>
      <c r="J10" s="309">
        <f ca="1">SUM(J8:J9)+PLANEJAMENTORECEITAS!K$10</f>
        <v>19600</v>
      </c>
      <c r="K10" s="309">
        <f ca="1">SUM(K8:K9)+PLANEJAMENTORECEITAS!L$10</f>
        <v>19600</v>
      </c>
      <c r="L10" s="309">
        <f ca="1">SUM(L8:L9)+PLANEJAMENTORECEITAS!M$10</f>
        <v>19600</v>
      </c>
      <c r="M10" s="309">
        <f ca="1">SUM(M8:M9)+PLANEJAMENTORECEITAS!N$10</f>
        <v>19600</v>
      </c>
      <c r="N10" s="309">
        <f ca="1">SUM(N8:N9)+PLANEJAMENTORECEITAS!O$10</f>
        <v>19600</v>
      </c>
      <c r="O10" s="309">
        <f ca="1">SUM(O8:O9)+PLANEJAMENTORECEITAS!P$10</f>
        <v>19600</v>
      </c>
      <c r="P10" s="309">
        <f ca="1">SUM(P8:P9)+PLANEJAMENTORECEITAS!Q$10</f>
        <v>19600</v>
      </c>
      <c r="Q10" s="309">
        <f ca="1">SUM(Q8:Q9)+PLANEJAMENTORECEITAS!R$10</f>
        <v>19600</v>
      </c>
      <c r="R10" s="309">
        <f ca="1">SUM(R8:R9)+PLANEJAMENTORECEITAS!S$10</f>
        <v>19600</v>
      </c>
      <c r="S10" s="309">
        <f ca="1">SUM(S8:S9)+PLANEJAMENTORECEITAS!T$10</f>
        <v>19600</v>
      </c>
      <c r="T10" s="309">
        <f ca="1">SUM(T8:T9)+PLANEJAMENTORECEITAS!U$10</f>
        <v>19600</v>
      </c>
      <c r="U10" s="309">
        <f ca="1">SUM(U8:U9)+PLANEJAMENTORECEITAS!V$10</f>
        <v>19600</v>
      </c>
      <c r="V10" s="309">
        <f ca="1">SUM(V8:V9)+PLANEJAMENTORECEITAS!W$10</f>
        <v>19600</v>
      </c>
      <c r="W10" s="309">
        <f ca="1">SUM(W8:W9)+PLANEJAMENTORECEITAS!X$10</f>
        <v>19600</v>
      </c>
      <c r="X10" s="309">
        <f ca="1">SUM(X8:X9)+PLANEJAMENTORECEITAS!Y$10</f>
        <v>19600</v>
      </c>
      <c r="Y10" s="309">
        <f ca="1">SUM(Y8:Y9)+PLANEJAMENTORECEITAS!Z$10</f>
        <v>19600</v>
      </c>
      <c r="Z10" s="309">
        <f ca="1">SUM(Z8:Z9)+PLANEJAMENTORECEITAS!AA$10</f>
        <v>19600</v>
      </c>
      <c r="AA10" s="309">
        <f ca="1">SUM(AA8:AA9)+PLANEJAMENTORECEITAS!AB$10</f>
        <v>19600</v>
      </c>
      <c r="AB10" s="309">
        <f ca="1">SUM(AB8:AB9)+PLANEJAMENTORECEITAS!AC$10</f>
        <v>19600</v>
      </c>
    </row>
    <row r="11" spans="1:28" s="2" customFormat="1" x14ac:dyDescent="0.2">
      <c r="A11" s="11" t="s">
        <v>541</v>
      </c>
      <c r="C11" s="19"/>
      <c r="D11" s="19"/>
      <c r="E11" s="92" t="s">
        <v>542</v>
      </c>
      <c r="F11" s="92" t="s">
        <v>543</v>
      </c>
      <c r="G11" s="92">
        <v>0.60356788899900893</v>
      </c>
      <c r="H11" s="92" t="s">
        <v>544</v>
      </c>
      <c r="I11" s="92" t="s">
        <v>545</v>
      </c>
      <c r="J11" s="92" t="s">
        <v>546</v>
      </c>
      <c r="K11" s="92" t="s">
        <v>547</v>
      </c>
      <c r="L11" s="92" t="s">
        <v>548</v>
      </c>
      <c r="M11" s="92" t="s">
        <v>549</v>
      </c>
      <c r="N11" s="92" t="s">
        <v>550</v>
      </c>
      <c r="O11" s="92" t="s">
        <v>551</v>
      </c>
      <c r="P11" s="92" t="s">
        <v>552</v>
      </c>
      <c r="Q11" s="92" t="s">
        <v>553</v>
      </c>
      <c r="R11" s="92" t="s">
        <v>554</v>
      </c>
      <c r="S11" s="92" t="s">
        <v>555</v>
      </c>
      <c r="T11" s="92" t="s">
        <v>556</v>
      </c>
      <c r="U11" s="92" t="s">
        <v>557</v>
      </c>
      <c r="V11" s="92" t="s">
        <v>558</v>
      </c>
      <c r="W11" s="92" t="s">
        <v>559</v>
      </c>
      <c r="X11" s="92" t="s">
        <v>560</v>
      </c>
      <c r="Y11" s="92" t="s">
        <v>561</v>
      </c>
      <c r="Z11" s="92" t="s">
        <v>562</v>
      </c>
      <c r="AA11" s="92" t="s">
        <v>563</v>
      </c>
      <c r="AB11" s="92" t="s">
        <v>564</v>
      </c>
    </row>
    <row r="12" spans="1:28" s="2" customFormat="1" x14ac:dyDescent="0.2">
      <c r="A12" s="20">
        <v>0</v>
      </c>
      <c r="C12" s="19"/>
      <c r="D12" s="78" t="s">
        <v>565</v>
      </c>
      <c r="E12" s="309">
        <f ca="1">E$18+PRINCIPAL!$G$20</f>
        <v>26105</v>
      </c>
      <c r="F12" s="309">
        <f ca="1">F$18+PRINCIPAL!$G$20</f>
        <v>26105</v>
      </c>
      <c r="G12" s="309">
        <f ca="1">G$18+PRINCIPAL!$G$20</f>
        <v>26105</v>
      </c>
      <c r="H12" s="309">
        <f ca="1">H$18+PRINCIPAL!$G$20</f>
        <v>26105</v>
      </c>
      <c r="I12" s="309">
        <f ca="1">I$18+PRINCIPAL!$G$20</f>
        <v>26105</v>
      </c>
      <c r="J12" s="309">
        <f ca="1">J$18+PRINCIPAL!$G$20</f>
        <v>26105</v>
      </c>
      <c r="K12" s="309">
        <f ca="1">K$18+PRINCIPAL!$G$20</f>
        <v>26105</v>
      </c>
      <c r="L12" s="309">
        <f ca="1">L$18+PRINCIPAL!$G$20</f>
        <v>26105</v>
      </c>
      <c r="M12" s="309">
        <f ca="1">M$18+PRINCIPAL!$G$20</f>
        <v>26105</v>
      </c>
      <c r="N12" s="309">
        <f ca="1">N$18+PRINCIPAL!$G$20</f>
        <v>26105</v>
      </c>
      <c r="O12" s="309">
        <f ca="1">O$18+PRINCIPAL!$G$20</f>
        <v>26105</v>
      </c>
      <c r="P12" s="309">
        <f ca="1">P$18+PRINCIPAL!$G$20</f>
        <v>26105</v>
      </c>
      <c r="Q12" s="309">
        <f ca="1">Q$18+PRINCIPAL!$G$20</f>
        <v>26105</v>
      </c>
      <c r="R12" s="309">
        <f ca="1">R$18+PRINCIPAL!$G$20</f>
        <v>26105</v>
      </c>
      <c r="S12" s="309">
        <f ca="1">S$18+PRINCIPAL!$G$20</f>
        <v>26105</v>
      </c>
      <c r="T12" s="309">
        <f ca="1">T$18+PRINCIPAL!$G$20</f>
        <v>26105</v>
      </c>
      <c r="U12" s="309">
        <f ca="1">U$18+PRINCIPAL!$G$20</f>
        <v>26105</v>
      </c>
      <c r="V12" s="309">
        <f ca="1">V$18+PRINCIPAL!$G$20</f>
        <v>26105</v>
      </c>
      <c r="W12" s="309">
        <f ca="1">W$18+PRINCIPAL!$G$20</f>
        <v>26105</v>
      </c>
      <c r="X12" s="309">
        <f ca="1">X$18+PRINCIPAL!$G$20</f>
        <v>26105</v>
      </c>
      <c r="Y12" s="309">
        <f ca="1">Y$18+PRINCIPAL!$G$20</f>
        <v>26105</v>
      </c>
      <c r="Z12" s="309">
        <f ca="1">Z$18+PRINCIPAL!$G$20</f>
        <v>26105</v>
      </c>
      <c r="AA12" s="309">
        <f ca="1">AA$18+PRINCIPAL!$G$20</f>
        <v>26105</v>
      </c>
      <c r="AB12" s="309">
        <f ca="1">AB$18+PRINCIPAL!$G$20</f>
        <v>26105</v>
      </c>
    </row>
    <row r="13" spans="1:28" s="2" customFormat="1" x14ac:dyDescent="0.2">
      <c r="A13" s="11" t="s">
        <v>566</v>
      </c>
      <c r="C13" s="19"/>
      <c r="D13" s="19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  <c r="Z13" s="311"/>
      <c r="AA13" s="311"/>
      <c r="AB13" s="311"/>
    </row>
    <row r="14" spans="1:28" s="2" customFormat="1" x14ac:dyDescent="0.2">
      <c r="A14" s="77">
        <v>0</v>
      </c>
      <c r="C14" s="19"/>
      <c r="D14" s="19"/>
      <c r="E14" s="92" t="s">
        <v>567</v>
      </c>
      <c r="F14" s="92" t="s">
        <v>568</v>
      </c>
      <c r="G14" s="92" t="s">
        <v>569</v>
      </c>
      <c r="H14" s="92" t="s">
        <v>570</v>
      </c>
      <c r="I14" s="92" t="s">
        <v>571</v>
      </c>
      <c r="J14" s="92" t="s">
        <v>572</v>
      </c>
      <c r="K14" s="92" t="s">
        <v>573</v>
      </c>
      <c r="L14" s="92" t="s">
        <v>574</v>
      </c>
      <c r="M14" s="92" t="s">
        <v>575</v>
      </c>
      <c r="N14" s="92" t="s">
        <v>576</v>
      </c>
      <c r="O14" s="92" t="s">
        <v>577</v>
      </c>
      <c r="P14" s="92" t="s">
        <v>578</v>
      </c>
      <c r="Q14" s="92" t="s">
        <v>579</v>
      </c>
      <c r="R14" s="92" t="s">
        <v>580</v>
      </c>
      <c r="S14" s="92" t="s">
        <v>581</v>
      </c>
      <c r="T14" s="92" t="s">
        <v>582</v>
      </c>
      <c r="U14" s="92" t="s">
        <v>583</v>
      </c>
      <c r="V14" s="92" t="s">
        <v>584</v>
      </c>
      <c r="W14" s="92" t="s">
        <v>585</v>
      </c>
      <c r="X14" s="92" t="s">
        <v>586</v>
      </c>
      <c r="Y14" s="92" t="s">
        <v>587</v>
      </c>
      <c r="Z14" s="92" t="s">
        <v>588</v>
      </c>
      <c r="AA14" s="92" t="s">
        <v>589</v>
      </c>
      <c r="AB14" s="92" t="s">
        <v>590</v>
      </c>
    </row>
    <row r="15" spans="1:28" s="2" customFormat="1" x14ac:dyDescent="0.2">
      <c r="C15" s="19"/>
      <c r="D15" s="78" t="s">
        <v>591</v>
      </c>
      <c r="E15" s="309">
        <f ca="1">E$10-E$12</f>
        <v>-6505</v>
      </c>
      <c r="F15" s="309">
        <f t="shared" ref="F15:AB15" ca="1" si="3">F$10-F$12</f>
        <v>-6505</v>
      </c>
      <c r="G15" s="309">
        <f t="shared" ca="1" si="3"/>
        <v>-6505</v>
      </c>
      <c r="H15" s="309">
        <f t="shared" ca="1" si="3"/>
        <v>-6505</v>
      </c>
      <c r="I15" s="309">
        <f t="shared" ca="1" si="3"/>
        <v>-6505</v>
      </c>
      <c r="J15" s="309">
        <f t="shared" ca="1" si="3"/>
        <v>-6505</v>
      </c>
      <c r="K15" s="309">
        <f t="shared" ca="1" si="3"/>
        <v>-6505</v>
      </c>
      <c r="L15" s="309">
        <f t="shared" ca="1" si="3"/>
        <v>-6505</v>
      </c>
      <c r="M15" s="309">
        <f t="shared" ca="1" si="3"/>
        <v>-6505</v>
      </c>
      <c r="N15" s="309">
        <f t="shared" ca="1" si="3"/>
        <v>-6505</v>
      </c>
      <c r="O15" s="309">
        <f t="shared" ca="1" si="3"/>
        <v>-6505</v>
      </c>
      <c r="P15" s="309">
        <f t="shared" ca="1" si="3"/>
        <v>-6505</v>
      </c>
      <c r="Q15" s="309">
        <f t="shared" ca="1" si="3"/>
        <v>-6505</v>
      </c>
      <c r="R15" s="309">
        <f t="shared" ca="1" si="3"/>
        <v>-6505</v>
      </c>
      <c r="S15" s="309">
        <f t="shared" ca="1" si="3"/>
        <v>-6505</v>
      </c>
      <c r="T15" s="309">
        <f t="shared" ca="1" si="3"/>
        <v>-6505</v>
      </c>
      <c r="U15" s="309">
        <f t="shared" ca="1" si="3"/>
        <v>-6505</v>
      </c>
      <c r="V15" s="309">
        <f t="shared" ca="1" si="3"/>
        <v>-6505</v>
      </c>
      <c r="W15" s="309">
        <f t="shared" ca="1" si="3"/>
        <v>-6505</v>
      </c>
      <c r="X15" s="309">
        <f t="shared" ca="1" si="3"/>
        <v>-6505</v>
      </c>
      <c r="Y15" s="309">
        <f t="shared" ca="1" si="3"/>
        <v>-6505</v>
      </c>
      <c r="Z15" s="309">
        <f t="shared" ca="1" si="3"/>
        <v>-6505</v>
      </c>
      <c r="AA15" s="309">
        <f t="shared" ca="1" si="3"/>
        <v>-6505</v>
      </c>
      <c r="AB15" s="309">
        <f t="shared" ca="1" si="3"/>
        <v>-6505</v>
      </c>
    </row>
    <row r="16" spans="1:28" s="2" customFormat="1" x14ac:dyDescent="0.2">
      <c r="A16" s="11" t="s">
        <v>592</v>
      </c>
      <c r="C16" s="19"/>
      <c r="D16" s="19"/>
      <c r="E16" s="309"/>
      <c r="F16" s="309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09"/>
      <c r="R16" s="309"/>
      <c r="S16" s="309"/>
      <c r="T16" s="309"/>
      <c r="U16" s="309"/>
      <c r="V16" s="309"/>
      <c r="W16" s="309"/>
      <c r="X16" s="309"/>
      <c r="Y16" s="309"/>
      <c r="Z16" s="309"/>
      <c r="AA16" s="309"/>
      <c r="AB16" s="309"/>
    </row>
    <row r="17" spans="1:1454" s="2" customFormat="1" x14ac:dyDescent="0.2">
      <c r="A17" s="20">
        <v>0</v>
      </c>
      <c r="C17" s="19"/>
      <c r="D17" s="19"/>
      <c r="E17" s="92" t="s">
        <v>593</v>
      </c>
      <c r="F17" s="92" t="s">
        <v>594</v>
      </c>
      <c r="G17" s="92" t="s">
        <v>595</v>
      </c>
      <c r="H17" s="92" t="s">
        <v>596</v>
      </c>
      <c r="I17" s="92" t="s">
        <v>597</v>
      </c>
      <c r="J17" s="92" t="s">
        <v>598</v>
      </c>
      <c r="K17" s="92" t="s">
        <v>599</v>
      </c>
      <c r="L17" s="92" t="s">
        <v>600</v>
      </c>
      <c r="M17" s="92" t="s">
        <v>601</v>
      </c>
      <c r="N17" s="92" t="s">
        <v>602</v>
      </c>
      <c r="O17" s="92" t="s">
        <v>603</v>
      </c>
      <c r="P17" s="92" t="s">
        <v>604</v>
      </c>
      <c r="Q17" s="92" t="s">
        <v>605</v>
      </c>
      <c r="R17" s="92" t="s">
        <v>606</v>
      </c>
      <c r="S17" s="92" t="s">
        <v>607</v>
      </c>
      <c r="T17" s="92" t="s">
        <v>608</v>
      </c>
      <c r="U17" s="92" t="s">
        <v>609</v>
      </c>
      <c r="V17" s="92" t="s">
        <v>610</v>
      </c>
      <c r="W17" s="92" t="s">
        <v>611</v>
      </c>
      <c r="X17" s="92" t="s">
        <v>612</v>
      </c>
      <c r="Y17" s="92" t="s">
        <v>613</v>
      </c>
      <c r="Z17" s="92" t="s">
        <v>614</v>
      </c>
      <c r="AA17" s="92" t="s">
        <v>615</v>
      </c>
      <c r="AB17" s="92" t="s">
        <v>616</v>
      </c>
    </row>
    <row r="18" spans="1:1454" s="2" customFormat="1" x14ac:dyDescent="0.2">
      <c r="A18" s="11" t="s">
        <v>617</v>
      </c>
      <c r="C18" s="19"/>
      <c r="D18" s="19" t="s">
        <v>618</v>
      </c>
      <c r="E18" s="309" cm="1">
        <f t="array" aca="1" ref="E18" ca="1">SUM(HLOOKUP(E$3,PlanAreaToCalculate,ROW(INDIRECT("2:"&amp;$A$28)),0))</f>
        <v>500</v>
      </c>
      <c r="F18" s="309" cm="1">
        <f t="array" aca="1" ref="F18" ca="1">SUM(HLOOKUP(F$3,PlanAreaToCalculate,ROW(INDIRECT("2:"&amp;$A$28)),0))</f>
        <v>500</v>
      </c>
      <c r="G18" s="309" cm="1">
        <f t="array" aca="1" ref="G18" ca="1">SUM(HLOOKUP(G$3,PlanAreaToCalculate,ROW(INDIRECT("2:"&amp;$A$28)),0))</f>
        <v>500</v>
      </c>
      <c r="H18" s="309" cm="1">
        <f t="array" aca="1" ref="H18" ca="1">SUM(HLOOKUP(H$3,PlanAreaToCalculate,ROW(INDIRECT("2:"&amp;$A$28)),0))</f>
        <v>500</v>
      </c>
      <c r="I18" s="309" cm="1">
        <f t="array" aca="1" ref="I18" ca="1">SUM(HLOOKUP(I$3,PlanAreaToCalculate,ROW(INDIRECT("2:"&amp;$A$28)),0))</f>
        <v>500</v>
      </c>
      <c r="J18" s="309" cm="1">
        <f t="array" aca="1" ref="J18" ca="1">SUM(HLOOKUP(J$3,PlanAreaToCalculate,ROW(INDIRECT("2:"&amp;$A$28)),0))</f>
        <v>500</v>
      </c>
      <c r="K18" s="309" cm="1">
        <f t="array" aca="1" ref="K18" ca="1">SUM(HLOOKUP(K$3,PlanAreaToCalculate,ROW(INDIRECT("2:"&amp;$A$28)),0))</f>
        <v>500</v>
      </c>
      <c r="L18" s="309" cm="1">
        <f t="array" aca="1" ref="L18" ca="1">SUM(HLOOKUP(L$3,PlanAreaToCalculate,ROW(INDIRECT("2:"&amp;$A$28)),0))</f>
        <v>500</v>
      </c>
      <c r="M18" s="309" cm="1">
        <f t="array" aca="1" ref="M18" ca="1">SUM(HLOOKUP(M$3,PlanAreaToCalculate,ROW(INDIRECT("2:"&amp;$A$28)),0))</f>
        <v>500</v>
      </c>
      <c r="N18" s="309" cm="1">
        <f t="array" aca="1" ref="N18" ca="1">SUM(HLOOKUP(N$3,PlanAreaToCalculate,ROW(INDIRECT("2:"&amp;$A$28)),0))</f>
        <v>500</v>
      </c>
      <c r="O18" s="309" cm="1">
        <f t="array" aca="1" ref="O18" ca="1">SUM(HLOOKUP(O$3,PlanAreaToCalculate,ROW(INDIRECT("2:"&amp;$A$28)),0))</f>
        <v>500</v>
      </c>
      <c r="P18" s="309" cm="1">
        <f t="array" aca="1" ref="P18" ca="1">SUM(HLOOKUP(P$3,PlanAreaToCalculate,ROW(INDIRECT("2:"&amp;$A$28)),0))</f>
        <v>500</v>
      </c>
      <c r="Q18" s="309" cm="1">
        <f t="array" aca="1" ref="Q18" ca="1">SUM(HLOOKUP(Q$3,PlanAreaToCalculate,ROW(INDIRECT("2:"&amp;$A$28)),0))</f>
        <v>500</v>
      </c>
      <c r="R18" s="309" cm="1">
        <f t="array" aca="1" ref="R18" ca="1">SUM(HLOOKUP(R$3,PlanAreaToCalculate,ROW(INDIRECT("2:"&amp;$A$28)),0))</f>
        <v>500</v>
      </c>
      <c r="S18" s="309" cm="1">
        <f t="array" aca="1" ref="S18" ca="1">SUM(HLOOKUP(S$3,PlanAreaToCalculate,ROW(INDIRECT("2:"&amp;$A$28)),0))</f>
        <v>500</v>
      </c>
      <c r="T18" s="309" cm="1">
        <f t="array" aca="1" ref="T18" ca="1">SUM(HLOOKUP(T$3,PlanAreaToCalculate,ROW(INDIRECT("2:"&amp;$A$28)),0))</f>
        <v>500</v>
      </c>
      <c r="U18" s="309" cm="1">
        <f t="array" aca="1" ref="U18" ca="1">SUM(HLOOKUP(U$3,PlanAreaToCalculate,ROW(INDIRECT("2:"&amp;$A$28)),0))</f>
        <v>500</v>
      </c>
      <c r="V18" s="309" cm="1">
        <f t="array" aca="1" ref="V18" ca="1">SUM(HLOOKUP(V$3,PlanAreaToCalculate,ROW(INDIRECT("2:"&amp;$A$28)),0))</f>
        <v>500</v>
      </c>
      <c r="W18" s="309" cm="1">
        <f t="array" aca="1" ref="W18" ca="1">SUM(HLOOKUP(W$3,PlanAreaToCalculate,ROW(INDIRECT("2:"&amp;$A$28)),0))</f>
        <v>500</v>
      </c>
      <c r="X18" s="309" cm="1">
        <f t="array" aca="1" ref="X18" ca="1">SUM(HLOOKUP(X$3,PlanAreaToCalculate,ROW(INDIRECT("2:"&amp;$A$28)),0))</f>
        <v>500</v>
      </c>
      <c r="Y18" s="309" cm="1">
        <f t="array" aca="1" ref="Y18" ca="1">SUM(HLOOKUP(Y$3,PlanAreaToCalculate,ROW(INDIRECT("2:"&amp;$A$28)),0))</f>
        <v>500</v>
      </c>
      <c r="Z18" s="309" cm="1">
        <f t="array" aca="1" ref="Z18" ca="1">SUM(HLOOKUP(Z$3,PlanAreaToCalculate,ROW(INDIRECT("2:"&amp;$A$28)),0))</f>
        <v>500</v>
      </c>
      <c r="AA18" s="309" cm="1">
        <f t="array" aca="1" ref="AA18" ca="1">SUM(HLOOKUP(AA$3,PlanAreaToCalculate,ROW(INDIRECT("2:"&amp;$A$28)),0))</f>
        <v>500</v>
      </c>
      <c r="AB18" s="309" cm="1">
        <f t="array" aca="1" ref="AB18" ca="1">SUM(HLOOKUP(AB$3,PlanAreaToCalculate,ROW(INDIRECT("2:"&amp;$A$28)),0))</f>
        <v>500</v>
      </c>
    </row>
    <row r="19" spans="1:1454" customFormat="1" x14ac:dyDescent="0.2">
      <c r="A19" s="77">
        <v>0</v>
      </c>
      <c r="B19" s="2"/>
      <c r="E19" s="7"/>
    </row>
    <row r="20" spans="1:1454" s="2" customFormat="1" x14ac:dyDescent="0.2">
      <c r="A20"/>
      <c r="C20" s="11" t="s">
        <v>619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</row>
    <row r="21" spans="1:1454" s="2" customFormat="1" x14ac:dyDescent="0.2">
      <c r="A21" s="11" t="s">
        <v>620</v>
      </c>
      <c r="C21" s="398">
        <f ca="1">E18</f>
        <v>500</v>
      </c>
      <c r="E21" s="17"/>
      <c r="F21" s="17"/>
      <c r="G21" s="17"/>
      <c r="H21" s="17"/>
      <c r="I21" s="17"/>
      <c r="J21" s="17"/>
      <c r="K21" s="17"/>
      <c r="L21" s="17"/>
      <c r="M21" s="17"/>
      <c r="N21" s="17"/>
    </row>
    <row r="22" spans="1:1454" s="2" customFormat="1" x14ac:dyDescent="0.2">
      <c r="A22" s="15">
        <f ca="1">DATE(YEAR(TODAY()),MONTH(TODAY()),1)</f>
        <v>45992</v>
      </c>
      <c r="E22" s="303"/>
      <c r="F22" s="17"/>
      <c r="G22" s="17"/>
      <c r="H22" s="17"/>
      <c r="I22" s="17"/>
      <c r="J22" s="17"/>
      <c r="K22" s="17"/>
      <c r="L22" s="17"/>
      <c r="M22" s="17"/>
      <c r="N22" s="17"/>
    </row>
    <row r="23" spans="1:1454" s="2" customFormat="1" x14ac:dyDescent="0.2">
      <c r="C23" s="11" t="s">
        <v>621</v>
      </c>
      <c r="E23" s="303"/>
      <c r="F23" s="17"/>
      <c r="G23" s="17"/>
      <c r="H23" s="17"/>
      <c r="I23" s="17"/>
      <c r="J23" s="17"/>
      <c r="K23" s="17"/>
      <c r="L23" s="17"/>
      <c r="M23" s="17"/>
      <c r="N23" s="17"/>
    </row>
    <row r="24" spans="1:1454" s="2" customFormat="1" x14ac:dyDescent="0.2">
      <c r="A24" s="11" t="s">
        <v>622</v>
      </c>
      <c r="C24" s="398">
        <f>IF(SUM(E29:INDEX(E:E,29+A28-1))&lt;0,0,SUM(E29:INDEX(E:E,29+A28-1)))</f>
        <v>7000</v>
      </c>
      <c r="D24"/>
      <c r="E24" s="303"/>
      <c r="F24" s="17"/>
      <c r="G24" s="17"/>
      <c r="H24" s="17"/>
      <c r="I24" s="17"/>
      <c r="J24" s="17"/>
      <c r="K24" s="17"/>
      <c r="L24" s="17"/>
      <c r="M24" s="17"/>
    </row>
    <row r="25" spans="1:1454" s="2" customFormat="1" x14ac:dyDescent="0.2">
      <c r="A25" s="20" t="s">
        <v>1599</v>
      </c>
      <c r="C25"/>
      <c r="D25"/>
      <c r="E25" s="303"/>
      <c r="F25"/>
      <c r="G25" s="9"/>
      <c r="I25" s="9"/>
      <c r="J25"/>
      <c r="K25" s="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1454" s="2" customFormat="1" x14ac:dyDescent="0.2">
      <c r="C26"/>
      <c r="D26"/>
      <c r="E26" s="401" t="s">
        <v>623</v>
      </c>
      <c r="F26" s="2">
        <v>6</v>
      </c>
      <c r="G26" s="2">
        <v>7</v>
      </c>
      <c r="H26" s="2">
        <v>8</v>
      </c>
      <c r="I26" s="2">
        <v>9</v>
      </c>
      <c r="J26" s="2">
        <v>10</v>
      </c>
      <c r="K26" s="2">
        <v>11</v>
      </c>
      <c r="L26" s="2">
        <v>12</v>
      </c>
      <c r="M26" s="2">
        <v>13</v>
      </c>
      <c r="N26" s="2">
        <v>14</v>
      </c>
      <c r="O26" s="2">
        <v>15</v>
      </c>
      <c r="P26" s="2">
        <v>16</v>
      </c>
      <c r="Q26" s="2">
        <v>17</v>
      </c>
      <c r="R26" s="2">
        <v>18</v>
      </c>
      <c r="S26" s="2">
        <v>19</v>
      </c>
      <c r="T26" s="2">
        <v>20</v>
      </c>
      <c r="U26"/>
      <c r="V26"/>
      <c r="W26"/>
      <c r="X26"/>
      <c r="Y26"/>
      <c r="Z26"/>
      <c r="AA26"/>
      <c r="AB26"/>
      <c r="AC26"/>
      <c r="AD26"/>
      <c r="AE26"/>
    </row>
    <row r="27" spans="1:1454" customFormat="1" ht="15" customHeight="1" x14ac:dyDescent="0.2">
      <c r="A27" s="24" t="s">
        <v>624</v>
      </c>
      <c r="B27" t="s">
        <v>625</v>
      </c>
      <c r="E27" s="268" t="s">
        <v>626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  <c r="AAA27" s="9"/>
      <c r="AAB27" s="9"/>
      <c r="AAC27" s="9"/>
      <c r="AAD27" s="9"/>
      <c r="AAE27" s="9"/>
      <c r="AAF27" s="9"/>
      <c r="AAG27" s="9"/>
      <c r="AAH27" s="9"/>
      <c r="AAI27" s="9"/>
      <c r="AAJ27" s="9"/>
      <c r="AAK27" s="9"/>
      <c r="AAL27" s="9"/>
      <c r="AAM27" s="9"/>
      <c r="AAN27" s="9"/>
      <c r="AAO27" s="9"/>
      <c r="AAP27" s="9"/>
      <c r="AAQ27" s="9"/>
      <c r="AAR27" s="9"/>
      <c r="AAS27" s="9"/>
      <c r="AAT27" s="9"/>
      <c r="AAU27" s="9"/>
      <c r="AAV27" s="9"/>
      <c r="AAW27" s="9"/>
      <c r="AAX27" s="9"/>
      <c r="AAY27" s="9"/>
      <c r="AAZ27" s="9"/>
      <c r="ABA27" s="9"/>
      <c r="ABB27" s="9"/>
      <c r="ABC27" s="9"/>
      <c r="ABD27" s="9"/>
      <c r="ABE27" s="9"/>
      <c r="ABF27" s="9"/>
      <c r="ABG27" s="9"/>
      <c r="ABH27" s="9"/>
      <c r="ABI27" s="9"/>
      <c r="ABJ27" s="9"/>
      <c r="ABK27" s="9"/>
      <c r="ABL27" s="9"/>
      <c r="ABM27" s="9"/>
      <c r="ABN27" s="9"/>
      <c r="ABO27" s="9"/>
      <c r="ABP27" s="9"/>
      <c r="ABQ27" s="9"/>
      <c r="ABR27" s="9"/>
      <c r="ABS27" s="9"/>
      <c r="ABT27" s="9"/>
      <c r="ABU27" s="9"/>
      <c r="ABV27" s="9"/>
      <c r="ABW27" s="9"/>
      <c r="ABX27" s="9"/>
      <c r="ABY27" s="9"/>
      <c r="ABZ27" s="9"/>
      <c r="ACA27" s="9"/>
      <c r="ACB27" s="9"/>
      <c r="ACC27" s="9"/>
      <c r="ACD27" s="9"/>
      <c r="ACE27" s="9"/>
      <c r="ACF27" s="9"/>
      <c r="ACG27" s="9"/>
      <c r="ACH27" s="9"/>
      <c r="ACI27" s="9"/>
      <c r="ACJ27" s="9"/>
      <c r="ACK27" s="9"/>
      <c r="ACL27" s="9"/>
      <c r="ACM27" s="9"/>
      <c r="ACN27" s="9"/>
      <c r="ACO27" s="9"/>
      <c r="ACP27" s="9"/>
      <c r="ACQ27" s="9"/>
      <c r="ACR27" s="9"/>
      <c r="ACS27" s="9"/>
      <c r="ACT27" s="9"/>
      <c r="ACU27" s="9"/>
      <c r="ACV27" s="9"/>
      <c r="ACW27" s="9"/>
      <c r="ACX27" s="9"/>
      <c r="ACY27" s="9"/>
      <c r="ACZ27" s="9"/>
      <c r="ADA27" s="9"/>
      <c r="ADB27" s="9"/>
      <c r="ADC27" s="9"/>
      <c r="ADD27" s="9"/>
      <c r="ADE27" s="9"/>
      <c r="ADF27" s="9"/>
      <c r="ADG27" s="9"/>
      <c r="ADH27" s="9"/>
      <c r="ADI27" s="9"/>
      <c r="ADJ27" s="9"/>
      <c r="ADK27" s="9"/>
      <c r="ADL27" s="9"/>
      <c r="ADM27" s="9"/>
      <c r="ADN27" s="9"/>
      <c r="ADO27" s="9"/>
      <c r="ADP27" s="9"/>
      <c r="ADQ27" s="9"/>
      <c r="ADR27" s="9"/>
      <c r="ADS27" s="9"/>
      <c r="ADT27" s="9"/>
      <c r="ADU27" s="9"/>
      <c r="ADV27" s="9"/>
      <c r="ADW27" s="9"/>
      <c r="ADX27" s="9"/>
      <c r="ADY27" s="9"/>
      <c r="ADZ27" s="9"/>
      <c r="AEA27" s="9"/>
      <c r="AEB27" s="9"/>
      <c r="AEC27" s="9"/>
      <c r="AED27" s="9"/>
      <c r="AEE27" s="9"/>
      <c r="AEF27" s="9"/>
      <c r="AEG27" s="9"/>
      <c r="AEH27" s="9"/>
      <c r="AEI27" s="9"/>
      <c r="AEJ27" s="9"/>
      <c r="AEK27" s="9"/>
      <c r="AEL27" s="9"/>
      <c r="AEM27" s="9"/>
      <c r="AEN27" s="9"/>
      <c r="AEO27" s="9"/>
      <c r="AEP27" s="9"/>
      <c r="AEQ27" s="9"/>
      <c r="AER27" s="9"/>
      <c r="AES27" s="9"/>
      <c r="AET27" s="9"/>
      <c r="AEU27" s="9"/>
      <c r="AEV27" s="9"/>
      <c r="AEW27" s="9"/>
      <c r="AEX27" s="9"/>
      <c r="AEY27" s="9"/>
      <c r="AEZ27" s="9"/>
      <c r="AFA27" s="9"/>
      <c r="AFB27" s="9"/>
      <c r="AFC27" s="9"/>
      <c r="AFD27" s="9"/>
      <c r="AFE27" s="9"/>
      <c r="AFF27" s="9"/>
      <c r="AFG27" s="9"/>
      <c r="AFH27" s="9"/>
      <c r="AFI27" s="9"/>
      <c r="AFJ27" s="9"/>
      <c r="AFK27" s="9"/>
      <c r="AFL27" s="9"/>
      <c r="AFM27" s="9"/>
      <c r="AFN27" s="9"/>
      <c r="AFO27" s="9"/>
      <c r="AFP27" s="9"/>
      <c r="AFQ27" s="9"/>
      <c r="AFR27" s="9"/>
      <c r="AFS27" s="9"/>
      <c r="AFT27" s="9"/>
      <c r="AFU27" s="9"/>
      <c r="AFV27" s="9"/>
      <c r="AFW27" s="9"/>
      <c r="AFX27" s="9"/>
      <c r="AFY27" s="9"/>
      <c r="AFZ27" s="9"/>
      <c r="AGA27" s="9"/>
      <c r="AGB27" s="9"/>
      <c r="AGC27" s="9"/>
      <c r="AGD27" s="9"/>
      <c r="AGE27" s="9"/>
      <c r="AGF27" s="9"/>
      <c r="AGG27" s="9"/>
      <c r="AGH27" s="9"/>
      <c r="AGI27" s="9"/>
      <c r="AGJ27" s="9"/>
      <c r="AGK27" s="9"/>
      <c r="AGL27" s="9"/>
      <c r="AGM27" s="9"/>
      <c r="AGN27" s="9"/>
      <c r="AGO27" s="9"/>
      <c r="AGP27" s="9"/>
      <c r="AGQ27" s="9"/>
      <c r="AGR27" s="9"/>
      <c r="AGS27" s="9"/>
      <c r="AGT27" s="9"/>
      <c r="AGU27" s="9"/>
      <c r="AGV27" s="9"/>
      <c r="AGW27" s="9"/>
      <c r="AGX27" s="9"/>
      <c r="AGY27" s="9"/>
      <c r="AGZ27" s="9"/>
      <c r="AHA27" s="9"/>
      <c r="AHB27" s="9"/>
      <c r="AHC27" s="9"/>
      <c r="AHD27" s="9"/>
      <c r="AHE27" s="9"/>
      <c r="AHF27" s="9"/>
      <c r="AHG27" s="9"/>
      <c r="AHH27" s="9"/>
      <c r="AHI27" s="9"/>
      <c r="AHJ27" s="9"/>
      <c r="AHK27" s="9"/>
      <c r="AHL27" s="9"/>
      <c r="AHM27" s="9"/>
      <c r="AHN27" s="9"/>
      <c r="AHO27" s="9"/>
      <c r="AHP27" s="9"/>
      <c r="AHQ27" s="9"/>
      <c r="AHR27" s="9"/>
      <c r="AHS27" s="9"/>
      <c r="AHT27" s="9"/>
      <c r="AHU27" s="9"/>
      <c r="AHV27" s="9"/>
      <c r="AHW27" s="9"/>
      <c r="AHX27" s="9"/>
      <c r="AHY27" s="9"/>
      <c r="AHZ27" s="9"/>
      <c r="AIA27" s="9"/>
      <c r="AIB27" s="9"/>
      <c r="AIC27" s="9"/>
      <c r="AID27" s="9"/>
      <c r="AIE27" s="9"/>
      <c r="AIF27" s="9"/>
      <c r="AIG27" s="9"/>
      <c r="AIH27" s="9"/>
      <c r="AII27" s="9"/>
      <c r="AIJ27" s="9"/>
      <c r="AIK27" s="9"/>
      <c r="AIL27" s="9"/>
      <c r="AIM27" s="9"/>
      <c r="AIN27" s="9"/>
      <c r="AIO27" s="9"/>
      <c r="AIP27" s="9"/>
      <c r="AIQ27" s="9"/>
      <c r="AIR27" s="9"/>
      <c r="AIS27" s="9"/>
      <c r="AIT27" s="9"/>
      <c r="AIU27" s="9"/>
      <c r="AIV27" s="9"/>
      <c r="AIW27" s="9"/>
      <c r="AIX27" s="9"/>
      <c r="AIY27" s="9"/>
      <c r="AIZ27" s="9"/>
      <c r="AJA27" s="9"/>
      <c r="AJB27" s="9"/>
      <c r="AJC27" s="9"/>
      <c r="AJD27" s="9"/>
      <c r="AJE27" s="9"/>
      <c r="AJF27" s="9"/>
      <c r="AJG27" s="9"/>
      <c r="AJH27" s="9"/>
      <c r="AJI27" s="9"/>
      <c r="AJJ27" s="9"/>
      <c r="AJK27" s="9"/>
      <c r="AJL27" s="9"/>
      <c r="AJM27" s="9"/>
      <c r="AJN27" s="9"/>
      <c r="AJO27" s="9"/>
      <c r="AJP27" s="9"/>
      <c r="AJQ27" s="9"/>
      <c r="AJR27" s="9"/>
      <c r="AJS27" s="9"/>
      <c r="AJT27" s="9"/>
      <c r="AJU27" s="9"/>
      <c r="AJV27" s="9"/>
      <c r="AJW27" s="9"/>
      <c r="AJX27" s="9"/>
      <c r="AJY27" s="9"/>
      <c r="AJZ27" s="9"/>
      <c r="AKA27" s="9"/>
      <c r="AKB27" s="9"/>
      <c r="AKC27" s="9"/>
      <c r="AKD27" s="9"/>
      <c r="AKE27" s="9"/>
      <c r="AKF27" s="9"/>
      <c r="AKG27" s="9"/>
      <c r="AKH27" s="9"/>
      <c r="AKI27" s="9"/>
      <c r="AKJ27" s="9"/>
      <c r="AKK27" s="9"/>
      <c r="AKL27" s="9"/>
      <c r="AKM27" s="9"/>
      <c r="AKN27" s="9"/>
      <c r="AKO27" s="9"/>
      <c r="AKP27" s="9"/>
      <c r="AKQ27" s="9"/>
      <c r="AKR27" s="9"/>
      <c r="AKS27" s="9"/>
      <c r="AKT27" s="9"/>
      <c r="AKU27" s="9"/>
      <c r="AKV27" s="9"/>
      <c r="AKW27" s="9"/>
      <c r="AKX27" s="9"/>
      <c r="AKY27" s="9"/>
      <c r="AKZ27" s="9"/>
      <c r="ALA27" s="9"/>
      <c r="ALB27" s="9"/>
      <c r="ALC27" s="9"/>
      <c r="ALD27" s="9"/>
      <c r="ALE27" s="9"/>
      <c r="ALF27" s="9"/>
      <c r="ALG27" s="9"/>
      <c r="ALH27" s="9"/>
      <c r="ALI27" s="9"/>
      <c r="ALJ27" s="9"/>
      <c r="ALK27" s="9"/>
      <c r="ALL27" s="9"/>
      <c r="ALM27" s="9"/>
      <c r="ALN27" s="9"/>
      <c r="ALO27" s="9"/>
      <c r="ALP27" s="9"/>
      <c r="ALQ27" s="9"/>
      <c r="ALR27" s="9"/>
      <c r="ALS27" s="9"/>
      <c r="ALT27" s="9"/>
      <c r="ALU27" s="9"/>
      <c r="ALV27" s="9"/>
      <c r="ALW27" s="9"/>
      <c r="ALX27" s="9"/>
      <c r="ALY27" s="9"/>
      <c r="ALZ27" s="9"/>
      <c r="AMA27" s="9"/>
      <c r="AMB27" s="9"/>
      <c r="AMC27" s="9"/>
      <c r="AMD27" s="9"/>
      <c r="AME27" s="9"/>
      <c r="AMF27" s="9"/>
      <c r="AMG27" s="9"/>
      <c r="AMH27" s="9"/>
      <c r="AMI27" s="9"/>
      <c r="AMJ27" s="9"/>
      <c r="AMK27" s="9"/>
      <c r="AML27" s="9"/>
      <c r="AMM27" s="9"/>
      <c r="AMN27" s="9"/>
      <c r="AMO27" s="9"/>
      <c r="AMP27" s="9"/>
      <c r="AMQ27" s="9"/>
      <c r="AMR27" s="9"/>
      <c r="AMS27" s="9"/>
      <c r="AMT27" s="9"/>
      <c r="AMU27" s="9"/>
      <c r="AMV27" s="9"/>
      <c r="AMW27" s="9"/>
      <c r="AMX27" s="9"/>
      <c r="AMY27" s="9"/>
      <c r="AMZ27" s="9"/>
      <c r="ANA27" s="9"/>
      <c r="ANB27" s="9"/>
      <c r="ANC27" s="9"/>
      <c r="AND27" s="9"/>
      <c r="ANE27" s="9"/>
      <c r="ANF27" s="9"/>
      <c r="ANG27" s="9"/>
      <c r="ANH27" s="9"/>
      <c r="ANI27" s="9"/>
      <c r="ANJ27" s="9"/>
      <c r="ANK27" s="9"/>
      <c r="ANL27" s="9"/>
      <c r="ANM27" s="9"/>
      <c r="ANN27" s="9"/>
      <c r="ANO27" s="9"/>
      <c r="ANP27" s="9"/>
      <c r="ANQ27" s="9"/>
      <c r="ANR27" s="9"/>
      <c r="ANS27" s="9"/>
      <c r="ANT27" s="9"/>
      <c r="ANU27" s="9"/>
      <c r="ANV27" s="9"/>
      <c r="ANW27" s="9"/>
      <c r="ANX27" s="9"/>
      <c r="ANY27" s="9"/>
      <c r="ANZ27" s="9"/>
      <c r="AOA27" s="9"/>
      <c r="AOB27" s="9"/>
      <c r="AOC27" s="9"/>
      <c r="AOD27" s="9"/>
      <c r="AOE27" s="9"/>
      <c r="AOF27" s="9"/>
      <c r="AOG27" s="9"/>
      <c r="AOH27" s="9"/>
      <c r="AOI27" s="9"/>
      <c r="AOJ27" s="9"/>
      <c r="AOK27" s="9"/>
      <c r="AOL27" s="9"/>
      <c r="AOM27" s="9"/>
      <c r="AON27" s="9"/>
      <c r="AOO27" s="9"/>
      <c r="AOP27" s="9"/>
      <c r="AOQ27" s="9"/>
      <c r="AOR27" s="9"/>
      <c r="AOS27" s="9"/>
      <c r="AOT27" s="9"/>
      <c r="AOU27" s="9"/>
      <c r="AOV27" s="9"/>
      <c r="AOW27" s="9"/>
      <c r="AOX27" s="9"/>
      <c r="AOY27" s="9"/>
      <c r="AOZ27" s="9"/>
      <c r="APA27" s="9"/>
      <c r="APB27" s="9"/>
      <c r="APC27" s="9"/>
      <c r="APD27" s="9"/>
      <c r="APE27" s="9"/>
      <c r="APF27" s="9"/>
      <c r="APG27" s="9"/>
      <c r="APH27" s="9"/>
      <c r="API27" s="9"/>
      <c r="APJ27" s="9"/>
      <c r="APK27" s="9"/>
      <c r="APL27" s="9"/>
      <c r="APM27" s="9"/>
      <c r="APN27" s="9"/>
      <c r="APO27" s="9"/>
      <c r="APP27" s="9"/>
      <c r="APQ27" s="9"/>
      <c r="APR27" s="9"/>
      <c r="APS27" s="9"/>
      <c r="APT27" s="9"/>
      <c r="APU27" s="9"/>
      <c r="APV27" s="9"/>
      <c r="APW27" s="9"/>
      <c r="APX27" s="9"/>
      <c r="APY27" s="9"/>
      <c r="APZ27" s="9"/>
      <c r="AQA27" s="9"/>
      <c r="AQB27" s="9"/>
      <c r="AQC27" s="9"/>
      <c r="AQD27" s="9"/>
      <c r="AQE27" s="9"/>
      <c r="AQF27" s="9"/>
      <c r="AQG27" s="9"/>
      <c r="AQH27" s="9"/>
      <c r="AQI27" s="9"/>
      <c r="AQJ27" s="9"/>
      <c r="AQK27" s="9"/>
      <c r="AQL27" s="9"/>
      <c r="AQM27" s="9"/>
      <c r="AQN27" s="9"/>
      <c r="AQO27" s="9"/>
      <c r="AQP27" s="9"/>
      <c r="AQQ27" s="9"/>
      <c r="AQR27" s="9"/>
      <c r="AQS27" s="9"/>
      <c r="AQT27" s="9"/>
      <c r="AQU27" s="9"/>
      <c r="AQV27" s="9"/>
      <c r="AQW27" s="9"/>
      <c r="AQX27" s="9"/>
      <c r="AQY27" s="9"/>
      <c r="AQZ27" s="9"/>
      <c r="ARA27" s="9"/>
      <c r="ARB27" s="9"/>
      <c r="ARC27" s="9"/>
      <c r="ARD27" s="9"/>
      <c r="ARE27" s="9"/>
      <c r="ARF27" s="9"/>
      <c r="ARG27" s="9"/>
      <c r="ARH27" s="9"/>
      <c r="ARI27" s="9"/>
      <c r="ARJ27" s="9"/>
      <c r="ARK27" s="9"/>
      <c r="ARL27" s="9"/>
      <c r="ARM27" s="9"/>
      <c r="ARN27" s="9"/>
      <c r="ARO27" s="9"/>
      <c r="ARP27" s="9"/>
      <c r="ARQ27" s="9"/>
      <c r="ARR27" s="9"/>
      <c r="ARS27" s="9"/>
      <c r="ART27" s="9"/>
      <c r="ARU27" s="9"/>
      <c r="ARV27" s="9"/>
      <c r="ARW27" s="9"/>
      <c r="ARX27" s="9"/>
      <c r="ARY27" s="9"/>
      <c r="ARZ27" s="9"/>
      <c r="ASA27" s="9"/>
      <c r="ASB27" s="9"/>
      <c r="ASC27" s="9"/>
      <c r="ASD27" s="9"/>
      <c r="ASE27" s="9"/>
      <c r="ASF27" s="9"/>
      <c r="ASG27" s="9"/>
      <c r="ASH27" s="9"/>
      <c r="ASI27" s="9"/>
      <c r="ASJ27" s="9"/>
      <c r="ASK27" s="9"/>
      <c r="ASL27" s="9"/>
      <c r="ASM27" s="9"/>
      <c r="ASN27" s="9"/>
      <c r="ASO27" s="9"/>
      <c r="ASP27" s="9"/>
      <c r="ASQ27" s="9"/>
      <c r="ASR27" s="9"/>
      <c r="ASS27" s="9"/>
      <c r="AST27" s="9"/>
      <c r="ASU27" s="9"/>
      <c r="ASV27" s="9"/>
      <c r="ASW27" s="9"/>
      <c r="ASX27" s="9"/>
      <c r="ASY27" s="9"/>
      <c r="ASZ27" s="9"/>
      <c r="ATA27" s="9"/>
      <c r="ATB27" s="9"/>
      <c r="ATC27" s="9"/>
      <c r="ATD27" s="9"/>
      <c r="ATE27" s="9"/>
      <c r="ATF27" s="9"/>
      <c r="ATG27" s="9"/>
      <c r="ATH27" s="9"/>
      <c r="ATI27" s="9"/>
      <c r="ATJ27" s="9"/>
      <c r="ATK27" s="9"/>
      <c r="ATL27" s="9"/>
      <c r="ATM27" s="9"/>
      <c r="ATN27" s="9"/>
      <c r="ATO27" s="9"/>
      <c r="ATP27" s="9"/>
      <c r="ATQ27" s="9"/>
      <c r="ATR27" s="9"/>
      <c r="ATS27" s="9"/>
      <c r="ATT27" s="9"/>
      <c r="ATU27" s="9"/>
      <c r="ATV27" s="9"/>
      <c r="ATW27" s="9"/>
      <c r="ATX27" s="9"/>
      <c r="ATY27" s="9"/>
      <c r="ATZ27" s="9"/>
      <c r="AUA27" s="9"/>
      <c r="AUB27" s="9"/>
      <c r="AUC27" s="9"/>
      <c r="AUD27" s="9"/>
      <c r="AUE27" s="9"/>
      <c r="AUF27" s="9"/>
      <c r="AUG27" s="9"/>
      <c r="AUH27" s="9"/>
      <c r="AUI27" s="9"/>
      <c r="AUJ27" s="9"/>
      <c r="AUK27" s="9"/>
      <c r="AUL27" s="9"/>
      <c r="AUM27" s="9"/>
      <c r="AUN27" s="9"/>
      <c r="AUO27" s="9"/>
      <c r="AUP27" s="9"/>
      <c r="AUQ27" s="9"/>
      <c r="AUR27" s="9"/>
      <c r="AUS27" s="9"/>
      <c r="AUT27" s="9"/>
      <c r="AUU27" s="9"/>
      <c r="AUV27" s="9"/>
      <c r="AUW27" s="9"/>
      <c r="AUX27" s="9"/>
      <c r="AUY27" s="9"/>
      <c r="AUZ27" s="9"/>
      <c r="AVA27" s="9"/>
      <c r="AVB27" s="9"/>
      <c r="AVC27" s="9"/>
      <c r="AVD27" s="9"/>
      <c r="AVE27" s="9"/>
      <c r="AVF27" s="9"/>
      <c r="AVG27" s="9"/>
      <c r="AVH27" s="9"/>
      <c r="AVI27" s="9"/>
      <c r="AVJ27" s="9"/>
      <c r="AVK27" s="9"/>
      <c r="AVL27" s="9"/>
      <c r="AVM27" s="9"/>
      <c r="AVN27" s="9"/>
      <c r="AVO27" s="9"/>
      <c r="AVP27" s="9"/>
      <c r="AVQ27" s="9"/>
      <c r="AVR27" s="9"/>
      <c r="AVS27" s="9"/>
      <c r="AVT27" s="9"/>
      <c r="AVU27" s="9"/>
      <c r="AVV27" s="9"/>
      <c r="AVW27" s="9"/>
      <c r="AVX27" s="9"/>
      <c r="AVY27" s="9"/>
      <c r="AVZ27" s="9"/>
      <c r="AWA27" s="9"/>
      <c r="AWB27" s="9"/>
      <c r="AWC27" s="9"/>
      <c r="AWD27" s="9"/>
      <c r="AWE27" s="9"/>
      <c r="AWF27" s="9"/>
      <c r="AWG27" s="9"/>
      <c r="AWH27" s="9"/>
      <c r="AWI27" s="9"/>
      <c r="AWJ27" s="9"/>
      <c r="AWK27" s="9"/>
      <c r="AWL27" s="9"/>
      <c r="AWM27" s="9"/>
      <c r="AWN27" s="9"/>
      <c r="AWO27" s="9"/>
      <c r="AWP27" s="9"/>
      <c r="AWQ27" s="9"/>
      <c r="AWR27" s="9"/>
      <c r="AWS27" s="9"/>
      <c r="AWT27" s="9"/>
      <c r="AWU27" s="9"/>
      <c r="AWV27" s="9"/>
      <c r="AWW27" s="9"/>
      <c r="AWX27" s="9"/>
      <c r="AWY27" s="9"/>
      <c r="AWZ27" s="9"/>
      <c r="AXA27" s="9"/>
      <c r="AXB27" s="9"/>
      <c r="AXC27" s="9"/>
      <c r="AXD27" s="9"/>
      <c r="AXE27" s="9"/>
      <c r="AXF27" s="9"/>
      <c r="AXG27" s="9"/>
      <c r="AXH27" s="9"/>
      <c r="AXI27" s="9"/>
      <c r="AXJ27" s="9"/>
      <c r="AXK27" s="9"/>
      <c r="AXL27" s="9"/>
      <c r="AXM27" s="9"/>
      <c r="AXN27" s="9"/>
      <c r="AXO27" s="9"/>
      <c r="AXP27" s="9"/>
      <c r="AXQ27" s="9"/>
      <c r="AXR27" s="9"/>
      <c r="AXS27" s="9"/>
      <c r="AXT27" s="9"/>
      <c r="AXU27" s="9"/>
      <c r="AXV27" s="9"/>
      <c r="AXW27" s="9"/>
      <c r="AXX27" s="9"/>
      <c r="AXY27" s="9"/>
      <c r="AXZ27" s="9"/>
      <c r="AYA27" s="9"/>
      <c r="AYB27" s="9"/>
      <c r="AYC27" s="9"/>
      <c r="AYD27" s="9"/>
      <c r="AYE27" s="9"/>
      <c r="AYF27" s="9"/>
      <c r="AYG27" s="9"/>
      <c r="AYH27" s="9"/>
      <c r="AYI27" s="9"/>
      <c r="AYJ27" s="9"/>
      <c r="AYK27" s="9"/>
      <c r="AYL27" s="9"/>
      <c r="AYM27" s="9"/>
      <c r="AYN27" s="9"/>
      <c r="AYO27" s="9"/>
      <c r="AYP27" s="9"/>
      <c r="AYQ27" s="9"/>
      <c r="AYR27" s="9"/>
      <c r="AYS27" s="9"/>
      <c r="AYT27" s="9"/>
      <c r="AYU27" s="9"/>
      <c r="AYV27" s="9"/>
      <c r="AYW27" s="9"/>
      <c r="AYX27" s="9"/>
      <c r="AYY27" s="9"/>
      <c r="AYZ27" s="9"/>
      <c r="AZA27" s="9"/>
      <c r="AZB27" s="9"/>
      <c r="AZC27" s="9"/>
      <c r="AZD27" s="9"/>
      <c r="AZE27" s="9"/>
      <c r="AZF27" s="9"/>
      <c r="AZG27" s="9"/>
      <c r="AZH27" s="9"/>
      <c r="AZI27" s="9"/>
      <c r="AZJ27" s="9"/>
      <c r="AZK27" s="9"/>
      <c r="AZL27" s="9"/>
      <c r="AZM27" s="9"/>
      <c r="AZN27" s="9"/>
      <c r="AZO27" s="9"/>
      <c r="AZP27" s="9"/>
      <c r="AZQ27" s="9"/>
      <c r="AZR27" s="9"/>
      <c r="AZS27" s="9"/>
      <c r="AZT27" s="9"/>
      <c r="AZU27" s="9"/>
      <c r="AZV27" s="9"/>
      <c r="AZW27" s="9"/>
      <c r="AZX27" s="9"/>
      <c r="AZY27" s="9"/>
      <c r="AZZ27" s="9"/>
      <c r="BAA27" s="9"/>
      <c r="BAB27" s="9"/>
      <c r="BAC27" s="9"/>
      <c r="BAD27" s="9"/>
      <c r="BAE27" s="9"/>
      <c r="BAF27" s="9"/>
      <c r="BAG27" s="9"/>
      <c r="BAH27" s="9"/>
      <c r="BAI27" s="9"/>
      <c r="BAJ27" s="9"/>
      <c r="BAK27" s="9"/>
      <c r="BAL27" s="9"/>
      <c r="BAM27" s="9"/>
      <c r="BAN27" s="9"/>
      <c r="BAO27" s="9"/>
      <c r="BAP27" s="9"/>
      <c r="BAQ27" s="9"/>
      <c r="BAR27" s="9"/>
      <c r="BAS27" s="9"/>
      <c r="BAT27" s="9"/>
      <c r="BAU27" s="9"/>
      <c r="BAV27" s="9"/>
      <c r="BAW27" s="9"/>
      <c r="BAX27" s="9"/>
      <c r="BAY27" s="9"/>
      <c r="BAZ27" s="9"/>
      <c r="BBA27" s="9"/>
      <c r="BBB27" s="9"/>
      <c r="BBC27" s="9"/>
      <c r="BBD27" s="9"/>
      <c r="BBE27" s="9"/>
      <c r="BBF27" s="9"/>
      <c r="BBG27" s="9"/>
      <c r="BBH27" s="9"/>
      <c r="BBI27" s="9"/>
      <c r="BBJ27" s="9"/>
      <c r="BBK27" s="9"/>
      <c r="BBL27" s="9"/>
      <c r="BBM27" s="9"/>
      <c r="BBN27" s="9"/>
      <c r="BBO27" s="9"/>
      <c r="BBP27" s="9"/>
      <c r="BBQ27" s="9"/>
      <c r="BBR27" s="9"/>
      <c r="BBS27" s="9"/>
      <c r="BBT27" s="9"/>
      <c r="BBU27" s="9"/>
      <c r="BBV27" s="9"/>
      <c r="BBW27" s="9"/>
      <c r="BBX27" s="9"/>
      <c r="BBY27" s="9"/>
      <c r="BBZ27" s="9"/>
      <c r="BCA27" s="9"/>
      <c r="BCB27" s="9"/>
      <c r="BCC27" s="9"/>
      <c r="BCD27" s="9"/>
      <c r="BCE27" s="9"/>
      <c r="BCF27" s="9"/>
      <c r="BCG27" s="9"/>
      <c r="BCH27" s="9"/>
      <c r="BCI27" s="9"/>
      <c r="BCJ27" s="9"/>
      <c r="BCK27" s="9"/>
      <c r="BCL27" s="9"/>
      <c r="BCM27" s="9"/>
      <c r="BCN27" s="9"/>
      <c r="BCO27" s="9"/>
      <c r="BCP27" s="9"/>
      <c r="BCQ27" s="9"/>
      <c r="BCR27" s="9"/>
      <c r="BCS27" s="9"/>
      <c r="BCT27" s="9"/>
      <c r="BCU27" s="9"/>
      <c r="BCV27" s="9"/>
      <c r="BCW27" s="9"/>
      <c r="BCX27" s="9"/>
    </row>
    <row r="28" spans="1:1454" s="2" customFormat="1" x14ac:dyDescent="0.2">
      <c r="A28" s="25">
        <v>2</v>
      </c>
      <c r="B28"/>
      <c r="E28" s="399" t="s">
        <v>627</v>
      </c>
      <c r="F28" s="37" t="str">
        <f>IF(MONTH(F29)=$A$12,$A$14,IF(MONTH(F29)=$A$17,$A$19,"0"))</f>
        <v>0</v>
      </c>
      <c r="G28" s="37" t="str">
        <f t="shared" ref="G28:BR28" si="4">IF(MONTH(G29)=$A$12,$A$14,IF(MONTH(G29)=$A$17,$A$19,"0"))</f>
        <v>0</v>
      </c>
      <c r="H28" s="37" t="str">
        <f>IF(MONTH(H29)=$A$12,$A$14,IF(MONTH(H29)=$A$17,$A$19,"0"))</f>
        <v>0</v>
      </c>
      <c r="I28" s="37" t="str">
        <f t="shared" si="4"/>
        <v>0</v>
      </c>
      <c r="J28" s="37" t="str">
        <f t="shared" si="4"/>
        <v>0</v>
      </c>
      <c r="K28" s="37" t="str">
        <f t="shared" si="4"/>
        <v>0</v>
      </c>
      <c r="L28" s="37" t="str">
        <f t="shared" si="4"/>
        <v>0</v>
      </c>
      <c r="M28" s="37" t="str">
        <f t="shared" si="4"/>
        <v>0</v>
      </c>
      <c r="N28" s="37" t="str">
        <f t="shared" si="4"/>
        <v>0</v>
      </c>
      <c r="O28" s="37" t="str">
        <f t="shared" si="4"/>
        <v>0</v>
      </c>
      <c r="P28" s="37" t="str">
        <f t="shared" si="4"/>
        <v>0</v>
      </c>
      <c r="Q28" s="37" t="str">
        <f t="shared" si="4"/>
        <v>0</v>
      </c>
      <c r="R28" s="37" t="str">
        <f t="shared" si="4"/>
        <v>0</v>
      </c>
      <c r="S28" s="37" t="str">
        <f t="shared" si="4"/>
        <v>0</v>
      </c>
      <c r="T28" s="37" t="str">
        <f t="shared" si="4"/>
        <v>0</v>
      </c>
      <c r="U28" s="37" t="str">
        <f t="shared" si="4"/>
        <v>0</v>
      </c>
      <c r="V28" s="37" t="str">
        <f t="shared" si="4"/>
        <v>0</v>
      </c>
      <c r="W28" s="37" t="str">
        <f t="shared" si="4"/>
        <v>0</v>
      </c>
      <c r="X28" s="37" t="str">
        <f t="shared" si="4"/>
        <v>0</v>
      </c>
      <c r="Y28" s="37" t="str">
        <f t="shared" si="4"/>
        <v>0</v>
      </c>
      <c r="Z28" s="37" t="str">
        <f t="shared" si="4"/>
        <v>0</v>
      </c>
      <c r="AA28" s="37" t="str">
        <f t="shared" si="4"/>
        <v>0</v>
      </c>
      <c r="AB28" s="37" t="str">
        <f t="shared" si="4"/>
        <v>0</v>
      </c>
      <c r="AC28" s="37" t="str">
        <f t="shared" si="4"/>
        <v>0</v>
      </c>
      <c r="AD28" s="37" t="str">
        <f t="shared" si="4"/>
        <v>0</v>
      </c>
      <c r="AE28" s="37" t="str">
        <f t="shared" si="4"/>
        <v>0</v>
      </c>
      <c r="AF28" s="37" t="str">
        <f t="shared" si="4"/>
        <v>0</v>
      </c>
      <c r="AG28" s="37" t="str">
        <f t="shared" si="4"/>
        <v>0</v>
      </c>
      <c r="AH28" s="37" t="str">
        <f t="shared" si="4"/>
        <v>0</v>
      </c>
      <c r="AI28" s="37" t="str">
        <f t="shared" si="4"/>
        <v>0</v>
      </c>
      <c r="AJ28" s="37" t="str">
        <f t="shared" si="4"/>
        <v>0</v>
      </c>
      <c r="AK28" s="37" t="str">
        <f t="shared" si="4"/>
        <v>0</v>
      </c>
      <c r="AL28" s="37" t="str">
        <f t="shared" si="4"/>
        <v>0</v>
      </c>
      <c r="AM28" s="37" t="str">
        <f t="shared" si="4"/>
        <v>0</v>
      </c>
      <c r="AN28" s="37" t="str">
        <f t="shared" si="4"/>
        <v>0</v>
      </c>
      <c r="AO28" s="37" t="str">
        <f t="shared" si="4"/>
        <v>0</v>
      </c>
      <c r="AP28" s="37" t="str">
        <f t="shared" si="4"/>
        <v>0</v>
      </c>
      <c r="AQ28" s="37" t="str">
        <f t="shared" si="4"/>
        <v>0</v>
      </c>
      <c r="AR28" s="37" t="str">
        <f t="shared" si="4"/>
        <v>0</v>
      </c>
      <c r="AS28" s="37" t="str">
        <f t="shared" si="4"/>
        <v>0</v>
      </c>
      <c r="AT28" s="37" t="str">
        <f t="shared" si="4"/>
        <v>0</v>
      </c>
      <c r="AU28" s="37" t="str">
        <f t="shared" si="4"/>
        <v>0</v>
      </c>
      <c r="AV28" s="37" t="str">
        <f t="shared" si="4"/>
        <v>0</v>
      </c>
      <c r="AW28" s="37" t="str">
        <f t="shared" si="4"/>
        <v>0</v>
      </c>
      <c r="AX28" s="37" t="str">
        <f t="shared" si="4"/>
        <v>0</v>
      </c>
      <c r="AY28" s="37" t="str">
        <f t="shared" si="4"/>
        <v>0</v>
      </c>
      <c r="AZ28" s="37" t="str">
        <f t="shared" si="4"/>
        <v>0</v>
      </c>
      <c r="BA28" s="37" t="str">
        <f t="shared" si="4"/>
        <v>0</v>
      </c>
      <c r="BB28" s="37" t="str">
        <f t="shared" si="4"/>
        <v>0</v>
      </c>
      <c r="BC28" s="37" t="str">
        <f t="shared" si="4"/>
        <v>0</v>
      </c>
      <c r="BD28" s="37" t="str">
        <f t="shared" si="4"/>
        <v>0</v>
      </c>
      <c r="BE28" s="37" t="str">
        <f t="shared" si="4"/>
        <v>0</v>
      </c>
      <c r="BF28" s="37" t="str">
        <f t="shared" si="4"/>
        <v>0</v>
      </c>
      <c r="BG28" s="37" t="str">
        <f t="shared" si="4"/>
        <v>0</v>
      </c>
      <c r="BH28" s="37" t="str">
        <f t="shared" si="4"/>
        <v>0</v>
      </c>
      <c r="BI28" s="37" t="str">
        <f t="shared" si="4"/>
        <v>0</v>
      </c>
      <c r="BJ28" s="37" t="str">
        <f t="shared" si="4"/>
        <v>0</v>
      </c>
      <c r="BK28" s="37" t="str">
        <f t="shared" si="4"/>
        <v>0</v>
      </c>
      <c r="BL28" s="37" t="str">
        <f t="shared" si="4"/>
        <v>0</v>
      </c>
      <c r="BM28" s="37" t="str">
        <f t="shared" si="4"/>
        <v>0</v>
      </c>
      <c r="BN28" s="37" t="str">
        <f t="shared" si="4"/>
        <v>0</v>
      </c>
      <c r="BO28" s="37" t="str">
        <f t="shared" si="4"/>
        <v>0</v>
      </c>
      <c r="BP28" s="37" t="str">
        <f t="shared" si="4"/>
        <v>0</v>
      </c>
      <c r="BQ28" s="37" t="str">
        <f t="shared" si="4"/>
        <v>0</v>
      </c>
      <c r="BR28" s="37" t="str">
        <f t="shared" si="4"/>
        <v>0</v>
      </c>
      <c r="BS28" s="37" t="str">
        <f t="shared" ref="BS28:ED28" si="5">IF(MONTH(BS29)=$A$12,$A$14,IF(MONTH(BS29)=$A$17,$A$19,"0"))</f>
        <v>0</v>
      </c>
      <c r="BT28" s="37" t="str">
        <f t="shared" si="5"/>
        <v>0</v>
      </c>
      <c r="BU28" s="37" t="str">
        <f t="shared" si="5"/>
        <v>0</v>
      </c>
      <c r="BV28" s="37" t="str">
        <f t="shared" si="5"/>
        <v>0</v>
      </c>
      <c r="BW28" s="37" t="str">
        <f t="shared" si="5"/>
        <v>0</v>
      </c>
      <c r="BX28" s="37" t="str">
        <f t="shared" si="5"/>
        <v>0</v>
      </c>
      <c r="BY28" s="37" t="str">
        <f t="shared" si="5"/>
        <v>0</v>
      </c>
      <c r="BZ28" s="37" t="str">
        <f t="shared" si="5"/>
        <v>0</v>
      </c>
      <c r="CA28" s="37" t="str">
        <f t="shared" si="5"/>
        <v>0</v>
      </c>
      <c r="CB28" s="37" t="str">
        <f t="shared" si="5"/>
        <v>0</v>
      </c>
      <c r="CC28" s="37" t="str">
        <f t="shared" si="5"/>
        <v>0</v>
      </c>
      <c r="CD28" s="37" t="str">
        <f t="shared" si="5"/>
        <v>0</v>
      </c>
      <c r="CE28" s="37" t="str">
        <f t="shared" si="5"/>
        <v>0</v>
      </c>
      <c r="CF28" s="37" t="str">
        <f t="shared" si="5"/>
        <v>0</v>
      </c>
      <c r="CG28" s="37" t="str">
        <f t="shared" si="5"/>
        <v>0</v>
      </c>
      <c r="CH28" s="37" t="str">
        <f t="shared" si="5"/>
        <v>0</v>
      </c>
      <c r="CI28" s="37" t="str">
        <f t="shared" si="5"/>
        <v>0</v>
      </c>
      <c r="CJ28" s="37" t="str">
        <f t="shared" si="5"/>
        <v>0</v>
      </c>
      <c r="CK28" s="37" t="str">
        <f t="shared" si="5"/>
        <v>0</v>
      </c>
      <c r="CL28" s="37" t="str">
        <f t="shared" si="5"/>
        <v>0</v>
      </c>
      <c r="CM28" s="37" t="str">
        <f t="shared" si="5"/>
        <v>0</v>
      </c>
      <c r="CN28" s="37" t="str">
        <f t="shared" si="5"/>
        <v>0</v>
      </c>
      <c r="CO28" s="37" t="str">
        <f t="shared" si="5"/>
        <v>0</v>
      </c>
      <c r="CP28" s="37" t="str">
        <f t="shared" si="5"/>
        <v>0</v>
      </c>
      <c r="CQ28" s="37" t="str">
        <f t="shared" si="5"/>
        <v>0</v>
      </c>
      <c r="CR28" s="37" t="str">
        <f t="shared" si="5"/>
        <v>0</v>
      </c>
      <c r="CS28" s="37" t="str">
        <f t="shared" si="5"/>
        <v>0</v>
      </c>
      <c r="CT28" s="37" t="str">
        <f t="shared" si="5"/>
        <v>0</v>
      </c>
      <c r="CU28" s="37" t="str">
        <f t="shared" si="5"/>
        <v>0</v>
      </c>
      <c r="CV28" s="37" t="str">
        <f t="shared" si="5"/>
        <v>0</v>
      </c>
      <c r="CW28" s="37" t="str">
        <f t="shared" si="5"/>
        <v>0</v>
      </c>
      <c r="CX28" s="37" t="str">
        <f t="shared" si="5"/>
        <v>0</v>
      </c>
      <c r="CY28" s="37" t="str">
        <f t="shared" si="5"/>
        <v>0</v>
      </c>
      <c r="CZ28" s="37" t="str">
        <f t="shared" si="5"/>
        <v>0</v>
      </c>
      <c r="DA28" s="37" t="str">
        <f t="shared" si="5"/>
        <v>0</v>
      </c>
      <c r="DB28" s="37" t="str">
        <f t="shared" si="5"/>
        <v>0</v>
      </c>
      <c r="DC28" s="37" t="str">
        <f t="shared" si="5"/>
        <v>0</v>
      </c>
      <c r="DD28" s="37" t="str">
        <f t="shared" si="5"/>
        <v>0</v>
      </c>
      <c r="DE28" s="37" t="str">
        <f t="shared" si="5"/>
        <v>0</v>
      </c>
      <c r="DF28" s="37" t="str">
        <f t="shared" si="5"/>
        <v>0</v>
      </c>
      <c r="DG28" s="37" t="str">
        <f t="shared" si="5"/>
        <v>0</v>
      </c>
      <c r="DH28" s="37" t="str">
        <f t="shared" si="5"/>
        <v>0</v>
      </c>
      <c r="DI28" s="37" t="str">
        <f t="shared" si="5"/>
        <v>0</v>
      </c>
      <c r="DJ28" s="37" t="str">
        <f t="shared" si="5"/>
        <v>0</v>
      </c>
      <c r="DK28" s="37" t="str">
        <f t="shared" si="5"/>
        <v>0</v>
      </c>
      <c r="DL28" s="37" t="str">
        <f t="shared" si="5"/>
        <v>0</v>
      </c>
      <c r="DM28" s="37" t="str">
        <f t="shared" si="5"/>
        <v>0</v>
      </c>
      <c r="DN28" s="37" t="str">
        <f t="shared" si="5"/>
        <v>0</v>
      </c>
      <c r="DO28" s="37" t="str">
        <f t="shared" si="5"/>
        <v>0</v>
      </c>
      <c r="DP28" s="37" t="str">
        <f t="shared" si="5"/>
        <v>0</v>
      </c>
      <c r="DQ28" s="37" t="str">
        <f t="shared" si="5"/>
        <v>0</v>
      </c>
      <c r="DR28" s="37" t="str">
        <f t="shared" si="5"/>
        <v>0</v>
      </c>
      <c r="DS28" s="37" t="str">
        <f t="shared" si="5"/>
        <v>0</v>
      </c>
      <c r="DT28" s="37" t="str">
        <f t="shared" si="5"/>
        <v>0</v>
      </c>
      <c r="DU28" s="37" t="str">
        <f t="shared" si="5"/>
        <v>0</v>
      </c>
      <c r="DV28" s="37" t="str">
        <f t="shared" si="5"/>
        <v>0</v>
      </c>
      <c r="DW28" s="37" t="str">
        <f t="shared" si="5"/>
        <v>0</v>
      </c>
      <c r="DX28" s="37" t="str">
        <f t="shared" si="5"/>
        <v>0</v>
      </c>
      <c r="DY28" s="37" t="str">
        <f t="shared" si="5"/>
        <v>0</v>
      </c>
      <c r="DZ28" s="37" t="str">
        <f t="shared" si="5"/>
        <v>0</v>
      </c>
      <c r="EA28" s="37" t="str">
        <f t="shared" si="5"/>
        <v>0</v>
      </c>
      <c r="EB28" s="37" t="str">
        <f t="shared" si="5"/>
        <v>0</v>
      </c>
      <c r="EC28" s="37" t="str">
        <f t="shared" si="5"/>
        <v>0</v>
      </c>
      <c r="ED28" s="37" t="str">
        <f t="shared" si="5"/>
        <v>0</v>
      </c>
      <c r="EE28" s="37" t="str">
        <f t="shared" ref="EE28:GP28" si="6">IF(MONTH(EE29)=$A$12,$A$14,IF(MONTH(EE29)=$A$17,$A$19,"0"))</f>
        <v>0</v>
      </c>
      <c r="EF28" s="37" t="str">
        <f t="shared" si="6"/>
        <v>0</v>
      </c>
      <c r="EG28" s="37" t="str">
        <f t="shared" si="6"/>
        <v>0</v>
      </c>
      <c r="EH28" s="37" t="str">
        <f t="shared" si="6"/>
        <v>0</v>
      </c>
      <c r="EI28" s="37" t="str">
        <f t="shared" si="6"/>
        <v>0</v>
      </c>
      <c r="EJ28" s="37" t="str">
        <f t="shared" si="6"/>
        <v>0</v>
      </c>
      <c r="EK28" s="37" t="str">
        <f t="shared" si="6"/>
        <v>0</v>
      </c>
      <c r="EL28" s="37" t="str">
        <f t="shared" si="6"/>
        <v>0</v>
      </c>
      <c r="EM28" s="37" t="str">
        <f t="shared" si="6"/>
        <v>0</v>
      </c>
      <c r="EN28" s="37" t="str">
        <f t="shared" si="6"/>
        <v>0</v>
      </c>
      <c r="EO28" s="37" t="str">
        <f t="shared" si="6"/>
        <v>0</v>
      </c>
      <c r="EP28" s="37" t="str">
        <f t="shared" si="6"/>
        <v>0</v>
      </c>
      <c r="EQ28" s="37" t="str">
        <f t="shared" si="6"/>
        <v>0</v>
      </c>
      <c r="ER28" s="37" t="str">
        <f t="shared" si="6"/>
        <v>0</v>
      </c>
      <c r="ES28" s="37" t="str">
        <f t="shared" si="6"/>
        <v>0</v>
      </c>
      <c r="ET28" s="37" t="str">
        <f t="shared" si="6"/>
        <v>0</v>
      </c>
      <c r="EU28" s="37" t="str">
        <f t="shared" si="6"/>
        <v>0</v>
      </c>
      <c r="EV28" s="37" t="str">
        <f t="shared" si="6"/>
        <v>0</v>
      </c>
      <c r="EW28" s="37" t="str">
        <f t="shared" si="6"/>
        <v>0</v>
      </c>
      <c r="EX28" s="37" t="str">
        <f t="shared" si="6"/>
        <v>0</v>
      </c>
      <c r="EY28" s="37" t="str">
        <f t="shared" si="6"/>
        <v>0</v>
      </c>
      <c r="EZ28" s="37" t="str">
        <f t="shared" si="6"/>
        <v>0</v>
      </c>
      <c r="FA28" s="37" t="str">
        <f t="shared" si="6"/>
        <v>0</v>
      </c>
      <c r="FB28" s="37" t="str">
        <f t="shared" si="6"/>
        <v>0</v>
      </c>
      <c r="FC28" s="37" t="str">
        <f t="shared" si="6"/>
        <v>0</v>
      </c>
      <c r="FD28" s="37" t="str">
        <f t="shared" si="6"/>
        <v>0</v>
      </c>
      <c r="FE28" s="37" t="str">
        <f t="shared" si="6"/>
        <v>0</v>
      </c>
      <c r="FF28" s="37" t="str">
        <f t="shared" si="6"/>
        <v>0</v>
      </c>
      <c r="FG28" s="37" t="str">
        <f t="shared" si="6"/>
        <v>0</v>
      </c>
      <c r="FH28" s="37" t="str">
        <f t="shared" si="6"/>
        <v>0</v>
      </c>
      <c r="FI28" s="37" t="str">
        <f t="shared" si="6"/>
        <v>0</v>
      </c>
      <c r="FJ28" s="37" t="str">
        <f t="shared" si="6"/>
        <v>0</v>
      </c>
      <c r="FK28" s="37" t="str">
        <f t="shared" si="6"/>
        <v>0</v>
      </c>
      <c r="FL28" s="37" t="str">
        <f t="shared" si="6"/>
        <v>0</v>
      </c>
      <c r="FM28" s="37" t="str">
        <f t="shared" si="6"/>
        <v>0</v>
      </c>
      <c r="FN28" s="37" t="str">
        <f t="shared" si="6"/>
        <v>0</v>
      </c>
      <c r="FO28" s="37" t="str">
        <f t="shared" si="6"/>
        <v>0</v>
      </c>
      <c r="FP28" s="37" t="str">
        <f t="shared" si="6"/>
        <v>0</v>
      </c>
      <c r="FQ28" s="37" t="str">
        <f t="shared" si="6"/>
        <v>0</v>
      </c>
      <c r="FR28" s="37" t="str">
        <f t="shared" si="6"/>
        <v>0</v>
      </c>
      <c r="FS28" s="37" t="str">
        <f t="shared" si="6"/>
        <v>0</v>
      </c>
      <c r="FT28" s="37" t="str">
        <f t="shared" si="6"/>
        <v>0</v>
      </c>
      <c r="FU28" s="37" t="str">
        <f t="shared" si="6"/>
        <v>0</v>
      </c>
      <c r="FV28" s="37" t="str">
        <f t="shared" si="6"/>
        <v>0</v>
      </c>
      <c r="FW28" s="37" t="str">
        <f t="shared" si="6"/>
        <v>0</v>
      </c>
      <c r="FX28" s="37" t="str">
        <f t="shared" si="6"/>
        <v>0</v>
      </c>
      <c r="FY28" s="37" t="str">
        <f t="shared" si="6"/>
        <v>0</v>
      </c>
      <c r="FZ28" s="37" t="str">
        <f t="shared" si="6"/>
        <v>0</v>
      </c>
      <c r="GA28" s="37" t="str">
        <f t="shared" si="6"/>
        <v>0</v>
      </c>
      <c r="GB28" s="37" t="str">
        <f t="shared" si="6"/>
        <v>0</v>
      </c>
      <c r="GC28" s="37" t="str">
        <f t="shared" si="6"/>
        <v>0</v>
      </c>
      <c r="GD28" s="37" t="str">
        <f t="shared" si="6"/>
        <v>0</v>
      </c>
      <c r="GE28" s="37" t="str">
        <f t="shared" si="6"/>
        <v>0</v>
      </c>
      <c r="GF28" s="37" t="str">
        <f t="shared" si="6"/>
        <v>0</v>
      </c>
      <c r="GG28" s="37" t="str">
        <f t="shared" si="6"/>
        <v>0</v>
      </c>
      <c r="GH28" s="37" t="str">
        <f t="shared" si="6"/>
        <v>0</v>
      </c>
      <c r="GI28" s="37" t="str">
        <f t="shared" si="6"/>
        <v>0</v>
      </c>
      <c r="GJ28" s="37" t="str">
        <f t="shared" si="6"/>
        <v>0</v>
      </c>
      <c r="GK28" s="37" t="str">
        <f t="shared" si="6"/>
        <v>0</v>
      </c>
      <c r="GL28" s="37" t="str">
        <f t="shared" si="6"/>
        <v>0</v>
      </c>
      <c r="GM28" s="37" t="str">
        <f t="shared" si="6"/>
        <v>0</v>
      </c>
      <c r="GN28" s="37" t="str">
        <f t="shared" si="6"/>
        <v>0</v>
      </c>
      <c r="GO28" s="37" t="str">
        <f t="shared" si="6"/>
        <v>0</v>
      </c>
      <c r="GP28" s="37" t="str">
        <f t="shared" si="6"/>
        <v>0</v>
      </c>
      <c r="GQ28" s="37" t="str">
        <f t="shared" ref="GQ28:JB28" si="7">IF(MONTH(GQ29)=$A$12,$A$14,IF(MONTH(GQ29)=$A$17,$A$19,"0"))</f>
        <v>0</v>
      </c>
      <c r="GR28" s="37" t="str">
        <f t="shared" si="7"/>
        <v>0</v>
      </c>
      <c r="GS28" s="37" t="str">
        <f t="shared" si="7"/>
        <v>0</v>
      </c>
      <c r="GT28" s="37" t="str">
        <f t="shared" si="7"/>
        <v>0</v>
      </c>
      <c r="GU28" s="37" t="str">
        <f t="shared" si="7"/>
        <v>0</v>
      </c>
      <c r="GV28" s="37" t="str">
        <f t="shared" si="7"/>
        <v>0</v>
      </c>
      <c r="GW28" s="37" t="str">
        <f t="shared" si="7"/>
        <v>0</v>
      </c>
      <c r="GX28" s="37" t="str">
        <f t="shared" si="7"/>
        <v>0</v>
      </c>
      <c r="GY28" s="37" t="str">
        <f t="shared" si="7"/>
        <v>0</v>
      </c>
      <c r="GZ28" s="37" t="str">
        <f t="shared" si="7"/>
        <v>0</v>
      </c>
      <c r="HA28" s="37" t="str">
        <f t="shared" si="7"/>
        <v>0</v>
      </c>
      <c r="HB28" s="37" t="str">
        <f t="shared" si="7"/>
        <v>0</v>
      </c>
      <c r="HC28" s="37" t="str">
        <f t="shared" si="7"/>
        <v>0</v>
      </c>
      <c r="HD28" s="37" t="str">
        <f t="shared" si="7"/>
        <v>0</v>
      </c>
      <c r="HE28" s="37" t="str">
        <f t="shared" si="7"/>
        <v>0</v>
      </c>
      <c r="HF28" s="37" t="str">
        <f t="shared" si="7"/>
        <v>0</v>
      </c>
      <c r="HG28" s="37" t="str">
        <f t="shared" si="7"/>
        <v>0</v>
      </c>
      <c r="HH28" s="37" t="str">
        <f t="shared" si="7"/>
        <v>0</v>
      </c>
      <c r="HI28" s="37" t="str">
        <f t="shared" si="7"/>
        <v>0</v>
      </c>
      <c r="HJ28" s="37" t="str">
        <f t="shared" si="7"/>
        <v>0</v>
      </c>
      <c r="HK28" s="37" t="str">
        <f t="shared" si="7"/>
        <v>0</v>
      </c>
      <c r="HL28" s="37" t="str">
        <f t="shared" si="7"/>
        <v>0</v>
      </c>
      <c r="HM28" s="37" t="str">
        <f t="shared" si="7"/>
        <v>0</v>
      </c>
      <c r="HN28" s="37" t="str">
        <f t="shared" si="7"/>
        <v>0</v>
      </c>
      <c r="HO28" s="37" t="str">
        <f t="shared" si="7"/>
        <v>0</v>
      </c>
      <c r="HP28" s="37" t="str">
        <f t="shared" si="7"/>
        <v>0</v>
      </c>
      <c r="HQ28" s="37" t="str">
        <f t="shared" si="7"/>
        <v>0</v>
      </c>
      <c r="HR28" s="37" t="str">
        <f t="shared" si="7"/>
        <v>0</v>
      </c>
      <c r="HS28" s="37" t="str">
        <f t="shared" si="7"/>
        <v>0</v>
      </c>
      <c r="HT28" s="37" t="str">
        <f t="shared" si="7"/>
        <v>0</v>
      </c>
      <c r="HU28" s="37" t="str">
        <f t="shared" si="7"/>
        <v>0</v>
      </c>
      <c r="HV28" s="37" t="str">
        <f t="shared" si="7"/>
        <v>0</v>
      </c>
      <c r="HW28" s="37" t="str">
        <f t="shared" si="7"/>
        <v>0</v>
      </c>
      <c r="HX28" s="37" t="str">
        <f t="shared" si="7"/>
        <v>0</v>
      </c>
      <c r="HY28" s="37" t="str">
        <f t="shared" si="7"/>
        <v>0</v>
      </c>
      <c r="HZ28" s="37" t="str">
        <f t="shared" si="7"/>
        <v>0</v>
      </c>
      <c r="IA28" s="37" t="str">
        <f t="shared" si="7"/>
        <v>0</v>
      </c>
      <c r="IB28" s="37" t="str">
        <f t="shared" si="7"/>
        <v>0</v>
      </c>
      <c r="IC28" s="37" t="str">
        <f t="shared" si="7"/>
        <v>0</v>
      </c>
      <c r="ID28" s="37" t="str">
        <f t="shared" si="7"/>
        <v>0</v>
      </c>
      <c r="IE28" s="37" t="str">
        <f t="shared" si="7"/>
        <v>0</v>
      </c>
      <c r="IF28" s="37" t="str">
        <f t="shared" si="7"/>
        <v>0</v>
      </c>
      <c r="IG28" s="37" t="str">
        <f t="shared" si="7"/>
        <v>0</v>
      </c>
      <c r="IH28" s="37" t="str">
        <f t="shared" si="7"/>
        <v>0</v>
      </c>
      <c r="II28" s="37" t="str">
        <f t="shared" si="7"/>
        <v>0</v>
      </c>
      <c r="IJ28" s="37" t="str">
        <f t="shared" si="7"/>
        <v>0</v>
      </c>
      <c r="IK28" s="37" t="str">
        <f t="shared" si="7"/>
        <v>0</v>
      </c>
      <c r="IL28" s="37" t="str">
        <f t="shared" si="7"/>
        <v>0</v>
      </c>
      <c r="IM28" s="37" t="str">
        <f t="shared" si="7"/>
        <v>0</v>
      </c>
      <c r="IN28" s="37" t="str">
        <f t="shared" si="7"/>
        <v>0</v>
      </c>
      <c r="IO28" s="37" t="str">
        <f t="shared" si="7"/>
        <v>0</v>
      </c>
      <c r="IP28" s="37" t="str">
        <f t="shared" si="7"/>
        <v>0</v>
      </c>
      <c r="IQ28" s="37" t="str">
        <f t="shared" si="7"/>
        <v>0</v>
      </c>
      <c r="IR28" s="37" t="str">
        <f t="shared" si="7"/>
        <v>0</v>
      </c>
      <c r="IS28" s="37" t="str">
        <f t="shared" si="7"/>
        <v>0</v>
      </c>
      <c r="IT28" s="37" t="str">
        <f t="shared" si="7"/>
        <v>0</v>
      </c>
      <c r="IU28" s="37" t="str">
        <f t="shared" si="7"/>
        <v>0</v>
      </c>
      <c r="IV28" s="37" t="str">
        <f t="shared" si="7"/>
        <v>0</v>
      </c>
      <c r="IW28" s="37" t="str">
        <f t="shared" si="7"/>
        <v>0</v>
      </c>
      <c r="IX28" s="37" t="str">
        <f t="shared" si="7"/>
        <v>0</v>
      </c>
      <c r="IY28" s="37" t="str">
        <f t="shared" si="7"/>
        <v>0</v>
      </c>
      <c r="IZ28" s="37" t="str">
        <f t="shared" si="7"/>
        <v>0</v>
      </c>
      <c r="JA28" s="37" t="str">
        <f t="shared" si="7"/>
        <v>0</v>
      </c>
      <c r="JB28" s="37" t="str">
        <f t="shared" si="7"/>
        <v>0</v>
      </c>
      <c r="JC28" s="37" t="str">
        <f t="shared" ref="JC28:LN28" si="8">IF(MONTH(JC29)=$A$12,$A$14,IF(MONTH(JC29)=$A$17,$A$19,"0"))</f>
        <v>0</v>
      </c>
      <c r="JD28" s="37" t="str">
        <f t="shared" si="8"/>
        <v>0</v>
      </c>
      <c r="JE28" s="37" t="str">
        <f t="shared" si="8"/>
        <v>0</v>
      </c>
      <c r="JF28" s="37" t="str">
        <f t="shared" si="8"/>
        <v>0</v>
      </c>
      <c r="JG28" s="37" t="str">
        <f t="shared" si="8"/>
        <v>0</v>
      </c>
      <c r="JH28" s="37" t="str">
        <f t="shared" si="8"/>
        <v>0</v>
      </c>
      <c r="JI28" s="37" t="str">
        <f t="shared" si="8"/>
        <v>0</v>
      </c>
      <c r="JJ28" s="37" t="str">
        <f t="shared" si="8"/>
        <v>0</v>
      </c>
      <c r="JK28" s="37" t="str">
        <f t="shared" si="8"/>
        <v>0</v>
      </c>
      <c r="JL28" s="37" t="str">
        <f t="shared" si="8"/>
        <v>0</v>
      </c>
      <c r="JM28" s="37" t="str">
        <f t="shared" si="8"/>
        <v>0</v>
      </c>
      <c r="JN28" s="37" t="str">
        <f t="shared" si="8"/>
        <v>0</v>
      </c>
      <c r="JO28" s="37" t="str">
        <f t="shared" si="8"/>
        <v>0</v>
      </c>
      <c r="JP28" s="37" t="str">
        <f t="shared" si="8"/>
        <v>0</v>
      </c>
      <c r="JQ28" s="37" t="str">
        <f t="shared" si="8"/>
        <v>0</v>
      </c>
      <c r="JR28" s="37" t="str">
        <f t="shared" si="8"/>
        <v>0</v>
      </c>
      <c r="JS28" s="37" t="str">
        <f t="shared" si="8"/>
        <v>0</v>
      </c>
      <c r="JT28" s="37" t="str">
        <f t="shared" si="8"/>
        <v>0</v>
      </c>
      <c r="JU28" s="37" t="str">
        <f t="shared" si="8"/>
        <v>0</v>
      </c>
      <c r="JV28" s="37" t="str">
        <f t="shared" si="8"/>
        <v>0</v>
      </c>
      <c r="JW28" s="37" t="str">
        <f t="shared" si="8"/>
        <v>0</v>
      </c>
      <c r="JX28" s="37" t="str">
        <f t="shared" si="8"/>
        <v>0</v>
      </c>
      <c r="JY28" s="37" t="str">
        <f t="shared" si="8"/>
        <v>0</v>
      </c>
      <c r="JZ28" s="37" t="str">
        <f t="shared" si="8"/>
        <v>0</v>
      </c>
      <c r="KA28" s="37" t="str">
        <f t="shared" si="8"/>
        <v>0</v>
      </c>
      <c r="KB28" s="37" t="str">
        <f t="shared" si="8"/>
        <v>0</v>
      </c>
      <c r="KC28" s="37" t="str">
        <f t="shared" si="8"/>
        <v>0</v>
      </c>
      <c r="KD28" s="37" t="str">
        <f t="shared" si="8"/>
        <v>0</v>
      </c>
      <c r="KE28" s="37" t="str">
        <f t="shared" si="8"/>
        <v>0</v>
      </c>
      <c r="KF28" s="37" t="str">
        <f t="shared" si="8"/>
        <v>0</v>
      </c>
      <c r="KG28" s="37" t="str">
        <f t="shared" si="8"/>
        <v>0</v>
      </c>
      <c r="KH28" s="37" t="str">
        <f t="shared" si="8"/>
        <v>0</v>
      </c>
      <c r="KI28" s="37" t="str">
        <f t="shared" si="8"/>
        <v>0</v>
      </c>
      <c r="KJ28" s="37" t="str">
        <f t="shared" si="8"/>
        <v>0</v>
      </c>
      <c r="KK28" s="37" t="str">
        <f t="shared" si="8"/>
        <v>0</v>
      </c>
      <c r="KL28" s="37" t="str">
        <f t="shared" si="8"/>
        <v>0</v>
      </c>
      <c r="KM28" s="37" t="str">
        <f t="shared" si="8"/>
        <v>0</v>
      </c>
      <c r="KN28" s="37" t="str">
        <f t="shared" si="8"/>
        <v>0</v>
      </c>
      <c r="KO28" s="37" t="str">
        <f t="shared" si="8"/>
        <v>0</v>
      </c>
      <c r="KP28" s="37" t="str">
        <f t="shared" si="8"/>
        <v>0</v>
      </c>
      <c r="KQ28" s="37" t="str">
        <f t="shared" si="8"/>
        <v>0</v>
      </c>
      <c r="KR28" s="37" t="str">
        <f t="shared" si="8"/>
        <v>0</v>
      </c>
      <c r="KS28" s="37" t="str">
        <f t="shared" si="8"/>
        <v>0</v>
      </c>
      <c r="KT28" s="37" t="str">
        <f t="shared" si="8"/>
        <v>0</v>
      </c>
      <c r="KU28" s="37" t="str">
        <f t="shared" si="8"/>
        <v>0</v>
      </c>
      <c r="KV28" s="37" t="str">
        <f t="shared" si="8"/>
        <v>0</v>
      </c>
      <c r="KW28" s="37" t="str">
        <f t="shared" si="8"/>
        <v>0</v>
      </c>
      <c r="KX28" s="37" t="str">
        <f t="shared" si="8"/>
        <v>0</v>
      </c>
      <c r="KY28" s="37" t="str">
        <f t="shared" si="8"/>
        <v>0</v>
      </c>
      <c r="KZ28" s="37" t="str">
        <f t="shared" si="8"/>
        <v>0</v>
      </c>
      <c r="LA28" s="37" t="str">
        <f t="shared" si="8"/>
        <v>0</v>
      </c>
      <c r="LB28" s="37" t="str">
        <f t="shared" si="8"/>
        <v>0</v>
      </c>
      <c r="LC28" s="37" t="str">
        <f t="shared" si="8"/>
        <v>0</v>
      </c>
      <c r="LD28" s="37" t="str">
        <f t="shared" si="8"/>
        <v>0</v>
      </c>
      <c r="LE28" s="37" t="str">
        <f t="shared" si="8"/>
        <v>0</v>
      </c>
      <c r="LF28" s="37" t="str">
        <f t="shared" si="8"/>
        <v>0</v>
      </c>
      <c r="LG28" s="37" t="str">
        <f t="shared" si="8"/>
        <v>0</v>
      </c>
      <c r="LH28" s="37" t="str">
        <f t="shared" si="8"/>
        <v>0</v>
      </c>
      <c r="LI28" s="37" t="str">
        <f t="shared" si="8"/>
        <v>0</v>
      </c>
      <c r="LJ28" s="37" t="str">
        <f t="shared" si="8"/>
        <v>0</v>
      </c>
      <c r="LK28" s="37" t="str">
        <f t="shared" si="8"/>
        <v>0</v>
      </c>
      <c r="LL28" s="37" t="str">
        <f t="shared" si="8"/>
        <v>0</v>
      </c>
      <c r="LM28" s="37" t="str">
        <f t="shared" si="8"/>
        <v>0</v>
      </c>
      <c r="LN28" s="37" t="str">
        <f t="shared" si="8"/>
        <v>0</v>
      </c>
      <c r="LO28" s="37" t="str">
        <f t="shared" ref="LO28:NZ28" si="9">IF(MONTH(LO29)=$A$12,$A$14,IF(MONTH(LO29)=$A$17,$A$19,"0"))</f>
        <v>0</v>
      </c>
      <c r="LP28" s="37" t="str">
        <f t="shared" si="9"/>
        <v>0</v>
      </c>
      <c r="LQ28" s="37" t="str">
        <f t="shared" si="9"/>
        <v>0</v>
      </c>
      <c r="LR28" s="37" t="str">
        <f t="shared" si="9"/>
        <v>0</v>
      </c>
      <c r="LS28" s="37" t="str">
        <f t="shared" si="9"/>
        <v>0</v>
      </c>
      <c r="LT28" s="37" t="str">
        <f t="shared" si="9"/>
        <v>0</v>
      </c>
      <c r="LU28" s="37" t="str">
        <f t="shared" si="9"/>
        <v>0</v>
      </c>
      <c r="LV28" s="37" t="str">
        <f t="shared" si="9"/>
        <v>0</v>
      </c>
      <c r="LW28" s="37" t="str">
        <f t="shared" si="9"/>
        <v>0</v>
      </c>
      <c r="LX28" s="37" t="str">
        <f t="shared" si="9"/>
        <v>0</v>
      </c>
      <c r="LY28" s="37" t="str">
        <f t="shared" si="9"/>
        <v>0</v>
      </c>
      <c r="LZ28" s="37" t="str">
        <f t="shared" si="9"/>
        <v>0</v>
      </c>
      <c r="MA28" s="37" t="str">
        <f t="shared" si="9"/>
        <v>0</v>
      </c>
      <c r="MB28" s="37" t="str">
        <f t="shared" si="9"/>
        <v>0</v>
      </c>
      <c r="MC28" s="37" t="str">
        <f t="shared" si="9"/>
        <v>0</v>
      </c>
      <c r="MD28" s="37" t="str">
        <f t="shared" si="9"/>
        <v>0</v>
      </c>
      <c r="ME28" s="37" t="str">
        <f t="shared" si="9"/>
        <v>0</v>
      </c>
      <c r="MF28" s="37" t="str">
        <f t="shared" si="9"/>
        <v>0</v>
      </c>
      <c r="MG28" s="37" t="str">
        <f t="shared" si="9"/>
        <v>0</v>
      </c>
      <c r="MH28" s="37" t="str">
        <f t="shared" si="9"/>
        <v>0</v>
      </c>
      <c r="MI28" s="37" t="str">
        <f t="shared" si="9"/>
        <v>0</v>
      </c>
      <c r="MJ28" s="37" t="str">
        <f t="shared" si="9"/>
        <v>0</v>
      </c>
      <c r="MK28" s="37" t="str">
        <f t="shared" si="9"/>
        <v>0</v>
      </c>
      <c r="ML28" s="37" t="str">
        <f t="shared" si="9"/>
        <v>0</v>
      </c>
      <c r="MM28" s="37" t="str">
        <f t="shared" si="9"/>
        <v>0</v>
      </c>
      <c r="MN28" s="37" t="str">
        <f t="shared" si="9"/>
        <v>0</v>
      </c>
      <c r="MO28" s="37" t="str">
        <f t="shared" si="9"/>
        <v>0</v>
      </c>
      <c r="MP28" s="37" t="str">
        <f t="shared" si="9"/>
        <v>0</v>
      </c>
      <c r="MQ28" s="37" t="str">
        <f t="shared" si="9"/>
        <v>0</v>
      </c>
      <c r="MR28" s="37" t="str">
        <f t="shared" si="9"/>
        <v>0</v>
      </c>
      <c r="MS28" s="37" t="str">
        <f t="shared" si="9"/>
        <v>0</v>
      </c>
      <c r="MT28" s="37" t="str">
        <f t="shared" si="9"/>
        <v>0</v>
      </c>
      <c r="MU28" s="37" t="str">
        <f t="shared" si="9"/>
        <v>0</v>
      </c>
      <c r="MV28" s="37" t="str">
        <f t="shared" si="9"/>
        <v>0</v>
      </c>
      <c r="MW28" s="37" t="str">
        <f t="shared" si="9"/>
        <v>0</v>
      </c>
      <c r="MX28" s="37" t="str">
        <f t="shared" si="9"/>
        <v>0</v>
      </c>
      <c r="MY28" s="37" t="str">
        <f t="shared" si="9"/>
        <v>0</v>
      </c>
      <c r="MZ28" s="37" t="str">
        <f t="shared" si="9"/>
        <v>0</v>
      </c>
      <c r="NA28" s="37" t="str">
        <f t="shared" si="9"/>
        <v>0</v>
      </c>
      <c r="NB28" s="37" t="str">
        <f t="shared" si="9"/>
        <v>0</v>
      </c>
      <c r="NC28" s="37" t="str">
        <f t="shared" si="9"/>
        <v>0</v>
      </c>
      <c r="ND28" s="37" t="str">
        <f t="shared" si="9"/>
        <v>0</v>
      </c>
      <c r="NE28" s="37" t="str">
        <f t="shared" si="9"/>
        <v>0</v>
      </c>
      <c r="NF28" s="37" t="str">
        <f t="shared" si="9"/>
        <v>0</v>
      </c>
      <c r="NG28" s="37" t="str">
        <f t="shared" si="9"/>
        <v>0</v>
      </c>
      <c r="NH28" s="37" t="str">
        <f t="shared" si="9"/>
        <v>0</v>
      </c>
      <c r="NI28" s="37" t="str">
        <f t="shared" si="9"/>
        <v>0</v>
      </c>
      <c r="NJ28" s="37" t="str">
        <f t="shared" si="9"/>
        <v>0</v>
      </c>
      <c r="NK28" s="37" t="str">
        <f t="shared" si="9"/>
        <v>0</v>
      </c>
      <c r="NL28" s="37" t="str">
        <f t="shared" si="9"/>
        <v>0</v>
      </c>
      <c r="NM28" s="37" t="str">
        <f t="shared" si="9"/>
        <v>0</v>
      </c>
      <c r="NN28" s="37" t="str">
        <f t="shared" si="9"/>
        <v>0</v>
      </c>
      <c r="NO28" s="37" t="str">
        <f t="shared" si="9"/>
        <v>0</v>
      </c>
      <c r="NP28" s="37" t="str">
        <f t="shared" si="9"/>
        <v>0</v>
      </c>
      <c r="NQ28" s="37" t="str">
        <f t="shared" si="9"/>
        <v>0</v>
      </c>
      <c r="NR28" s="37" t="str">
        <f t="shared" si="9"/>
        <v>0</v>
      </c>
      <c r="NS28" s="37" t="str">
        <f t="shared" si="9"/>
        <v>0</v>
      </c>
      <c r="NT28" s="37" t="str">
        <f t="shared" si="9"/>
        <v>0</v>
      </c>
      <c r="NU28" s="37" t="str">
        <f t="shared" si="9"/>
        <v>0</v>
      </c>
      <c r="NV28" s="37" t="str">
        <f t="shared" si="9"/>
        <v>0</v>
      </c>
      <c r="NW28" s="37" t="str">
        <f t="shared" si="9"/>
        <v>0</v>
      </c>
      <c r="NX28" s="37" t="str">
        <f t="shared" si="9"/>
        <v>0</v>
      </c>
      <c r="NY28" s="37" t="str">
        <f t="shared" si="9"/>
        <v>0</v>
      </c>
      <c r="NZ28" s="37" t="str">
        <f t="shared" si="9"/>
        <v>0</v>
      </c>
      <c r="OA28" s="37" t="str">
        <f t="shared" ref="OA28:QL28" si="10">IF(MONTH(OA29)=$A$12,$A$14,IF(MONTH(OA29)=$A$17,$A$19,"0"))</f>
        <v>0</v>
      </c>
      <c r="OB28" s="37" t="str">
        <f t="shared" si="10"/>
        <v>0</v>
      </c>
      <c r="OC28" s="37" t="str">
        <f t="shared" si="10"/>
        <v>0</v>
      </c>
      <c r="OD28" s="37" t="str">
        <f t="shared" si="10"/>
        <v>0</v>
      </c>
      <c r="OE28" s="37" t="str">
        <f t="shared" si="10"/>
        <v>0</v>
      </c>
      <c r="OF28" s="37" t="str">
        <f t="shared" si="10"/>
        <v>0</v>
      </c>
      <c r="OG28" s="37" t="str">
        <f t="shared" si="10"/>
        <v>0</v>
      </c>
      <c r="OH28" s="37" t="str">
        <f t="shared" si="10"/>
        <v>0</v>
      </c>
      <c r="OI28" s="37" t="str">
        <f t="shared" si="10"/>
        <v>0</v>
      </c>
      <c r="OJ28" s="37" t="str">
        <f t="shared" si="10"/>
        <v>0</v>
      </c>
      <c r="OK28" s="37" t="str">
        <f t="shared" si="10"/>
        <v>0</v>
      </c>
      <c r="OL28" s="37" t="str">
        <f t="shared" si="10"/>
        <v>0</v>
      </c>
      <c r="OM28" s="37" t="str">
        <f t="shared" si="10"/>
        <v>0</v>
      </c>
      <c r="ON28" s="37" t="str">
        <f t="shared" si="10"/>
        <v>0</v>
      </c>
      <c r="OO28" s="37" t="str">
        <f t="shared" si="10"/>
        <v>0</v>
      </c>
      <c r="OP28" s="37" t="str">
        <f t="shared" si="10"/>
        <v>0</v>
      </c>
      <c r="OQ28" s="37" t="str">
        <f t="shared" si="10"/>
        <v>0</v>
      </c>
      <c r="OR28" s="37" t="str">
        <f t="shared" si="10"/>
        <v>0</v>
      </c>
      <c r="OS28" s="37" t="str">
        <f t="shared" si="10"/>
        <v>0</v>
      </c>
      <c r="OT28" s="37" t="str">
        <f t="shared" si="10"/>
        <v>0</v>
      </c>
      <c r="OU28" s="37" t="str">
        <f t="shared" si="10"/>
        <v>0</v>
      </c>
      <c r="OV28" s="37" t="str">
        <f t="shared" si="10"/>
        <v>0</v>
      </c>
      <c r="OW28" s="37" t="str">
        <f t="shared" si="10"/>
        <v>0</v>
      </c>
      <c r="OX28" s="37" t="str">
        <f t="shared" si="10"/>
        <v>0</v>
      </c>
      <c r="OY28" s="37" t="str">
        <f t="shared" si="10"/>
        <v>0</v>
      </c>
      <c r="OZ28" s="37" t="str">
        <f t="shared" si="10"/>
        <v>0</v>
      </c>
      <c r="PA28" s="37" t="str">
        <f t="shared" si="10"/>
        <v>0</v>
      </c>
      <c r="PB28" s="37" t="str">
        <f t="shared" si="10"/>
        <v>0</v>
      </c>
      <c r="PC28" s="37" t="str">
        <f t="shared" si="10"/>
        <v>0</v>
      </c>
      <c r="PD28" s="37" t="str">
        <f t="shared" si="10"/>
        <v>0</v>
      </c>
      <c r="PE28" s="37" t="str">
        <f t="shared" si="10"/>
        <v>0</v>
      </c>
      <c r="PF28" s="37" t="str">
        <f t="shared" si="10"/>
        <v>0</v>
      </c>
      <c r="PG28" s="37" t="str">
        <f t="shared" si="10"/>
        <v>0</v>
      </c>
      <c r="PH28" s="37" t="str">
        <f t="shared" si="10"/>
        <v>0</v>
      </c>
      <c r="PI28" s="37" t="str">
        <f t="shared" si="10"/>
        <v>0</v>
      </c>
      <c r="PJ28" s="37" t="str">
        <f t="shared" si="10"/>
        <v>0</v>
      </c>
      <c r="PK28" s="37" t="str">
        <f t="shared" si="10"/>
        <v>0</v>
      </c>
      <c r="PL28" s="37" t="str">
        <f t="shared" si="10"/>
        <v>0</v>
      </c>
      <c r="PM28" s="37" t="str">
        <f t="shared" si="10"/>
        <v>0</v>
      </c>
      <c r="PN28" s="37" t="str">
        <f t="shared" si="10"/>
        <v>0</v>
      </c>
      <c r="PO28" s="37" t="str">
        <f t="shared" si="10"/>
        <v>0</v>
      </c>
      <c r="PP28" s="37" t="str">
        <f t="shared" si="10"/>
        <v>0</v>
      </c>
      <c r="PQ28" s="37" t="str">
        <f t="shared" si="10"/>
        <v>0</v>
      </c>
      <c r="PR28" s="37" t="str">
        <f t="shared" si="10"/>
        <v>0</v>
      </c>
      <c r="PS28" s="37" t="str">
        <f t="shared" si="10"/>
        <v>0</v>
      </c>
      <c r="PT28" s="37" t="str">
        <f t="shared" si="10"/>
        <v>0</v>
      </c>
      <c r="PU28" s="37" t="str">
        <f t="shared" si="10"/>
        <v>0</v>
      </c>
      <c r="PV28" s="37" t="str">
        <f t="shared" si="10"/>
        <v>0</v>
      </c>
      <c r="PW28" s="37" t="str">
        <f t="shared" si="10"/>
        <v>0</v>
      </c>
      <c r="PX28" s="37" t="str">
        <f t="shared" si="10"/>
        <v>0</v>
      </c>
      <c r="PY28" s="37" t="str">
        <f t="shared" si="10"/>
        <v>0</v>
      </c>
      <c r="PZ28" s="37" t="str">
        <f t="shared" si="10"/>
        <v>0</v>
      </c>
      <c r="QA28" s="37" t="str">
        <f t="shared" si="10"/>
        <v>0</v>
      </c>
      <c r="QB28" s="37" t="str">
        <f t="shared" si="10"/>
        <v>0</v>
      </c>
      <c r="QC28" s="37" t="str">
        <f t="shared" si="10"/>
        <v>0</v>
      </c>
      <c r="QD28" s="37" t="str">
        <f t="shared" si="10"/>
        <v>0</v>
      </c>
      <c r="QE28" s="37" t="str">
        <f t="shared" si="10"/>
        <v>0</v>
      </c>
      <c r="QF28" s="37" t="str">
        <f t="shared" si="10"/>
        <v>0</v>
      </c>
      <c r="QG28" s="37" t="str">
        <f t="shared" si="10"/>
        <v>0</v>
      </c>
      <c r="QH28" s="37" t="str">
        <f t="shared" si="10"/>
        <v>0</v>
      </c>
      <c r="QI28" s="37" t="str">
        <f t="shared" si="10"/>
        <v>0</v>
      </c>
      <c r="QJ28" s="37" t="str">
        <f t="shared" si="10"/>
        <v>0</v>
      </c>
      <c r="QK28" s="37" t="str">
        <f t="shared" si="10"/>
        <v>0</v>
      </c>
      <c r="QL28" s="37" t="str">
        <f t="shared" si="10"/>
        <v>0</v>
      </c>
      <c r="QM28" s="37" t="str">
        <f t="shared" ref="QM28:SX28" si="11">IF(MONTH(QM29)=$A$12,$A$14,IF(MONTH(QM29)=$A$17,$A$19,"0"))</f>
        <v>0</v>
      </c>
      <c r="QN28" s="37" t="str">
        <f t="shared" si="11"/>
        <v>0</v>
      </c>
      <c r="QO28" s="37" t="str">
        <f t="shared" si="11"/>
        <v>0</v>
      </c>
      <c r="QP28" s="37" t="str">
        <f t="shared" si="11"/>
        <v>0</v>
      </c>
      <c r="QQ28" s="37" t="str">
        <f t="shared" si="11"/>
        <v>0</v>
      </c>
      <c r="QR28" s="37" t="str">
        <f t="shared" si="11"/>
        <v>0</v>
      </c>
      <c r="QS28" s="37" t="str">
        <f t="shared" si="11"/>
        <v>0</v>
      </c>
      <c r="QT28" s="37" t="str">
        <f t="shared" si="11"/>
        <v>0</v>
      </c>
      <c r="QU28" s="37" t="str">
        <f t="shared" si="11"/>
        <v>0</v>
      </c>
      <c r="QV28" s="37" t="str">
        <f t="shared" si="11"/>
        <v>0</v>
      </c>
      <c r="QW28" s="37" t="str">
        <f t="shared" si="11"/>
        <v>0</v>
      </c>
      <c r="QX28" s="37" t="str">
        <f t="shared" si="11"/>
        <v>0</v>
      </c>
      <c r="QY28" s="37" t="str">
        <f t="shared" si="11"/>
        <v>0</v>
      </c>
      <c r="QZ28" s="37" t="str">
        <f t="shared" si="11"/>
        <v>0</v>
      </c>
      <c r="RA28" s="37" t="str">
        <f t="shared" si="11"/>
        <v>0</v>
      </c>
      <c r="RB28" s="37" t="str">
        <f t="shared" si="11"/>
        <v>0</v>
      </c>
      <c r="RC28" s="37" t="str">
        <f t="shared" si="11"/>
        <v>0</v>
      </c>
      <c r="RD28" s="37" t="str">
        <f t="shared" si="11"/>
        <v>0</v>
      </c>
      <c r="RE28" s="37" t="str">
        <f t="shared" si="11"/>
        <v>0</v>
      </c>
      <c r="RF28" s="37" t="str">
        <f t="shared" si="11"/>
        <v>0</v>
      </c>
      <c r="RG28" s="37" t="str">
        <f t="shared" si="11"/>
        <v>0</v>
      </c>
      <c r="RH28" s="37" t="str">
        <f t="shared" si="11"/>
        <v>0</v>
      </c>
      <c r="RI28" s="37" t="str">
        <f t="shared" si="11"/>
        <v>0</v>
      </c>
      <c r="RJ28" s="37" t="str">
        <f t="shared" si="11"/>
        <v>0</v>
      </c>
      <c r="RK28" s="37" t="str">
        <f t="shared" si="11"/>
        <v>0</v>
      </c>
      <c r="RL28" s="37" t="str">
        <f t="shared" si="11"/>
        <v>0</v>
      </c>
      <c r="RM28" s="37" t="str">
        <f t="shared" si="11"/>
        <v>0</v>
      </c>
      <c r="RN28" s="37" t="str">
        <f t="shared" si="11"/>
        <v>0</v>
      </c>
      <c r="RO28" s="37" t="str">
        <f t="shared" si="11"/>
        <v>0</v>
      </c>
      <c r="RP28" s="37" t="str">
        <f t="shared" si="11"/>
        <v>0</v>
      </c>
      <c r="RQ28" s="37" t="str">
        <f t="shared" si="11"/>
        <v>0</v>
      </c>
      <c r="RR28" s="37" t="str">
        <f t="shared" si="11"/>
        <v>0</v>
      </c>
      <c r="RS28" s="37" t="str">
        <f t="shared" si="11"/>
        <v>0</v>
      </c>
      <c r="RT28" s="37" t="str">
        <f t="shared" si="11"/>
        <v>0</v>
      </c>
      <c r="RU28" s="37" t="str">
        <f t="shared" si="11"/>
        <v>0</v>
      </c>
      <c r="RV28" s="37" t="str">
        <f t="shared" si="11"/>
        <v>0</v>
      </c>
      <c r="RW28" s="37" t="str">
        <f t="shared" si="11"/>
        <v>0</v>
      </c>
      <c r="RX28" s="37" t="str">
        <f t="shared" si="11"/>
        <v>0</v>
      </c>
      <c r="RY28" s="37" t="str">
        <f t="shared" si="11"/>
        <v>0</v>
      </c>
      <c r="RZ28" s="37" t="str">
        <f t="shared" si="11"/>
        <v>0</v>
      </c>
      <c r="SA28" s="37" t="str">
        <f t="shared" si="11"/>
        <v>0</v>
      </c>
      <c r="SB28" s="37" t="str">
        <f t="shared" si="11"/>
        <v>0</v>
      </c>
      <c r="SC28" s="37" t="str">
        <f t="shared" si="11"/>
        <v>0</v>
      </c>
      <c r="SD28" s="37" t="str">
        <f t="shared" si="11"/>
        <v>0</v>
      </c>
      <c r="SE28" s="37" t="str">
        <f t="shared" si="11"/>
        <v>0</v>
      </c>
      <c r="SF28" s="37" t="str">
        <f t="shared" si="11"/>
        <v>0</v>
      </c>
      <c r="SG28" s="37" t="str">
        <f t="shared" si="11"/>
        <v>0</v>
      </c>
      <c r="SH28" s="37" t="str">
        <f t="shared" si="11"/>
        <v>0</v>
      </c>
      <c r="SI28" s="37" t="str">
        <f t="shared" si="11"/>
        <v>0</v>
      </c>
      <c r="SJ28" s="37" t="str">
        <f t="shared" si="11"/>
        <v>0</v>
      </c>
      <c r="SK28" s="37" t="str">
        <f t="shared" si="11"/>
        <v>0</v>
      </c>
      <c r="SL28" s="37" t="str">
        <f t="shared" si="11"/>
        <v>0</v>
      </c>
      <c r="SM28" s="37" t="str">
        <f t="shared" si="11"/>
        <v>0</v>
      </c>
      <c r="SN28" s="37" t="str">
        <f t="shared" si="11"/>
        <v>0</v>
      </c>
      <c r="SO28" s="37" t="str">
        <f t="shared" si="11"/>
        <v>0</v>
      </c>
      <c r="SP28" s="37" t="str">
        <f t="shared" si="11"/>
        <v>0</v>
      </c>
      <c r="SQ28" s="37" t="str">
        <f t="shared" si="11"/>
        <v>0</v>
      </c>
      <c r="SR28" s="37" t="str">
        <f t="shared" si="11"/>
        <v>0</v>
      </c>
      <c r="SS28" s="37" t="str">
        <f t="shared" si="11"/>
        <v>0</v>
      </c>
      <c r="ST28" s="37" t="str">
        <f t="shared" si="11"/>
        <v>0</v>
      </c>
      <c r="SU28" s="37" t="str">
        <f t="shared" si="11"/>
        <v>0</v>
      </c>
      <c r="SV28" s="37" t="str">
        <f t="shared" si="11"/>
        <v>0</v>
      </c>
      <c r="SW28" s="37" t="str">
        <f t="shared" si="11"/>
        <v>0</v>
      </c>
      <c r="SX28" s="37" t="str">
        <f t="shared" si="11"/>
        <v>0</v>
      </c>
      <c r="SY28" s="37" t="str">
        <f t="shared" ref="SY28:VJ28" si="12">IF(MONTH(SY29)=$A$12,$A$14,IF(MONTH(SY29)=$A$17,$A$19,"0"))</f>
        <v>0</v>
      </c>
      <c r="SZ28" s="37" t="str">
        <f t="shared" si="12"/>
        <v>0</v>
      </c>
      <c r="TA28" s="37" t="str">
        <f t="shared" si="12"/>
        <v>0</v>
      </c>
      <c r="TB28" s="37" t="str">
        <f t="shared" si="12"/>
        <v>0</v>
      </c>
      <c r="TC28" s="37" t="str">
        <f t="shared" si="12"/>
        <v>0</v>
      </c>
      <c r="TD28" s="37" t="str">
        <f t="shared" si="12"/>
        <v>0</v>
      </c>
      <c r="TE28" s="37" t="str">
        <f t="shared" si="12"/>
        <v>0</v>
      </c>
      <c r="TF28" s="37" t="str">
        <f t="shared" si="12"/>
        <v>0</v>
      </c>
      <c r="TG28" s="37" t="str">
        <f t="shared" si="12"/>
        <v>0</v>
      </c>
      <c r="TH28" s="37" t="str">
        <f t="shared" si="12"/>
        <v>0</v>
      </c>
      <c r="TI28" s="37" t="str">
        <f t="shared" si="12"/>
        <v>0</v>
      </c>
      <c r="TJ28" s="37" t="str">
        <f t="shared" si="12"/>
        <v>0</v>
      </c>
      <c r="TK28" s="37" t="str">
        <f t="shared" si="12"/>
        <v>0</v>
      </c>
      <c r="TL28" s="37" t="str">
        <f t="shared" si="12"/>
        <v>0</v>
      </c>
      <c r="TM28" s="37" t="str">
        <f t="shared" si="12"/>
        <v>0</v>
      </c>
      <c r="TN28" s="37" t="str">
        <f t="shared" si="12"/>
        <v>0</v>
      </c>
      <c r="TO28" s="37" t="str">
        <f t="shared" si="12"/>
        <v>0</v>
      </c>
      <c r="TP28" s="37" t="str">
        <f t="shared" si="12"/>
        <v>0</v>
      </c>
      <c r="TQ28" s="37" t="str">
        <f t="shared" si="12"/>
        <v>0</v>
      </c>
      <c r="TR28" s="37" t="str">
        <f t="shared" si="12"/>
        <v>0</v>
      </c>
      <c r="TS28" s="37" t="str">
        <f t="shared" si="12"/>
        <v>0</v>
      </c>
      <c r="TT28" s="37" t="str">
        <f t="shared" si="12"/>
        <v>0</v>
      </c>
      <c r="TU28" s="37" t="str">
        <f t="shared" si="12"/>
        <v>0</v>
      </c>
      <c r="TV28" s="37" t="str">
        <f t="shared" si="12"/>
        <v>0</v>
      </c>
      <c r="TW28" s="37" t="str">
        <f t="shared" si="12"/>
        <v>0</v>
      </c>
      <c r="TX28" s="37" t="str">
        <f t="shared" si="12"/>
        <v>0</v>
      </c>
      <c r="TY28" s="37" t="str">
        <f t="shared" si="12"/>
        <v>0</v>
      </c>
      <c r="TZ28" s="37" t="str">
        <f t="shared" si="12"/>
        <v>0</v>
      </c>
      <c r="UA28" s="37" t="str">
        <f t="shared" si="12"/>
        <v>0</v>
      </c>
      <c r="UB28" s="37" t="str">
        <f t="shared" si="12"/>
        <v>0</v>
      </c>
      <c r="UC28" s="37" t="str">
        <f t="shared" si="12"/>
        <v>0</v>
      </c>
      <c r="UD28" s="37" t="str">
        <f t="shared" si="12"/>
        <v>0</v>
      </c>
      <c r="UE28" s="37" t="str">
        <f t="shared" si="12"/>
        <v>0</v>
      </c>
      <c r="UF28" s="37" t="str">
        <f t="shared" si="12"/>
        <v>0</v>
      </c>
      <c r="UG28" s="37" t="str">
        <f t="shared" si="12"/>
        <v>0</v>
      </c>
      <c r="UH28" s="37" t="str">
        <f t="shared" si="12"/>
        <v>0</v>
      </c>
      <c r="UI28" s="37" t="str">
        <f t="shared" si="12"/>
        <v>0</v>
      </c>
      <c r="UJ28" s="37" t="str">
        <f t="shared" si="12"/>
        <v>0</v>
      </c>
      <c r="UK28" s="37" t="str">
        <f t="shared" si="12"/>
        <v>0</v>
      </c>
      <c r="UL28" s="37" t="str">
        <f t="shared" si="12"/>
        <v>0</v>
      </c>
      <c r="UM28" s="37" t="str">
        <f t="shared" si="12"/>
        <v>0</v>
      </c>
      <c r="UN28" s="37" t="str">
        <f t="shared" si="12"/>
        <v>0</v>
      </c>
      <c r="UO28" s="37" t="str">
        <f t="shared" si="12"/>
        <v>0</v>
      </c>
      <c r="UP28" s="37" t="str">
        <f t="shared" si="12"/>
        <v>0</v>
      </c>
      <c r="UQ28" s="37" t="str">
        <f t="shared" si="12"/>
        <v>0</v>
      </c>
      <c r="UR28" s="37" t="str">
        <f t="shared" si="12"/>
        <v>0</v>
      </c>
      <c r="US28" s="37" t="str">
        <f t="shared" si="12"/>
        <v>0</v>
      </c>
      <c r="UT28" s="37" t="str">
        <f t="shared" si="12"/>
        <v>0</v>
      </c>
      <c r="UU28" s="37" t="str">
        <f t="shared" si="12"/>
        <v>0</v>
      </c>
      <c r="UV28" s="37" t="str">
        <f t="shared" si="12"/>
        <v>0</v>
      </c>
      <c r="UW28" s="37" t="str">
        <f t="shared" si="12"/>
        <v>0</v>
      </c>
      <c r="UX28" s="37" t="str">
        <f t="shared" si="12"/>
        <v>0</v>
      </c>
      <c r="UY28" s="37" t="str">
        <f t="shared" si="12"/>
        <v>0</v>
      </c>
      <c r="UZ28" s="37" t="str">
        <f t="shared" si="12"/>
        <v>0</v>
      </c>
      <c r="VA28" s="37" t="str">
        <f t="shared" si="12"/>
        <v>0</v>
      </c>
      <c r="VB28" s="37" t="str">
        <f t="shared" si="12"/>
        <v>0</v>
      </c>
      <c r="VC28" s="37" t="str">
        <f t="shared" si="12"/>
        <v>0</v>
      </c>
      <c r="VD28" s="37" t="str">
        <f t="shared" si="12"/>
        <v>0</v>
      </c>
      <c r="VE28" s="37" t="str">
        <f t="shared" si="12"/>
        <v>0</v>
      </c>
      <c r="VF28" s="37" t="str">
        <f t="shared" si="12"/>
        <v>0</v>
      </c>
      <c r="VG28" s="37" t="str">
        <f t="shared" si="12"/>
        <v>0</v>
      </c>
      <c r="VH28" s="37" t="str">
        <f t="shared" si="12"/>
        <v>0</v>
      </c>
      <c r="VI28" s="37" t="str">
        <f t="shared" si="12"/>
        <v>0</v>
      </c>
      <c r="VJ28" s="37" t="str">
        <f t="shared" si="12"/>
        <v>0</v>
      </c>
      <c r="VK28" s="37" t="str">
        <f t="shared" ref="VK28:XV28" si="13">IF(MONTH(VK29)=$A$12,$A$14,IF(MONTH(VK29)=$A$17,$A$19,"0"))</f>
        <v>0</v>
      </c>
      <c r="VL28" s="37" t="str">
        <f t="shared" si="13"/>
        <v>0</v>
      </c>
      <c r="VM28" s="37" t="str">
        <f t="shared" si="13"/>
        <v>0</v>
      </c>
      <c r="VN28" s="37" t="str">
        <f t="shared" si="13"/>
        <v>0</v>
      </c>
      <c r="VO28" s="37" t="str">
        <f t="shared" si="13"/>
        <v>0</v>
      </c>
      <c r="VP28" s="37" t="str">
        <f t="shared" si="13"/>
        <v>0</v>
      </c>
      <c r="VQ28" s="37" t="str">
        <f t="shared" si="13"/>
        <v>0</v>
      </c>
      <c r="VR28" s="37" t="str">
        <f t="shared" si="13"/>
        <v>0</v>
      </c>
      <c r="VS28" s="37" t="str">
        <f t="shared" si="13"/>
        <v>0</v>
      </c>
      <c r="VT28" s="37" t="str">
        <f t="shared" si="13"/>
        <v>0</v>
      </c>
      <c r="VU28" s="37" t="str">
        <f t="shared" si="13"/>
        <v>0</v>
      </c>
      <c r="VV28" s="37" t="str">
        <f t="shared" si="13"/>
        <v>0</v>
      </c>
      <c r="VW28" s="37" t="str">
        <f t="shared" si="13"/>
        <v>0</v>
      </c>
      <c r="VX28" s="37" t="str">
        <f t="shared" si="13"/>
        <v>0</v>
      </c>
      <c r="VY28" s="37" t="str">
        <f t="shared" si="13"/>
        <v>0</v>
      </c>
      <c r="VZ28" s="37" t="str">
        <f t="shared" si="13"/>
        <v>0</v>
      </c>
      <c r="WA28" s="37" t="str">
        <f t="shared" si="13"/>
        <v>0</v>
      </c>
      <c r="WB28" s="37" t="str">
        <f t="shared" si="13"/>
        <v>0</v>
      </c>
      <c r="WC28" s="37" t="str">
        <f t="shared" si="13"/>
        <v>0</v>
      </c>
      <c r="WD28" s="37" t="str">
        <f t="shared" si="13"/>
        <v>0</v>
      </c>
      <c r="WE28" s="37" t="str">
        <f t="shared" si="13"/>
        <v>0</v>
      </c>
      <c r="WF28" s="37" t="str">
        <f t="shared" si="13"/>
        <v>0</v>
      </c>
      <c r="WG28" s="37" t="str">
        <f t="shared" si="13"/>
        <v>0</v>
      </c>
      <c r="WH28" s="37" t="str">
        <f t="shared" si="13"/>
        <v>0</v>
      </c>
      <c r="WI28" s="37" t="str">
        <f t="shared" si="13"/>
        <v>0</v>
      </c>
      <c r="WJ28" s="37" t="str">
        <f t="shared" si="13"/>
        <v>0</v>
      </c>
      <c r="WK28" s="37" t="str">
        <f t="shared" si="13"/>
        <v>0</v>
      </c>
      <c r="WL28" s="37" t="str">
        <f t="shared" si="13"/>
        <v>0</v>
      </c>
      <c r="WM28" s="37" t="str">
        <f t="shared" si="13"/>
        <v>0</v>
      </c>
      <c r="WN28" s="37" t="str">
        <f t="shared" si="13"/>
        <v>0</v>
      </c>
      <c r="WO28" s="37" t="str">
        <f t="shared" si="13"/>
        <v>0</v>
      </c>
      <c r="WP28" s="37" t="str">
        <f t="shared" si="13"/>
        <v>0</v>
      </c>
      <c r="WQ28" s="37" t="str">
        <f t="shared" si="13"/>
        <v>0</v>
      </c>
      <c r="WR28" s="37" t="str">
        <f t="shared" si="13"/>
        <v>0</v>
      </c>
      <c r="WS28" s="37" t="str">
        <f t="shared" si="13"/>
        <v>0</v>
      </c>
      <c r="WT28" s="37" t="str">
        <f t="shared" si="13"/>
        <v>0</v>
      </c>
      <c r="WU28" s="37" t="str">
        <f t="shared" si="13"/>
        <v>0</v>
      </c>
      <c r="WV28" s="37" t="str">
        <f t="shared" si="13"/>
        <v>0</v>
      </c>
      <c r="WW28" s="37" t="str">
        <f t="shared" si="13"/>
        <v>0</v>
      </c>
      <c r="WX28" s="37" t="str">
        <f t="shared" si="13"/>
        <v>0</v>
      </c>
      <c r="WY28" s="37" t="str">
        <f t="shared" si="13"/>
        <v>0</v>
      </c>
      <c r="WZ28" s="37" t="str">
        <f t="shared" si="13"/>
        <v>0</v>
      </c>
      <c r="XA28" s="37" t="str">
        <f t="shared" si="13"/>
        <v>0</v>
      </c>
      <c r="XB28" s="37" t="str">
        <f t="shared" si="13"/>
        <v>0</v>
      </c>
      <c r="XC28" s="37" t="str">
        <f t="shared" si="13"/>
        <v>0</v>
      </c>
      <c r="XD28" s="37" t="str">
        <f t="shared" si="13"/>
        <v>0</v>
      </c>
      <c r="XE28" s="37" t="str">
        <f t="shared" si="13"/>
        <v>0</v>
      </c>
      <c r="XF28" s="37" t="str">
        <f t="shared" si="13"/>
        <v>0</v>
      </c>
      <c r="XG28" s="37" t="str">
        <f t="shared" si="13"/>
        <v>0</v>
      </c>
      <c r="XH28" s="37" t="str">
        <f t="shared" si="13"/>
        <v>0</v>
      </c>
      <c r="XI28" s="37" t="str">
        <f t="shared" si="13"/>
        <v>0</v>
      </c>
      <c r="XJ28" s="37" t="str">
        <f t="shared" si="13"/>
        <v>0</v>
      </c>
      <c r="XK28" s="37" t="str">
        <f t="shared" si="13"/>
        <v>0</v>
      </c>
      <c r="XL28" s="37" t="str">
        <f t="shared" si="13"/>
        <v>0</v>
      </c>
      <c r="XM28" s="37" t="str">
        <f t="shared" si="13"/>
        <v>0</v>
      </c>
      <c r="XN28" s="37" t="str">
        <f t="shared" si="13"/>
        <v>0</v>
      </c>
      <c r="XO28" s="37" t="str">
        <f t="shared" si="13"/>
        <v>0</v>
      </c>
      <c r="XP28" s="37" t="str">
        <f t="shared" si="13"/>
        <v>0</v>
      </c>
      <c r="XQ28" s="37" t="str">
        <f t="shared" si="13"/>
        <v>0</v>
      </c>
      <c r="XR28" s="37" t="str">
        <f t="shared" si="13"/>
        <v>0</v>
      </c>
      <c r="XS28" s="37" t="str">
        <f t="shared" si="13"/>
        <v>0</v>
      </c>
      <c r="XT28" s="37" t="str">
        <f t="shared" si="13"/>
        <v>0</v>
      </c>
      <c r="XU28" s="37" t="str">
        <f t="shared" si="13"/>
        <v>0</v>
      </c>
      <c r="XV28" s="37" t="str">
        <f t="shared" si="13"/>
        <v>0</v>
      </c>
      <c r="XW28" s="37" t="str">
        <f t="shared" ref="XW28:AAH28" si="14">IF(MONTH(XW29)=$A$12,$A$14,IF(MONTH(XW29)=$A$17,$A$19,"0"))</f>
        <v>0</v>
      </c>
      <c r="XX28" s="37" t="str">
        <f t="shared" si="14"/>
        <v>0</v>
      </c>
      <c r="XY28" s="37" t="str">
        <f t="shared" si="14"/>
        <v>0</v>
      </c>
      <c r="XZ28" s="37" t="str">
        <f t="shared" si="14"/>
        <v>0</v>
      </c>
      <c r="YA28" s="37" t="str">
        <f t="shared" si="14"/>
        <v>0</v>
      </c>
      <c r="YB28" s="37" t="str">
        <f t="shared" si="14"/>
        <v>0</v>
      </c>
      <c r="YC28" s="37" t="str">
        <f t="shared" si="14"/>
        <v>0</v>
      </c>
      <c r="YD28" s="37" t="str">
        <f t="shared" si="14"/>
        <v>0</v>
      </c>
      <c r="YE28" s="37" t="str">
        <f t="shared" si="14"/>
        <v>0</v>
      </c>
      <c r="YF28" s="37" t="str">
        <f t="shared" si="14"/>
        <v>0</v>
      </c>
      <c r="YG28" s="37" t="str">
        <f t="shared" si="14"/>
        <v>0</v>
      </c>
      <c r="YH28" s="37" t="str">
        <f t="shared" si="14"/>
        <v>0</v>
      </c>
      <c r="YI28" s="37" t="str">
        <f t="shared" si="14"/>
        <v>0</v>
      </c>
      <c r="YJ28" s="37" t="str">
        <f t="shared" si="14"/>
        <v>0</v>
      </c>
      <c r="YK28" s="37" t="str">
        <f t="shared" si="14"/>
        <v>0</v>
      </c>
      <c r="YL28" s="37" t="str">
        <f t="shared" si="14"/>
        <v>0</v>
      </c>
      <c r="YM28" s="37" t="str">
        <f t="shared" si="14"/>
        <v>0</v>
      </c>
      <c r="YN28" s="37" t="str">
        <f t="shared" si="14"/>
        <v>0</v>
      </c>
      <c r="YO28" s="37" t="str">
        <f t="shared" si="14"/>
        <v>0</v>
      </c>
      <c r="YP28" s="37" t="str">
        <f t="shared" si="14"/>
        <v>0</v>
      </c>
      <c r="YQ28" s="37" t="str">
        <f t="shared" si="14"/>
        <v>0</v>
      </c>
      <c r="YR28" s="37" t="str">
        <f t="shared" si="14"/>
        <v>0</v>
      </c>
      <c r="YS28" s="37" t="str">
        <f t="shared" si="14"/>
        <v>0</v>
      </c>
      <c r="YT28" s="37" t="str">
        <f t="shared" si="14"/>
        <v>0</v>
      </c>
      <c r="YU28" s="37" t="str">
        <f t="shared" si="14"/>
        <v>0</v>
      </c>
      <c r="YV28" s="37" t="str">
        <f t="shared" si="14"/>
        <v>0</v>
      </c>
      <c r="YW28" s="37" t="str">
        <f t="shared" si="14"/>
        <v>0</v>
      </c>
      <c r="YX28" s="37" t="str">
        <f t="shared" si="14"/>
        <v>0</v>
      </c>
      <c r="YY28" s="37" t="str">
        <f t="shared" si="14"/>
        <v>0</v>
      </c>
      <c r="YZ28" s="37" t="str">
        <f t="shared" si="14"/>
        <v>0</v>
      </c>
      <c r="ZA28" s="37" t="str">
        <f t="shared" si="14"/>
        <v>0</v>
      </c>
      <c r="ZB28" s="37" t="str">
        <f t="shared" si="14"/>
        <v>0</v>
      </c>
      <c r="ZC28" s="37" t="str">
        <f t="shared" si="14"/>
        <v>0</v>
      </c>
      <c r="ZD28" s="37" t="str">
        <f t="shared" si="14"/>
        <v>0</v>
      </c>
      <c r="ZE28" s="37" t="str">
        <f t="shared" si="14"/>
        <v>0</v>
      </c>
      <c r="ZF28" s="37" t="str">
        <f t="shared" si="14"/>
        <v>0</v>
      </c>
      <c r="ZG28" s="37" t="str">
        <f t="shared" si="14"/>
        <v>0</v>
      </c>
      <c r="ZH28" s="37" t="str">
        <f t="shared" si="14"/>
        <v>0</v>
      </c>
      <c r="ZI28" s="37" t="str">
        <f t="shared" si="14"/>
        <v>0</v>
      </c>
      <c r="ZJ28" s="37" t="str">
        <f t="shared" si="14"/>
        <v>0</v>
      </c>
      <c r="ZK28" s="37" t="str">
        <f t="shared" si="14"/>
        <v>0</v>
      </c>
      <c r="ZL28" s="37" t="str">
        <f t="shared" si="14"/>
        <v>0</v>
      </c>
      <c r="ZM28" s="37" t="str">
        <f t="shared" si="14"/>
        <v>0</v>
      </c>
      <c r="ZN28" s="37" t="str">
        <f t="shared" si="14"/>
        <v>0</v>
      </c>
      <c r="ZO28" s="37" t="str">
        <f t="shared" si="14"/>
        <v>0</v>
      </c>
      <c r="ZP28" s="37" t="str">
        <f t="shared" si="14"/>
        <v>0</v>
      </c>
      <c r="ZQ28" s="37" t="str">
        <f t="shared" si="14"/>
        <v>0</v>
      </c>
      <c r="ZR28" s="37" t="str">
        <f t="shared" si="14"/>
        <v>0</v>
      </c>
      <c r="ZS28" s="37" t="str">
        <f t="shared" si="14"/>
        <v>0</v>
      </c>
      <c r="ZT28" s="37" t="str">
        <f t="shared" si="14"/>
        <v>0</v>
      </c>
      <c r="ZU28" s="37" t="str">
        <f t="shared" si="14"/>
        <v>0</v>
      </c>
      <c r="ZV28" s="37" t="str">
        <f t="shared" si="14"/>
        <v>0</v>
      </c>
      <c r="ZW28" s="37" t="str">
        <f t="shared" si="14"/>
        <v>0</v>
      </c>
      <c r="ZX28" s="37" t="str">
        <f t="shared" si="14"/>
        <v>0</v>
      </c>
      <c r="ZY28" s="37" t="str">
        <f t="shared" si="14"/>
        <v>0</v>
      </c>
      <c r="ZZ28" s="37" t="str">
        <f t="shared" si="14"/>
        <v>0</v>
      </c>
      <c r="AAA28" s="37" t="str">
        <f t="shared" si="14"/>
        <v>0</v>
      </c>
      <c r="AAB28" s="37" t="str">
        <f t="shared" si="14"/>
        <v>0</v>
      </c>
      <c r="AAC28" s="37" t="str">
        <f t="shared" si="14"/>
        <v>0</v>
      </c>
      <c r="AAD28" s="37" t="str">
        <f t="shared" si="14"/>
        <v>0</v>
      </c>
      <c r="AAE28" s="37" t="str">
        <f t="shared" si="14"/>
        <v>0</v>
      </c>
      <c r="AAF28" s="37" t="str">
        <f t="shared" si="14"/>
        <v>0</v>
      </c>
      <c r="AAG28" s="37" t="str">
        <f t="shared" si="14"/>
        <v>0</v>
      </c>
      <c r="AAH28" s="37" t="str">
        <f t="shared" si="14"/>
        <v>0</v>
      </c>
      <c r="AAI28" s="37" t="str">
        <f t="shared" ref="AAI28:ACT28" si="15">IF(MONTH(AAI29)=$A$12,$A$14,IF(MONTH(AAI29)=$A$17,$A$19,"0"))</f>
        <v>0</v>
      </c>
      <c r="AAJ28" s="37" t="str">
        <f t="shared" si="15"/>
        <v>0</v>
      </c>
      <c r="AAK28" s="37" t="str">
        <f t="shared" si="15"/>
        <v>0</v>
      </c>
      <c r="AAL28" s="37" t="str">
        <f t="shared" si="15"/>
        <v>0</v>
      </c>
      <c r="AAM28" s="37" t="str">
        <f t="shared" si="15"/>
        <v>0</v>
      </c>
      <c r="AAN28" s="37" t="str">
        <f t="shared" si="15"/>
        <v>0</v>
      </c>
      <c r="AAO28" s="37" t="str">
        <f t="shared" si="15"/>
        <v>0</v>
      </c>
      <c r="AAP28" s="37" t="str">
        <f t="shared" si="15"/>
        <v>0</v>
      </c>
      <c r="AAQ28" s="37" t="str">
        <f t="shared" si="15"/>
        <v>0</v>
      </c>
      <c r="AAR28" s="37" t="str">
        <f t="shared" si="15"/>
        <v>0</v>
      </c>
      <c r="AAS28" s="37" t="str">
        <f t="shared" si="15"/>
        <v>0</v>
      </c>
      <c r="AAT28" s="37" t="str">
        <f t="shared" si="15"/>
        <v>0</v>
      </c>
      <c r="AAU28" s="37" t="str">
        <f t="shared" si="15"/>
        <v>0</v>
      </c>
      <c r="AAV28" s="37" t="str">
        <f t="shared" si="15"/>
        <v>0</v>
      </c>
      <c r="AAW28" s="37" t="str">
        <f t="shared" si="15"/>
        <v>0</v>
      </c>
      <c r="AAX28" s="37" t="str">
        <f t="shared" si="15"/>
        <v>0</v>
      </c>
      <c r="AAY28" s="37" t="str">
        <f t="shared" si="15"/>
        <v>0</v>
      </c>
      <c r="AAZ28" s="37" t="str">
        <f t="shared" si="15"/>
        <v>0</v>
      </c>
      <c r="ABA28" s="37" t="str">
        <f t="shared" si="15"/>
        <v>0</v>
      </c>
      <c r="ABB28" s="37" t="str">
        <f t="shared" si="15"/>
        <v>0</v>
      </c>
      <c r="ABC28" s="37" t="str">
        <f t="shared" si="15"/>
        <v>0</v>
      </c>
      <c r="ABD28" s="37" t="str">
        <f t="shared" si="15"/>
        <v>0</v>
      </c>
      <c r="ABE28" s="37" t="str">
        <f t="shared" si="15"/>
        <v>0</v>
      </c>
      <c r="ABF28" s="37" t="str">
        <f t="shared" si="15"/>
        <v>0</v>
      </c>
      <c r="ABG28" s="37" t="str">
        <f t="shared" si="15"/>
        <v>0</v>
      </c>
      <c r="ABH28" s="37" t="str">
        <f t="shared" si="15"/>
        <v>0</v>
      </c>
      <c r="ABI28" s="37" t="str">
        <f t="shared" si="15"/>
        <v>0</v>
      </c>
      <c r="ABJ28" s="37" t="str">
        <f t="shared" si="15"/>
        <v>0</v>
      </c>
      <c r="ABK28" s="37" t="str">
        <f t="shared" si="15"/>
        <v>0</v>
      </c>
      <c r="ABL28" s="37" t="str">
        <f t="shared" si="15"/>
        <v>0</v>
      </c>
      <c r="ABM28" s="37" t="str">
        <f t="shared" si="15"/>
        <v>0</v>
      </c>
      <c r="ABN28" s="37" t="str">
        <f t="shared" si="15"/>
        <v>0</v>
      </c>
      <c r="ABO28" s="37" t="str">
        <f t="shared" si="15"/>
        <v>0</v>
      </c>
      <c r="ABP28" s="37" t="str">
        <f t="shared" si="15"/>
        <v>0</v>
      </c>
      <c r="ABQ28" s="37" t="str">
        <f t="shared" si="15"/>
        <v>0</v>
      </c>
      <c r="ABR28" s="37" t="str">
        <f t="shared" si="15"/>
        <v>0</v>
      </c>
      <c r="ABS28" s="37" t="str">
        <f t="shared" si="15"/>
        <v>0</v>
      </c>
      <c r="ABT28" s="37" t="str">
        <f t="shared" si="15"/>
        <v>0</v>
      </c>
      <c r="ABU28" s="37" t="str">
        <f t="shared" si="15"/>
        <v>0</v>
      </c>
      <c r="ABV28" s="37" t="str">
        <f t="shared" si="15"/>
        <v>0</v>
      </c>
      <c r="ABW28" s="37" t="str">
        <f t="shared" si="15"/>
        <v>0</v>
      </c>
      <c r="ABX28" s="37" t="str">
        <f t="shared" si="15"/>
        <v>0</v>
      </c>
      <c r="ABY28" s="37" t="str">
        <f t="shared" si="15"/>
        <v>0</v>
      </c>
      <c r="ABZ28" s="37" t="str">
        <f t="shared" si="15"/>
        <v>0</v>
      </c>
      <c r="ACA28" s="37" t="str">
        <f t="shared" si="15"/>
        <v>0</v>
      </c>
      <c r="ACB28" s="37" t="str">
        <f t="shared" si="15"/>
        <v>0</v>
      </c>
      <c r="ACC28" s="37" t="str">
        <f t="shared" si="15"/>
        <v>0</v>
      </c>
      <c r="ACD28" s="37" t="str">
        <f t="shared" si="15"/>
        <v>0</v>
      </c>
      <c r="ACE28" s="37" t="str">
        <f t="shared" si="15"/>
        <v>0</v>
      </c>
      <c r="ACF28" s="37" t="str">
        <f t="shared" si="15"/>
        <v>0</v>
      </c>
      <c r="ACG28" s="37" t="str">
        <f t="shared" si="15"/>
        <v>0</v>
      </c>
      <c r="ACH28" s="37" t="str">
        <f t="shared" si="15"/>
        <v>0</v>
      </c>
      <c r="ACI28" s="37" t="str">
        <f t="shared" si="15"/>
        <v>0</v>
      </c>
      <c r="ACJ28" s="37" t="str">
        <f t="shared" si="15"/>
        <v>0</v>
      </c>
      <c r="ACK28" s="37" t="str">
        <f t="shared" si="15"/>
        <v>0</v>
      </c>
      <c r="ACL28" s="37" t="str">
        <f t="shared" si="15"/>
        <v>0</v>
      </c>
      <c r="ACM28" s="37" t="str">
        <f t="shared" si="15"/>
        <v>0</v>
      </c>
      <c r="ACN28" s="37" t="str">
        <f t="shared" si="15"/>
        <v>0</v>
      </c>
      <c r="ACO28" s="37" t="str">
        <f t="shared" si="15"/>
        <v>0</v>
      </c>
      <c r="ACP28" s="37" t="str">
        <f t="shared" si="15"/>
        <v>0</v>
      </c>
      <c r="ACQ28" s="37" t="str">
        <f t="shared" si="15"/>
        <v>0</v>
      </c>
      <c r="ACR28" s="37" t="str">
        <f t="shared" si="15"/>
        <v>0</v>
      </c>
      <c r="ACS28" s="37" t="str">
        <f t="shared" si="15"/>
        <v>0</v>
      </c>
      <c r="ACT28" s="37" t="str">
        <f t="shared" si="15"/>
        <v>0</v>
      </c>
      <c r="ACU28" s="37" t="str">
        <f t="shared" ref="ACU28:AFF28" si="16">IF(MONTH(ACU29)=$A$12,$A$14,IF(MONTH(ACU29)=$A$17,$A$19,"0"))</f>
        <v>0</v>
      </c>
      <c r="ACV28" s="37" t="str">
        <f t="shared" si="16"/>
        <v>0</v>
      </c>
      <c r="ACW28" s="37" t="str">
        <f t="shared" si="16"/>
        <v>0</v>
      </c>
      <c r="ACX28" s="37" t="str">
        <f t="shared" si="16"/>
        <v>0</v>
      </c>
      <c r="ACY28" s="37" t="str">
        <f t="shared" si="16"/>
        <v>0</v>
      </c>
      <c r="ACZ28" s="37" t="str">
        <f t="shared" si="16"/>
        <v>0</v>
      </c>
      <c r="ADA28" s="37" t="str">
        <f t="shared" si="16"/>
        <v>0</v>
      </c>
      <c r="ADB28" s="37" t="str">
        <f t="shared" si="16"/>
        <v>0</v>
      </c>
      <c r="ADC28" s="37" t="str">
        <f t="shared" si="16"/>
        <v>0</v>
      </c>
      <c r="ADD28" s="37" t="str">
        <f t="shared" si="16"/>
        <v>0</v>
      </c>
      <c r="ADE28" s="37" t="str">
        <f t="shared" si="16"/>
        <v>0</v>
      </c>
      <c r="ADF28" s="37" t="str">
        <f t="shared" si="16"/>
        <v>0</v>
      </c>
      <c r="ADG28" s="37" t="str">
        <f t="shared" si="16"/>
        <v>0</v>
      </c>
      <c r="ADH28" s="37" t="str">
        <f t="shared" si="16"/>
        <v>0</v>
      </c>
      <c r="ADI28" s="37" t="str">
        <f t="shared" si="16"/>
        <v>0</v>
      </c>
      <c r="ADJ28" s="37" t="str">
        <f t="shared" si="16"/>
        <v>0</v>
      </c>
      <c r="ADK28" s="37" t="str">
        <f t="shared" si="16"/>
        <v>0</v>
      </c>
      <c r="ADL28" s="37" t="str">
        <f t="shared" si="16"/>
        <v>0</v>
      </c>
      <c r="ADM28" s="37" t="str">
        <f t="shared" si="16"/>
        <v>0</v>
      </c>
      <c r="ADN28" s="37" t="str">
        <f t="shared" si="16"/>
        <v>0</v>
      </c>
      <c r="ADO28" s="37" t="str">
        <f t="shared" si="16"/>
        <v>0</v>
      </c>
      <c r="ADP28" s="37" t="str">
        <f t="shared" si="16"/>
        <v>0</v>
      </c>
      <c r="ADQ28" s="37" t="str">
        <f t="shared" si="16"/>
        <v>0</v>
      </c>
      <c r="ADR28" s="37" t="str">
        <f t="shared" si="16"/>
        <v>0</v>
      </c>
      <c r="ADS28" s="37" t="str">
        <f t="shared" si="16"/>
        <v>0</v>
      </c>
      <c r="ADT28" s="37" t="str">
        <f t="shared" si="16"/>
        <v>0</v>
      </c>
      <c r="ADU28" s="37" t="str">
        <f t="shared" si="16"/>
        <v>0</v>
      </c>
      <c r="ADV28" s="37" t="str">
        <f t="shared" si="16"/>
        <v>0</v>
      </c>
      <c r="ADW28" s="37" t="str">
        <f t="shared" si="16"/>
        <v>0</v>
      </c>
      <c r="ADX28" s="37" t="str">
        <f t="shared" si="16"/>
        <v>0</v>
      </c>
      <c r="ADY28" s="37" t="str">
        <f t="shared" si="16"/>
        <v>0</v>
      </c>
      <c r="ADZ28" s="37" t="str">
        <f t="shared" si="16"/>
        <v>0</v>
      </c>
      <c r="AEA28" s="37" t="str">
        <f t="shared" si="16"/>
        <v>0</v>
      </c>
      <c r="AEB28" s="37" t="str">
        <f t="shared" si="16"/>
        <v>0</v>
      </c>
      <c r="AEC28" s="37" t="str">
        <f t="shared" si="16"/>
        <v>0</v>
      </c>
      <c r="AED28" s="37" t="str">
        <f t="shared" si="16"/>
        <v>0</v>
      </c>
      <c r="AEE28" s="37" t="str">
        <f t="shared" si="16"/>
        <v>0</v>
      </c>
      <c r="AEF28" s="37" t="str">
        <f t="shared" si="16"/>
        <v>0</v>
      </c>
      <c r="AEG28" s="37" t="str">
        <f t="shared" si="16"/>
        <v>0</v>
      </c>
      <c r="AEH28" s="37" t="str">
        <f t="shared" si="16"/>
        <v>0</v>
      </c>
      <c r="AEI28" s="37" t="str">
        <f t="shared" si="16"/>
        <v>0</v>
      </c>
      <c r="AEJ28" s="37" t="str">
        <f t="shared" si="16"/>
        <v>0</v>
      </c>
      <c r="AEK28" s="37" t="str">
        <f t="shared" si="16"/>
        <v>0</v>
      </c>
      <c r="AEL28" s="37" t="str">
        <f t="shared" si="16"/>
        <v>0</v>
      </c>
      <c r="AEM28" s="37" t="str">
        <f t="shared" si="16"/>
        <v>0</v>
      </c>
      <c r="AEN28" s="37" t="str">
        <f t="shared" si="16"/>
        <v>0</v>
      </c>
      <c r="AEO28" s="37" t="str">
        <f t="shared" si="16"/>
        <v>0</v>
      </c>
      <c r="AEP28" s="37" t="str">
        <f t="shared" si="16"/>
        <v>0</v>
      </c>
      <c r="AEQ28" s="37" t="str">
        <f t="shared" si="16"/>
        <v>0</v>
      </c>
      <c r="AER28" s="37" t="str">
        <f t="shared" si="16"/>
        <v>0</v>
      </c>
      <c r="AES28" s="37" t="str">
        <f t="shared" si="16"/>
        <v>0</v>
      </c>
      <c r="AET28" s="37" t="str">
        <f t="shared" si="16"/>
        <v>0</v>
      </c>
      <c r="AEU28" s="37" t="str">
        <f t="shared" si="16"/>
        <v>0</v>
      </c>
      <c r="AEV28" s="37" t="str">
        <f t="shared" si="16"/>
        <v>0</v>
      </c>
      <c r="AEW28" s="37" t="str">
        <f t="shared" si="16"/>
        <v>0</v>
      </c>
      <c r="AEX28" s="37" t="str">
        <f t="shared" si="16"/>
        <v>0</v>
      </c>
      <c r="AEY28" s="37" t="str">
        <f t="shared" si="16"/>
        <v>0</v>
      </c>
      <c r="AEZ28" s="37" t="str">
        <f t="shared" si="16"/>
        <v>0</v>
      </c>
      <c r="AFA28" s="37" t="str">
        <f t="shared" si="16"/>
        <v>0</v>
      </c>
      <c r="AFB28" s="37" t="str">
        <f t="shared" si="16"/>
        <v>0</v>
      </c>
      <c r="AFC28" s="37" t="str">
        <f t="shared" si="16"/>
        <v>0</v>
      </c>
      <c r="AFD28" s="37" t="str">
        <f t="shared" si="16"/>
        <v>0</v>
      </c>
      <c r="AFE28" s="37" t="str">
        <f t="shared" si="16"/>
        <v>0</v>
      </c>
      <c r="AFF28" s="37" t="str">
        <f t="shared" si="16"/>
        <v>0</v>
      </c>
      <c r="AFG28" s="37" t="str">
        <f t="shared" ref="AFG28:AHR28" si="17">IF(MONTH(AFG29)=$A$12,$A$14,IF(MONTH(AFG29)=$A$17,$A$19,"0"))</f>
        <v>0</v>
      </c>
      <c r="AFH28" s="37" t="str">
        <f t="shared" si="17"/>
        <v>0</v>
      </c>
      <c r="AFI28" s="37" t="str">
        <f t="shared" si="17"/>
        <v>0</v>
      </c>
      <c r="AFJ28" s="37" t="str">
        <f t="shared" si="17"/>
        <v>0</v>
      </c>
      <c r="AFK28" s="37" t="str">
        <f t="shared" si="17"/>
        <v>0</v>
      </c>
      <c r="AFL28" s="37" t="str">
        <f t="shared" si="17"/>
        <v>0</v>
      </c>
      <c r="AFM28" s="37" t="str">
        <f t="shared" si="17"/>
        <v>0</v>
      </c>
      <c r="AFN28" s="37" t="str">
        <f t="shared" si="17"/>
        <v>0</v>
      </c>
      <c r="AFO28" s="37" t="str">
        <f t="shared" si="17"/>
        <v>0</v>
      </c>
      <c r="AFP28" s="37" t="str">
        <f t="shared" si="17"/>
        <v>0</v>
      </c>
      <c r="AFQ28" s="37" t="str">
        <f t="shared" si="17"/>
        <v>0</v>
      </c>
      <c r="AFR28" s="37" t="str">
        <f t="shared" si="17"/>
        <v>0</v>
      </c>
      <c r="AFS28" s="37" t="str">
        <f t="shared" si="17"/>
        <v>0</v>
      </c>
      <c r="AFT28" s="37" t="str">
        <f t="shared" si="17"/>
        <v>0</v>
      </c>
      <c r="AFU28" s="37" t="str">
        <f t="shared" si="17"/>
        <v>0</v>
      </c>
      <c r="AFV28" s="37" t="str">
        <f t="shared" si="17"/>
        <v>0</v>
      </c>
      <c r="AFW28" s="37" t="str">
        <f t="shared" si="17"/>
        <v>0</v>
      </c>
      <c r="AFX28" s="37" t="str">
        <f t="shared" si="17"/>
        <v>0</v>
      </c>
      <c r="AFY28" s="37" t="str">
        <f t="shared" si="17"/>
        <v>0</v>
      </c>
      <c r="AFZ28" s="37" t="str">
        <f t="shared" si="17"/>
        <v>0</v>
      </c>
      <c r="AGA28" s="37" t="str">
        <f t="shared" si="17"/>
        <v>0</v>
      </c>
      <c r="AGB28" s="37" t="str">
        <f t="shared" si="17"/>
        <v>0</v>
      </c>
      <c r="AGC28" s="37" t="str">
        <f t="shared" si="17"/>
        <v>0</v>
      </c>
      <c r="AGD28" s="37" t="str">
        <f t="shared" si="17"/>
        <v>0</v>
      </c>
      <c r="AGE28" s="37" t="str">
        <f t="shared" si="17"/>
        <v>0</v>
      </c>
      <c r="AGF28" s="37" t="str">
        <f t="shared" si="17"/>
        <v>0</v>
      </c>
      <c r="AGG28" s="37" t="str">
        <f t="shared" si="17"/>
        <v>0</v>
      </c>
      <c r="AGH28" s="37" t="str">
        <f t="shared" si="17"/>
        <v>0</v>
      </c>
      <c r="AGI28" s="37" t="str">
        <f t="shared" si="17"/>
        <v>0</v>
      </c>
      <c r="AGJ28" s="37" t="str">
        <f t="shared" si="17"/>
        <v>0</v>
      </c>
      <c r="AGK28" s="37" t="str">
        <f t="shared" si="17"/>
        <v>0</v>
      </c>
      <c r="AGL28" s="37" t="str">
        <f t="shared" si="17"/>
        <v>0</v>
      </c>
      <c r="AGM28" s="37" t="str">
        <f t="shared" si="17"/>
        <v>0</v>
      </c>
      <c r="AGN28" s="37" t="str">
        <f t="shared" si="17"/>
        <v>0</v>
      </c>
      <c r="AGO28" s="37" t="str">
        <f t="shared" si="17"/>
        <v>0</v>
      </c>
      <c r="AGP28" s="37" t="str">
        <f t="shared" si="17"/>
        <v>0</v>
      </c>
      <c r="AGQ28" s="37" t="str">
        <f t="shared" si="17"/>
        <v>0</v>
      </c>
      <c r="AGR28" s="37" t="str">
        <f t="shared" si="17"/>
        <v>0</v>
      </c>
      <c r="AGS28" s="37" t="str">
        <f t="shared" si="17"/>
        <v>0</v>
      </c>
      <c r="AGT28" s="37" t="str">
        <f t="shared" si="17"/>
        <v>0</v>
      </c>
      <c r="AGU28" s="37" t="str">
        <f t="shared" si="17"/>
        <v>0</v>
      </c>
      <c r="AGV28" s="37" t="str">
        <f t="shared" si="17"/>
        <v>0</v>
      </c>
      <c r="AGW28" s="37" t="str">
        <f t="shared" si="17"/>
        <v>0</v>
      </c>
      <c r="AGX28" s="37" t="str">
        <f t="shared" si="17"/>
        <v>0</v>
      </c>
      <c r="AGY28" s="37" t="str">
        <f t="shared" si="17"/>
        <v>0</v>
      </c>
      <c r="AGZ28" s="37" t="str">
        <f t="shared" si="17"/>
        <v>0</v>
      </c>
      <c r="AHA28" s="37" t="str">
        <f t="shared" si="17"/>
        <v>0</v>
      </c>
      <c r="AHB28" s="37" t="str">
        <f t="shared" si="17"/>
        <v>0</v>
      </c>
      <c r="AHC28" s="37" t="str">
        <f t="shared" si="17"/>
        <v>0</v>
      </c>
      <c r="AHD28" s="37" t="str">
        <f t="shared" si="17"/>
        <v>0</v>
      </c>
      <c r="AHE28" s="37" t="str">
        <f t="shared" si="17"/>
        <v>0</v>
      </c>
      <c r="AHF28" s="37" t="str">
        <f t="shared" si="17"/>
        <v>0</v>
      </c>
      <c r="AHG28" s="37" t="str">
        <f t="shared" si="17"/>
        <v>0</v>
      </c>
      <c r="AHH28" s="37" t="str">
        <f t="shared" si="17"/>
        <v>0</v>
      </c>
      <c r="AHI28" s="37" t="str">
        <f t="shared" si="17"/>
        <v>0</v>
      </c>
      <c r="AHJ28" s="37" t="str">
        <f t="shared" si="17"/>
        <v>0</v>
      </c>
      <c r="AHK28" s="37" t="str">
        <f t="shared" si="17"/>
        <v>0</v>
      </c>
      <c r="AHL28" s="37" t="str">
        <f t="shared" si="17"/>
        <v>0</v>
      </c>
      <c r="AHM28" s="37" t="str">
        <f t="shared" si="17"/>
        <v>0</v>
      </c>
      <c r="AHN28" s="37" t="str">
        <f t="shared" si="17"/>
        <v>0</v>
      </c>
      <c r="AHO28" s="37" t="str">
        <f t="shared" si="17"/>
        <v>0</v>
      </c>
      <c r="AHP28" s="37" t="str">
        <f t="shared" si="17"/>
        <v>0</v>
      </c>
      <c r="AHQ28" s="37" t="str">
        <f t="shared" si="17"/>
        <v>0</v>
      </c>
      <c r="AHR28" s="37" t="str">
        <f t="shared" si="17"/>
        <v>0</v>
      </c>
      <c r="AHS28" s="37" t="str">
        <f t="shared" ref="AHS28:AKD28" si="18">IF(MONTH(AHS29)=$A$12,$A$14,IF(MONTH(AHS29)=$A$17,$A$19,"0"))</f>
        <v>0</v>
      </c>
      <c r="AHT28" s="37" t="str">
        <f t="shared" si="18"/>
        <v>0</v>
      </c>
      <c r="AHU28" s="37" t="str">
        <f t="shared" si="18"/>
        <v>0</v>
      </c>
      <c r="AHV28" s="37" t="str">
        <f t="shared" si="18"/>
        <v>0</v>
      </c>
      <c r="AHW28" s="37" t="str">
        <f t="shared" si="18"/>
        <v>0</v>
      </c>
      <c r="AHX28" s="37" t="str">
        <f t="shared" si="18"/>
        <v>0</v>
      </c>
      <c r="AHY28" s="37" t="str">
        <f t="shared" si="18"/>
        <v>0</v>
      </c>
      <c r="AHZ28" s="37" t="str">
        <f t="shared" si="18"/>
        <v>0</v>
      </c>
      <c r="AIA28" s="37" t="str">
        <f t="shared" si="18"/>
        <v>0</v>
      </c>
      <c r="AIB28" s="37" t="str">
        <f t="shared" si="18"/>
        <v>0</v>
      </c>
      <c r="AIC28" s="37" t="str">
        <f t="shared" si="18"/>
        <v>0</v>
      </c>
      <c r="AID28" s="37" t="str">
        <f t="shared" si="18"/>
        <v>0</v>
      </c>
      <c r="AIE28" s="37" t="str">
        <f t="shared" si="18"/>
        <v>0</v>
      </c>
      <c r="AIF28" s="37" t="str">
        <f t="shared" si="18"/>
        <v>0</v>
      </c>
      <c r="AIG28" s="37" t="str">
        <f t="shared" si="18"/>
        <v>0</v>
      </c>
      <c r="AIH28" s="37" t="str">
        <f t="shared" si="18"/>
        <v>0</v>
      </c>
      <c r="AII28" s="37" t="str">
        <f t="shared" si="18"/>
        <v>0</v>
      </c>
      <c r="AIJ28" s="37" t="str">
        <f t="shared" si="18"/>
        <v>0</v>
      </c>
      <c r="AIK28" s="37" t="str">
        <f t="shared" si="18"/>
        <v>0</v>
      </c>
      <c r="AIL28" s="37" t="str">
        <f t="shared" si="18"/>
        <v>0</v>
      </c>
      <c r="AIM28" s="37" t="str">
        <f t="shared" si="18"/>
        <v>0</v>
      </c>
      <c r="AIN28" s="37" t="str">
        <f t="shared" si="18"/>
        <v>0</v>
      </c>
      <c r="AIO28" s="37" t="str">
        <f t="shared" si="18"/>
        <v>0</v>
      </c>
      <c r="AIP28" s="37" t="str">
        <f t="shared" si="18"/>
        <v>0</v>
      </c>
      <c r="AIQ28" s="37" t="str">
        <f t="shared" si="18"/>
        <v>0</v>
      </c>
      <c r="AIR28" s="37" t="str">
        <f t="shared" si="18"/>
        <v>0</v>
      </c>
      <c r="AIS28" s="37" t="str">
        <f t="shared" si="18"/>
        <v>0</v>
      </c>
      <c r="AIT28" s="37" t="str">
        <f t="shared" si="18"/>
        <v>0</v>
      </c>
      <c r="AIU28" s="37" t="str">
        <f t="shared" si="18"/>
        <v>0</v>
      </c>
      <c r="AIV28" s="37" t="str">
        <f t="shared" si="18"/>
        <v>0</v>
      </c>
      <c r="AIW28" s="37" t="str">
        <f t="shared" si="18"/>
        <v>0</v>
      </c>
      <c r="AIX28" s="37" t="str">
        <f t="shared" si="18"/>
        <v>0</v>
      </c>
      <c r="AIY28" s="37" t="str">
        <f t="shared" si="18"/>
        <v>0</v>
      </c>
      <c r="AIZ28" s="37" t="str">
        <f t="shared" si="18"/>
        <v>0</v>
      </c>
      <c r="AJA28" s="37" t="str">
        <f t="shared" si="18"/>
        <v>0</v>
      </c>
      <c r="AJB28" s="37" t="str">
        <f t="shared" si="18"/>
        <v>0</v>
      </c>
      <c r="AJC28" s="37" t="str">
        <f t="shared" si="18"/>
        <v>0</v>
      </c>
      <c r="AJD28" s="37" t="str">
        <f t="shared" si="18"/>
        <v>0</v>
      </c>
      <c r="AJE28" s="37" t="str">
        <f t="shared" si="18"/>
        <v>0</v>
      </c>
      <c r="AJF28" s="37" t="str">
        <f t="shared" si="18"/>
        <v>0</v>
      </c>
      <c r="AJG28" s="37" t="str">
        <f t="shared" si="18"/>
        <v>0</v>
      </c>
      <c r="AJH28" s="37" t="str">
        <f t="shared" si="18"/>
        <v>0</v>
      </c>
      <c r="AJI28" s="37" t="str">
        <f t="shared" si="18"/>
        <v>0</v>
      </c>
      <c r="AJJ28" s="37" t="str">
        <f t="shared" si="18"/>
        <v>0</v>
      </c>
      <c r="AJK28" s="37" t="str">
        <f t="shared" si="18"/>
        <v>0</v>
      </c>
      <c r="AJL28" s="37" t="str">
        <f t="shared" si="18"/>
        <v>0</v>
      </c>
      <c r="AJM28" s="37" t="str">
        <f t="shared" si="18"/>
        <v>0</v>
      </c>
      <c r="AJN28" s="37" t="str">
        <f t="shared" si="18"/>
        <v>0</v>
      </c>
      <c r="AJO28" s="37" t="str">
        <f t="shared" si="18"/>
        <v>0</v>
      </c>
      <c r="AJP28" s="37" t="str">
        <f t="shared" si="18"/>
        <v>0</v>
      </c>
      <c r="AJQ28" s="37" t="str">
        <f t="shared" si="18"/>
        <v>0</v>
      </c>
      <c r="AJR28" s="37" t="str">
        <f t="shared" si="18"/>
        <v>0</v>
      </c>
      <c r="AJS28" s="37" t="str">
        <f t="shared" si="18"/>
        <v>0</v>
      </c>
      <c r="AJT28" s="37" t="str">
        <f t="shared" si="18"/>
        <v>0</v>
      </c>
      <c r="AJU28" s="37" t="str">
        <f t="shared" si="18"/>
        <v>0</v>
      </c>
      <c r="AJV28" s="37" t="str">
        <f t="shared" si="18"/>
        <v>0</v>
      </c>
      <c r="AJW28" s="37" t="str">
        <f t="shared" si="18"/>
        <v>0</v>
      </c>
      <c r="AJX28" s="37" t="str">
        <f t="shared" si="18"/>
        <v>0</v>
      </c>
      <c r="AJY28" s="37" t="str">
        <f t="shared" si="18"/>
        <v>0</v>
      </c>
      <c r="AJZ28" s="37" t="str">
        <f t="shared" si="18"/>
        <v>0</v>
      </c>
      <c r="AKA28" s="37" t="str">
        <f t="shared" si="18"/>
        <v>0</v>
      </c>
      <c r="AKB28" s="37" t="str">
        <f t="shared" si="18"/>
        <v>0</v>
      </c>
      <c r="AKC28" s="37" t="str">
        <f t="shared" si="18"/>
        <v>0</v>
      </c>
      <c r="AKD28" s="37" t="str">
        <f t="shared" si="18"/>
        <v>0</v>
      </c>
      <c r="AKE28" s="37" t="str">
        <f t="shared" ref="AKE28:AMP28" si="19">IF(MONTH(AKE29)=$A$12,$A$14,IF(MONTH(AKE29)=$A$17,$A$19,"0"))</f>
        <v>0</v>
      </c>
      <c r="AKF28" s="37" t="str">
        <f t="shared" si="19"/>
        <v>0</v>
      </c>
      <c r="AKG28" s="37" t="str">
        <f t="shared" si="19"/>
        <v>0</v>
      </c>
      <c r="AKH28" s="37" t="str">
        <f t="shared" si="19"/>
        <v>0</v>
      </c>
      <c r="AKI28" s="37" t="str">
        <f t="shared" si="19"/>
        <v>0</v>
      </c>
      <c r="AKJ28" s="37" t="str">
        <f t="shared" si="19"/>
        <v>0</v>
      </c>
      <c r="AKK28" s="37" t="str">
        <f t="shared" si="19"/>
        <v>0</v>
      </c>
      <c r="AKL28" s="37" t="str">
        <f t="shared" si="19"/>
        <v>0</v>
      </c>
      <c r="AKM28" s="37" t="str">
        <f t="shared" si="19"/>
        <v>0</v>
      </c>
      <c r="AKN28" s="37" t="str">
        <f t="shared" si="19"/>
        <v>0</v>
      </c>
      <c r="AKO28" s="37" t="str">
        <f t="shared" si="19"/>
        <v>0</v>
      </c>
      <c r="AKP28" s="37" t="str">
        <f t="shared" si="19"/>
        <v>0</v>
      </c>
      <c r="AKQ28" s="37" t="str">
        <f t="shared" si="19"/>
        <v>0</v>
      </c>
      <c r="AKR28" s="37" t="str">
        <f t="shared" si="19"/>
        <v>0</v>
      </c>
      <c r="AKS28" s="37" t="str">
        <f t="shared" si="19"/>
        <v>0</v>
      </c>
      <c r="AKT28" s="37" t="str">
        <f t="shared" si="19"/>
        <v>0</v>
      </c>
      <c r="AKU28" s="37" t="str">
        <f t="shared" si="19"/>
        <v>0</v>
      </c>
      <c r="AKV28" s="37" t="str">
        <f t="shared" si="19"/>
        <v>0</v>
      </c>
      <c r="AKW28" s="37" t="str">
        <f t="shared" si="19"/>
        <v>0</v>
      </c>
      <c r="AKX28" s="37" t="str">
        <f t="shared" si="19"/>
        <v>0</v>
      </c>
      <c r="AKY28" s="37" t="str">
        <f t="shared" si="19"/>
        <v>0</v>
      </c>
      <c r="AKZ28" s="37" t="str">
        <f t="shared" si="19"/>
        <v>0</v>
      </c>
      <c r="ALA28" s="37" t="str">
        <f t="shared" si="19"/>
        <v>0</v>
      </c>
      <c r="ALB28" s="37" t="str">
        <f t="shared" si="19"/>
        <v>0</v>
      </c>
      <c r="ALC28" s="37" t="str">
        <f t="shared" si="19"/>
        <v>0</v>
      </c>
      <c r="ALD28" s="37" t="str">
        <f t="shared" si="19"/>
        <v>0</v>
      </c>
      <c r="ALE28" s="37" t="str">
        <f t="shared" si="19"/>
        <v>0</v>
      </c>
      <c r="ALF28" s="37" t="str">
        <f t="shared" si="19"/>
        <v>0</v>
      </c>
      <c r="ALG28" s="37" t="str">
        <f t="shared" si="19"/>
        <v>0</v>
      </c>
      <c r="ALH28" s="37" t="str">
        <f t="shared" si="19"/>
        <v>0</v>
      </c>
      <c r="ALI28" s="37" t="str">
        <f t="shared" si="19"/>
        <v>0</v>
      </c>
      <c r="ALJ28" s="37" t="str">
        <f t="shared" si="19"/>
        <v>0</v>
      </c>
      <c r="ALK28" s="37" t="str">
        <f t="shared" si="19"/>
        <v>0</v>
      </c>
      <c r="ALL28" s="37" t="str">
        <f t="shared" si="19"/>
        <v>0</v>
      </c>
      <c r="ALM28" s="37" t="str">
        <f t="shared" si="19"/>
        <v>0</v>
      </c>
      <c r="ALN28" s="37" t="str">
        <f t="shared" si="19"/>
        <v>0</v>
      </c>
      <c r="ALO28" s="37" t="str">
        <f t="shared" si="19"/>
        <v>0</v>
      </c>
      <c r="ALP28" s="37" t="str">
        <f t="shared" si="19"/>
        <v>0</v>
      </c>
      <c r="ALQ28" s="37" t="str">
        <f t="shared" si="19"/>
        <v>0</v>
      </c>
      <c r="ALR28" s="37" t="str">
        <f t="shared" si="19"/>
        <v>0</v>
      </c>
      <c r="ALS28" s="37" t="str">
        <f t="shared" si="19"/>
        <v>0</v>
      </c>
      <c r="ALT28" s="37" t="str">
        <f t="shared" si="19"/>
        <v>0</v>
      </c>
      <c r="ALU28" s="37" t="str">
        <f t="shared" si="19"/>
        <v>0</v>
      </c>
      <c r="ALV28" s="37" t="str">
        <f t="shared" si="19"/>
        <v>0</v>
      </c>
      <c r="ALW28" s="37" t="str">
        <f t="shared" si="19"/>
        <v>0</v>
      </c>
      <c r="ALX28" s="37" t="str">
        <f t="shared" si="19"/>
        <v>0</v>
      </c>
      <c r="ALY28" s="37" t="str">
        <f t="shared" si="19"/>
        <v>0</v>
      </c>
      <c r="ALZ28" s="37" t="str">
        <f t="shared" si="19"/>
        <v>0</v>
      </c>
      <c r="AMA28" s="37" t="str">
        <f t="shared" si="19"/>
        <v>0</v>
      </c>
      <c r="AMB28" s="37" t="str">
        <f t="shared" si="19"/>
        <v>0</v>
      </c>
      <c r="AMC28" s="37" t="str">
        <f t="shared" si="19"/>
        <v>0</v>
      </c>
      <c r="AMD28" s="37" t="str">
        <f t="shared" si="19"/>
        <v>0</v>
      </c>
      <c r="AME28" s="37" t="str">
        <f t="shared" si="19"/>
        <v>0</v>
      </c>
      <c r="AMF28" s="37" t="str">
        <f t="shared" si="19"/>
        <v>0</v>
      </c>
      <c r="AMG28" s="37" t="str">
        <f t="shared" si="19"/>
        <v>0</v>
      </c>
      <c r="AMH28" s="37" t="str">
        <f t="shared" si="19"/>
        <v>0</v>
      </c>
      <c r="AMI28" s="37" t="str">
        <f t="shared" si="19"/>
        <v>0</v>
      </c>
      <c r="AMJ28" s="37" t="str">
        <f t="shared" si="19"/>
        <v>0</v>
      </c>
      <c r="AMK28" s="37" t="str">
        <f t="shared" si="19"/>
        <v>0</v>
      </c>
      <c r="AML28" s="37" t="str">
        <f t="shared" si="19"/>
        <v>0</v>
      </c>
      <c r="AMM28" s="37" t="str">
        <f t="shared" si="19"/>
        <v>0</v>
      </c>
      <c r="AMN28" s="37" t="str">
        <f t="shared" si="19"/>
        <v>0</v>
      </c>
      <c r="AMO28" s="37" t="str">
        <f t="shared" si="19"/>
        <v>0</v>
      </c>
      <c r="AMP28" s="37" t="str">
        <f t="shared" si="19"/>
        <v>0</v>
      </c>
      <c r="AMQ28" s="37" t="str">
        <f t="shared" ref="AMQ28:APB28" si="20">IF(MONTH(AMQ29)=$A$12,$A$14,IF(MONTH(AMQ29)=$A$17,$A$19,"0"))</f>
        <v>0</v>
      </c>
      <c r="AMR28" s="37" t="str">
        <f t="shared" si="20"/>
        <v>0</v>
      </c>
      <c r="AMS28" s="37" t="str">
        <f t="shared" si="20"/>
        <v>0</v>
      </c>
      <c r="AMT28" s="37" t="str">
        <f t="shared" si="20"/>
        <v>0</v>
      </c>
      <c r="AMU28" s="37" t="str">
        <f t="shared" si="20"/>
        <v>0</v>
      </c>
      <c r="AMV28" s="37" t="str">
        <f t="shared" si="20"/>
        <v>0</v>
      </c>
      <c r="AMW28" s="37" t="str">
        <f t="shared" si="20"/>
        <v>0</v>
      </c>
      <c r="AMX28" s="37" t="str">
        <f t="shared" si="20"/>
        <v>0</v>
      </c>
      <c r="AMY28" s="37" t="str">
        <f t="shared" si="20"/>
        <v>0</v>
      </c>
      <c r="AMZ28" s="37" t="str">
        <f t="shared" si="20"/>
        <v>0</v>
      </c>
      <c r="ANA28" s="37" t="str">
        <f t="shared" si="20"/>
        <v>0</v>
      </c>
      <c r="ANB28" s="37" t="str">
        <f t="shared" si="20"/>
        <v>0</v>
      </c>
      <c r="ANC28" s="37" t="str">
        <f t="shared" si="20"/>
        <v>0</v>
      </c>
      <c r="AND28" s="37" t="str">
        <f t="shared" si="20"/>
        <v>0</v>
      </c>
      <c r="ANE28" s="37" t="str">
        <f t="shared" si="20"/>
        <v>0</v>
      </c>
      <c r="ANF28" s="37" t="str">
        <f t="shared" si="20"/>
        <v>0</v>
      </c>
      <c r="ANG28" s="37" t="str">
        <f t="shared" si="20"/>
        <v>0</v>
      </c>
      <c r="ANH28" s="37" t="str">
        <f t="shared" si="20"/>
        <v>0</v>
      </c>
      <c r="ANI28" s="37" t="str">
        <f t="shared" si="20"/>
        <v>0</v>
      </c>
      <c r="ANJ28" s="37" t="str">
        <f t="shared" si="20"/>
        <v>0</v>
      </c>
      <c r="ANK28" s="37" t="str">
        <f t="shared" si="20"/>
        <v>0</v>
      </c>
      <c r="ANL28" s="37" t="str">
        <f t="shared" si="20"/>
        <v>0</v>
      </c>
      <c r="ANM28" s="37" t="str">
        <f t="shared" si="20"/>
        <v>0</v>
      </c>
      <c r="ANN28" s="37" t="str">
        <f t="shared" si="20"/>
        <v>0</v>
      </c>
      <c r="ANO28" s="37" t="str">
        <f t="shared" si="20"/>
        <v>0</v>
      </c>
      <c r="ANP28" s="37" t="str">
        <f t="shared" si="20"/>
        <v>0</v>
      </c>
      <c r="ANQ28" s="37" t="str">
        <f t="shared" si="20"/>
        <v>0</v>
      </c>
      <c r="ANR28" s="37" t="str">
        <f t="shared" si="20"/>
        <v>0</v>
      </c>
      <c r="ANS28" s="37" t="str">
        <f t="shared" si="20"/>
        <v>0</v>
      </c>
      <c r="ANT28" s="37" t="str">
        <f t="shared" si="20"/>
        <v>0</v>
      </c>
      <c r="ANU28" s="37" t="str">
        <f t="shared" si="20"/>
        <v>0</v>
      </c>
      <c r="ANV28" s="37" t="str">
        <f t="shared" si="20"/>
        <v>0</v>
      </c>
      <c r="ANW28" s="37" t="str">
        <f t="shared" si="20"/>
        <v>0</v>
      </c>
      <c r="ANX28" s="37" t="str">
        <f t="shared" si="20"/>
        <v>0</v>
      </c>
      <c r="ANY28" s="37" t="str">
        <f t="shared" si="20"/>
        <v>0</v>
      </c>
      <c r="ANZ28" s="37" t="str">
        <f t="shared" si="20"/>
        <v>0</v>
      </c>
      <c r="AOA28" s="37" t="str">
        <f t="shared" si="20"/>
        <v>0</v>
      </c>
      <c r="AOB28" s="37" t="str">
        <f t="shared" si="20"/>
        <v>0</v>
      </c>
      <c r="AOC28" s="37" t="str">
        <f t="shared" si="20"/>
        <v>0</v>
      </c>
      <c r="AOD28" s="37" t="str">
        <f t="shared" si="20"/>
        <v>0</v>
      </c>
      <c r="AOE28" s="37" t="str">
        <f t="shared" si="20"/>
        <v>0</v>
      </c>
      <c r="AOF28" s="37" t="str">
        <f t="shared" si="20"/>
        <v>0</v>
      </c>
      <c r="AOG28" s="37" t="str">
        <f t="shared" si="20"/>
        <v>0</v>
      </c>
      <c r="AOH28" s="37" t="str">
        <f t="shared" si="20"/>
        <v>0</v>
      </c>
      <c r="AOI28" s="37" t="str">
        <f t="shared" si="20"/>
        <v>0</v>
      </c>
      <c r="AOJ28" s="37" t="str">
        <f t="shared" si="20"/>
        <v>0</v>
      </c>
      <c r="AOK28" s="37" t="str">
        <f t="shared" si="20"/>
        <v>0</v>
      </c>
      <c r="AOL28" s="37" t="str">
        <f t="shared" si="20"/>
        <v>0</v>
      </c>
      <c r="AOM28" s="37" t="str">
        <f t="shared" si="20"/>
        <v>0</v>
      </c>
      <c r="AON28" s="37" t="str">
        <f t="shared" si="20"/>
        <v>0</v>
      </c>
      <c r="AOO28" s="37" t="str">
        <f t="shared" si="20"/>
        <v>0</v>
      </c>
      <c r="AOP28" s="37" t="str">
        <f t="shared" si="20"/>
        <v>0</v>
      </c>
      <c r="AOQ28" s="37" t="str">
        <f t="shared" si="20"/>
        <v>0</v>
      </c>
      <c r="AOR28" s="37" t="str">
        <f t="shared" si="20"/>
        <v>0</v>
      </c>
      <c r="AOS28" s="37" t="str">
        <f t="shared" si="20"/>
        <v>0</v>
      </c>
      <c r="AOT28" s="37" t="str">
        <f t="shared" si="20"/>
        <v>0</v>
      </c>
      <c r="AOU28" s="37" t="str">
        <f t="shared" si="20"/>
        <v>0</v>
      </c>
      <c r="AOV28" s="37" t="str">
        <f t="shared" si="20"/>
        <v>0</v>
      </c>
      <c r="AOW28" s="37" t="str">
        <f t="shared" si="20"/>
        <v>0</v>
      </c>
      <c r="AOX28" s="37" t="str">
        <f t="shared" si="20"/>
        <v>0</v>
      </c>
      <c r="AOY28" s="37" t="str">
        <f t="shared" si="20"/>
        <v>0</v>
      </c>
      <c r="AOZ28" s="37" t="str">
        <f t="shared" si="20"/>
        <v>0</v>
      </c>
      <c r="APA28" s="37" t="str">
        <f t="shared" si="20"/>
        <v>0</v>
      </c>
      <c r="APB28" s="37" t="str">
        <f t="shared" si="20"/>
        <v>0</v>
      </c>
      <c r="APC28" s="37" t="str">
        <f t="shared" ref="APC28:ARN28" si="21">IF(MONTH(APC29)=$A$12,$A$14,IF(MONTH(APC29)=$A$17,$A$19,"0"))</f>
        <v>0</v>
      </c>
      <c r="APD28" s="37" t="str">
        <f t="shared" si="21"/>
        <v>0</v>
      </c>
      <c r="APE28" s="37" t="str">
        <f t="shared" si="21"/>
        <v>0</v>
      </c>
      <c r="APF28" s="37" t="str">
        <f t="shared" si="21"/>
        <v>0</v>
      </c>
      <c r="APG28" s="37" t="str">
        <f t="shared" si="21"/>
        <v>0</v>
      </c>
      <c r="APH28" s="37" t="str">
        <f t="shared" si="21"/>
        <v>0</v>
      </c>
      <c r="API28" s="37" t="str">
        <f t="shared" si="21"/>
        <v>0</v>
      </c>
      <c r="APJ28" s="37" t="str">
        <f t="shared" si="21"/>
        <v>0</v>
      </c>
      <c r="APK28" s="37" t="str">
        <f t="shared" si="21"/>
        <v>0</v>
      </c>
      <c r="APL28" s="37" t="str">
        <f t="shared" si="21"/>
        <v>0</v>
      </c>
      <c r="APM28" s="37" t="str">
        <f t="shared" si="21"/>
        <v>0</v>
      </c>
      <c r="APN28" s="37" t="str">
        <f t="shared" si="21"/>
        <v>0</v>
      </c>
      <c r="APO28" s="37" t="str">
        <f t="shared" si="21"/>
        <v>0</v>
      </c>
      <c r="APP28" s="37" t="str">
        <f t="shared" si="21"/>
        <v>0</v>
      </c>
      <c r="APQ28" s="37" t="str">
        <f t="shared" si="21"/>
        <v>0</v>
      </c>
      <c r="APR28" s="37" t="str">
        <f t="shared" si="21"/>
        <v>0</v>
      </c>
      <c r="APS28" s="37" t="str">
        <f t="shared" si="21"/>
        <v>0</v>
      </c>
      <c r="APT28" s="37" t="str">
        <f t="shared" si="21"/>
        <v>0</v>
      </c>
      <c r="APU28" s="37" t="str">
        <f t="shared" si="21"/>
        <v>0</v>
      </c>
      <c r="APV28" s="37" t="str">
        <f t="shared" si="21"/>
        <v>0</v>
      </c>
      <c r="APW28" s="37" t="str">
        <f t="shared" si="21"/>
        <v>0</v>
      </c>
      <c r="APX28" s="37" t="str">
        <f t="shared" si="21"/>
        <v>0</v>
      </c>
      <c r="APY28" s="37" t="str">
        <f t="shared" si="21"/>
        <v>0</v>
      </c>
      <c r="APZ28" s="37" t="str">
        <f t="shared" si="21"/>
        <v>0</v>
      </c>
      <c r="AQA28" s="37" t="str">
        <f t="shared" si="21"/>
        <v>0</v>
      </c>
      <c r="AQB28" s="37" t="str">
        <f t="shared" si="21"/>
        <v>0</v>
      </c>
      <c r="AQC28" s="37" t="str">
        <f t="shared" si="21"/>
        <v>0</v>
      </c>
      <c r="AQD28" s="37" t="str">
        <f t="shared" si="21"/>
        <v>0</v>
      </c>
      <c r="AQE28" s="37" t="str">
        <f t="shared" si="21"/>
        <v>0</v>
      </c>
      <c r="AQF28" s="37" t="str">
        <f t="shared" si="21"/>
        <v>0</v>
      </c>
      <c r="AQG28" s="37" t="str">
        <f t="shared" si="21"/>
        <v>0</v>
      </c>
      <c r="AQH28" s="37" t="str">
        <f t="shared" si="21"/>
        <v>0</v>
      </c>
      <c r="AQI28" s="37" t="str">
        <f t="shared" si="21"/>
        <v>0</v>
      </c>
      <c r="AQJ28" s="37" t="str">
        <f t="shared" si="21"/>
        <v>0</v>
      </c>
      <c r="AQK28" s="37" t="str">
        <f t="shared" si="21"/>
        <v>0</v>
      </c>
      <c r="AQL28" s="37" t="str">
        <f t="shared" si="21"/>
        <v>0</v>
      </c>
      <c r="AQM28" s="37" t="str">
        <f t="shared" si="21"/>
        <v>0</v>
      </c>
      <c r="AQN28" s="37" t="str">
        <f t="shared" si="21"/>
        <v>0</v>
      </c>
      <c r="AQO28" s="37" t="str">
        <f t="shared" si="21"/>
        <v>0</v>
      </c>
      <c r="AQP28" s="37" t="str">
        <f t="shared" si="21"/>
        <v>0</v>
      </c>
      <c r="AQQ28" s="37" t="str">
        <f t="shared" si="21"/>
        <v>0</v>
      </c>
      <c r="AQR28" s="37" t="str">
        <f t="shared" si="21"/>
        <v>0</v>
      </c>
      <c r="AQS28" s="37" t="str">
        <f t="shared" si="21"/>
        <v>0</v>
      </c>
      <c r="AQT28" s="37" t="str">
        <f t="shared" si="21"/>
        <v>0</v>
      </c>
      <c r="AQU28" s="37" t="str">
        <f t="shared" si="21"/>
        <v>0</v>
      </c>
      <c r="AQV28" s="37" t="str">
        <f t="shared" si="21"/>
        <v>0</v>
      </c>
      <c r="AQW28" s="37" t="str">
        <f t="shared" si="21"/>
        <v>0</v>
      </c>
      <c r="AQX28" s="37" t="str">
        <f t="shared" si="21"/>
        <v>0</v>
      </c>
      <c r="AQY28" s="37" t="str">
        <f t="shared" si="21"/>
        <v>0</v>
      </c>
      <c r="AQZ28" s="37" t="str">
        <f t="shared" si="21"/>
        <v>0</v>
      </c>
      <c r="ARA28" s="37" t="str">
        <f t="shared" si="21"/>
        <v>0</v>
      </c>
      <c r="ARB28" s="37" t="str">
        <f t="shared" si="21"/>
        <v>0</v>
      </c>
      <c r="ARC28" s="37" t="str">
        <f t="shared" si="21"/>
        <v>0</v>
      </c>
      <c r="ARD28" s="37" t="str">
        <f t="shared" si="21"/>
        <v>0</v>
      </c>
      <c r="ARE28" s="37" t="str">
        <f t="shared" si="21"/>
        <v>0</v>
      </c>
      <c r="ARF28" s="37" t="str">
        <f t="shared" si="21"/>
        <v>0</v>
      </c>
      <c r="ARG28" s="37" t="str">
        <f t="shared" si="21"/>
        <v>0</v>
      </c>
      <c r="ARH28" s="37" t="str">
        <f t="shared" si="21"/>
        <v>0</v>
      </c>
      <c r="ARI28" s="37" t="str">
        <f t="shared" si="21"/>
        <v>0</v>
      </c>
      <c r="ARJ28" s="37" t="str">
        <f t="shared" si="21"/>
        <v>0</v>
      </c>
      <c r="ARK28" s="37" t="str">
        <f t="shared" si="21"/>
        <v>0</v>
      </c>
      <c r="ARL28" s="37" t="str">
        <f t="shared" si="21"/>
        <v>0</v>
      </c>
      <c r="ARM28" s="37" t="str">
        <f t="shared" si="21"/>
        <v>0</v>
      </c>
      <c r="ARN28" s="37" t="str">
        <f t="shared" si="21"/>
        <v>0</v>
      </c>
      <c r="ARO28" s="37" t="str">
        <f t="shared" ref="ARO28:ATZ28" si="22">IF(MONTH(ARO29)=$A$12,$A$14,IF(MONTH(ARO29)=$A$17,$A$19,"0"))</f>
        <v>0</v>
      </c>
      <c r="ARP28" s="37" t="str">
        <f t="shared" si="22"/>
        <v>0</v>
      </c>
      <c r="ARQ28" s="37" t="str">
        <f t="shared" si="22"/>
        <v>0</v>
      </c>
      <c r="ARR28" s="37" t="str">
        <f t="shared" si="22"/>
        <v>0</v>
      </c>
      <c r="ARS28" s="37" t="str">
        <f t="shared" si="22"/>
        <v>0</v>
      </c>
      <c r="ART28" s="37" t="str">
        <f t="shared" si="22"/>
        <v>0</v>
      </c>
      <c r="ARU28" s="37" t="str">
        <f t="shared" si="22"/>
        <v>0</v>
      </c>
      <c r="ARV28" s="37" t="str">
        <f t="shared" si="22"/>
        <v>0</v>
      </c>
      <c r="ARW28" s="37" t="str">
        <f t="shared" si="22"/>
        <v>0</v>
      </c>
      <c r="ARX28" s="37" t="str">
        <f t="shared" si="22"/>
        <v>0</v>
      </c>
      <c r="ARY28" s="37" t="str">
        <f t="shared" si="22"/>
        <v>0</v>
      </c>
      <c r="ARZ28" s="37" t="str">
        <f t="shared" si="22"/>
        <v>0</v>
      </c>
      <c r="ASA28" s="37" t="str">
        <f t="shared" si="22"/>
        <v>0</v>
      </c>
      <c r="ASB28" s="37" t="str">
        <f t="shared" si="22"/>
        <v>0</v>
      </c>
      <c r="ASC28" s="37" t="str">
        <f t="shared" si="22"/>
        <v>0</v>
      </c>
      <c r="ASD28" s="37" t="str">
        <f t="shared" si="22"/>
        <v>0</v>
      </c>
      <c r="ASE28" s="37" t="str">
        <f t="shared" si="22"/>
        <v>0</v>
      </c>
      <c r="ASF28" s="37" t="str">
        <f t="shared" si="22"/>
        <v>0</v>
      </c>
      <c r="ASG28" s="37" t="str">
        <f t="shared" si="22"/>
        <v>0</v>
      </c>
      <c r="ASH28" s="37" t="str">
        <f t="shared" si="22"/>
        <v>0</v>
      </c>
      <c r="ASI28" s="37" t="str">
        <f t="shared" si="22"/>
        <v>0</v>
      </c>
      <c r="ASJ28" s="37" t="str">
        <f t="shared" si="22"/>
        <v>0</v>
      </c>
      <c r="ASK28" s="37" t="str">
        <f t="shared" si="22"/>
        <v>0</v>
      </c>
      <c r="ASL28" s="37" t="str">
        <f t="shared" si="22"/>
        <v>0</v>
      </c>
      <c r="ASM28" s="37" t="str">
        <f t="shared" si="22"/>
        <v>0</v>
      </c>
      <c r="ASN28" s="37" t="str">
        <f t="shared" si="22"/>
        <v>0</v>
      </c>
      <c r="ASO28" s="37" t="str">
        <f t="shared" si="22"/>
        <v>0</v>
      </c>
      <c r="ASP28" s="37" t="str">
        <f t="shared" si="22"/>
        <v>0</v>
      </c>
      <c r="ASQ28" s="37" t="str">
        <f t="shared" si="22"/>
        <v>0</v>
      </c>
      <c r="ASR28" s="37" t="str">
        <f t="shared" si="22"/>
        <v>0</v>
      </c>
      <c r="ASS28" s="37" t="str">
        <f t="shared" si="22"/>
        <v>0</v>
      </c>
      <c r="AST28" s="37" t="str">
        <f t="shared" si="22"/>
        <v>0</v>
      </c>
      <c r="ASU28" s="37" t="str">
        <f t="shared" si="22"/>
        <v>0</v>
      </c>
      <c r="ASV28" s="37" t="str">
        <f t="shared" si="22"/>
        <v>0</v>
      </c>
      <c r="ASW28" s="37" t="str">
        <f t="shared" si="22"/>
        <v>0</v>
      </c>
      <c r="ASX28" s="37" t="str">
        <f t="shared" si="22"/>
        <v>0</v>
      </c>
      <c r="ASY28" s="37" t="str">
        <f t="shared" si="22"/>
        <v>0</v>
      </c>
      <c r="ASZ28" s="37" t="str">
        <f t="shared" si="22"/>
        <v>0</v>
      </c>
      <c r="ATA28" s="37" t="str">
        <f t="shared" si="22"/>
        <v>0</v>
      </c>
      <c r="ATB28" s="37" t="str">
        <f t="shared" si="22"/>
        <v>0</v>
      </c>
      <c r="ATC28" s="37" t="str">
        <f t="shared" si="22"/>
        <v>0</v>
      </c>
      <c r="ATD28" s="37" t="str">
        <f t="shared" si="22"/>
        <v>0</v>
      </c>
      <c r="ATE28" s="37" t="str">
        <f t="shared" si="22"/>
        <v>0</v>
      </c>
      <c r="ATF28" s="37" t="str">
        <f t="shared" si="22"/>
        <v>0</v>
      </c>
      <c r="ATG28" s="37" t="str">
        <f t="shared" si="22"/>
        <v>0</v>
      </c>
      <c r="ATH28" s="37" t="str">
        <f t="shared" si="22"/>
        <v>0</v>
      </c>
      <c r="ATI28" s="37" t="str">
        <f t="shared" si="22"/>
        <v>0</v>
      </c>
      <c r="ATJ28" s="37" t="str">
        <f t="shared" si="22"/>
        <v>0</v>
      </c>
      <c r="ATK28" s="37" t="str">
        <f t="shared" si="22"/>
        <v>0</v>
      </c>
      <c r="ATL28" s="37" t="str">
        <f t="shared" si="22"/>
        <v>0</v>
      </c>
      <c r="ATM28" s="37" t="str">
        <f t="shared" si="22"/>
        <v>0</v>
      </c>
      <c r="ATN28" s="37" t="str">
        <f t="shared" si="22"/>
        <v>0</v>
      </c>
      <c r="ATO28" s="37" t="str">
        <f t="shared" si="22"/>
        <v>0</v>
      </c>
      <c r="ATP28" s="37" t="str">
        <f t="shared" si="22"/>
        <v>0</v>
      </c>
      <c r="ATQ28" s="37" t="str">
        <f t="shared" si="22"/>
        <v>0</v>
      </c>
      <c r="ATR28" s="37" t="str">
        <f t="shared" si="22"/>
        <v>0</v>
      </c>
      <c r="ATS28" s="37" t="str">
        <f t="shared" si="22"/>
        <v>0</v>
      </c>
      <c r="ATT28" s="37" t="str">
        <f t="shared" si="22"/>
        <v>0</v>
      </c>
      <c r="ATU28" s="37" t="str">
        <f t="shared" si="22"/>
        <v>0</v>
      </c>
      <c r="ATV28" s="37" t="str">
        <f t="shared" si="22"/>
        <v>0</v>
      </c>
      <c r="ATW28" s="37" t="str">
        <f t="shared" si="22"/>
        <v>0</v>
      </c>
      <c r="ATX28" s="37" t="str">
        <f t="shared" si="22"/>
        <v>0</v>
      </c>
      <c r="ATY28" s="37" t="str">
        <f t="shared" si="22"/>
        <v>0</v>
      </c>
      <c r="ATZ28" s="37" t="str">
        <f t="shared" si="22"/>
        <v>0</v>
      </c>
      <c r="AUA28" s="37" t="str">
        <f t="shared" ref="AUA28:AWL28" si="23">IF(MONTH(AUA29)=$A$12,$A$14,IF(MONTH(AUA29)=$A$17,$A$19,"0"))</f>
        <v>0</v>
      </c>
      <c r="AUB28" s="37" t="str">
        <f t="shared" si="23"/>
        <v>0</v>
      </c>
      <c r="AUC28" s="37" t="str">
        <f t="shared" si="23"/>
        <v>0</v>
      </c>
      <c r="AUD28" s="37" t="str">
        <f t="shared" si="23"/>
        <v>0</v>
      </c>
      <c r="AUE28" s="37" t="str">
        <f t="shared" si="23"/>
        <v>0</v>
      </c>
      <c r="AUF28" s="37" t="str">
        <f t="shared" si="23"/>
        <v>0</v>
      </c>
      <c r="AUG28" s="37" t="str">
        <f t="shared" si="23"/>
        <v>0</v>
      </c>
      <c r="AUH28" s="37" t="str">
        <f t="shared" si="23"/>
        <v>0</v>
      </c>
      <c r="AUI28" s="37" t="str">
        <f t="shared" si="23"/>
        <v>0</v>
      </c>
      <c r="AUJ28" s="37" t="str">
        <f t="shared" si="23"/>
        <v>0</v>
      </c>
      <c r="AUK28" s="37" t="str">
        <f t="shared" si="23"/>
        <v>0</v>
      </c>
      <c r="AUL28" s="37" t="str">
        <f t="shared" si="23"/>
        <v>0</v>
      </c>
      <c r="AUM28" s="37" t="str">
        <f t="shared" si="23"/>
        <v>0</v>
      </c>
      <c r="AUN28" s="37" t="str">
        <f t="shared" si="23"/>
        <v>0</v>
      </c>
      <c r="AUO28" s="37" t="str">
        <f t="shared" si="23"/>
        <v>0</v>
      </c>
      <c r="AUP28" s="37" t="str">
        <f t="shared" si="23"/>
        <v>0</v>
      </c>
      <c r="AUQ28" s="37" t="str">
        <f t="shared" si="23"/>
        <v>0</v>
      </c>
      <c r="AUR28" s="37" t="str">
        <f t="shared" si="23"/>
        <v>0</v>
      </c>
      <c r="AUS28" s="37" t="str">
        <f t="shared" si="23"/>
        <v>0</v>
      </c>
      <c r="AUT28" s="37" t="str">
        <f t="shared" si="23"/>
        <v>0</v>
      </c>
      <c r="AUU28" s="37" t="str">
        <f t="shared" si="23"/>
        <v>0</v>
      </c>
      <c r="AUV28" s="37" t="str">
        <f t="shared" si="23"/>
        <v>0</v>
      </c>
      <c r="AUW28" s="37" t="str">
        <f t="shared" si="23"/>
        <v>0</v>
      </c>
      <c r="AUX28" s="37" t="str">
        <f t="shared" si="23"/>
        <v>0</v>
      </c>
      <c r="AUY28" s="37" t="str">
        <f t="shared" si="23"/>
        <v>0</v>
      </c>
      <c r="AUZ28" s="37" t="str">
        <f t="shared" si="23"/>
        <v>0</v>
      </c>
      <c r="AVA28" s="37" t="str">
        <f t="shared" si="23"/>
        <v>0</v>
      </c>
      <c r="AVB28" s="37" t="str">
        <f t="shared" si="23"/>
        <v>0</v>
      </c>
      <c r="AVC28" s="37" t="str">
        <f t="shared" si="23"/>
        <v>0</v>
      </c>
      <c r="AVD28" s="37" t="str">
        <f t="shared" si="23"/>
        <v>0</v>
      </c>
      <c r="AVE28" s="37" t="str">
        <f t="shared" si="23"/>
        <v>0</v>
      </c>
      <c r="AVF28" s="37" t="str">
        <f t="shared" si="23"/>
        <v>0</v>
      </c>
      <c r="AVG28" s="37" t="str">
        <f t="shared" si="23"/>
        <v>0</v>
      </c>
      <c r="AVH28" s="37" t="str">
        <f t="shared" si="23"/>
        <v>0</v>
      </c>
      <c r="AVI28" s="37" t="str">
        <f t="shared" si="23"/>
        <v>0</v>
      </c>
      <c r="AVJ28" s="37" t="str">
        <f t="shared" si="23"/>
        <v>0</v>
      </c>
      <c r="AVK28" s="37" t="str">
        <f t="shared" si="23"/>
        <v>0</v>
      </c>
      <c r="AVL28" s="37" t="str">
        <f t="shared" si="23"/>
        <v>0</v>
      </c>
      <c r="AVM28" s="37" t="str">
        <f t="shared" si="23"/>
        <v>0</v>
      </c>
      <c r="AVN28" s="37" t="str">
        <f t="shared" si="23"/>
        <v>0</v>
      </c>
      <c r="AVO28" s="37" t="str">
        <f t="shared" si="23"/>
        <v>0</v>
      </c>
      <c r="AVP28" s="37" t="str">
        <f t="shared" si="23"/>
        <v>0</v>
      </c>
      <c r="AVQ28" s="37" t="str">
        <f t="shared" si="23"/>
        <v>0</v>
      </c>
      <c r="AVR28" s="37" t="str">
        <f t="shared" si="23"/>
        <v>0</v>
      </c>
      <c r="AVS28" s="37" t="str">
        <f t="shared" si="23"/>
        <v>0</v>
      </c>
      <c r="AVT28" s="37" t="str">
        <f t="shared" si="23"/>
        <v>0</v>
      </c>
      <c r="AVU28" s="37" t="str">
        <f t="shared" si="23"/>
        <v>0</v>
      </c>
      <c r="AVV28" s="37" t="str">
        <f t="shared" si="23"/>
        <v>0</v>
      </c>
      <c r="AVW28" s="37" t="str">
        <f t="shared" si="23"/>
        <v>0</v>
      </c>
      <c r="AVX28" s="37" t="str">
        <f t="shared" si="23"/>
        <v>0</v>
      </c>
      <c r="AVY28" s="37" t="str">
        <f t="shared" si="23"/>
        <v>0</v>
      </c>
      <c r="AVZ28" s="37" t="str">
        <f t="shared" si="23"/>
        <v>0</v>
      </c>
      <c r="AWA28" s="37" t="str">
        <f t="shared" si="23"/>
        <v>0</v>
      </c>
      <c r="AWB28" s="37" t="str">
        <f t="shared" si="23"/>
        <v>0</v>
      </c>
      <c r="AWC28" s="37" t="str">
        <f t="shared" si="23"/>
        <v>0</v>
      </c>
      <c r="AWD28" s="37" t="str">
        <f t="shared" si="23"/>
        <v>0</v>
      </c>
      <c r="AWE28" s="37" t="str">
        <f t="shared" si="23"/>
        <v>0</v>
      </c>
      <c r="AWF28" s="37" t="str">
        <f t="shared" si="23"/>
        <v>0</v>
      </c>
      <c r="AWG28" s="37" t="str">
        <f t="shared" si="23"/>
        <v>0</v>
      </c>
      <c r="AWH28" s="37" t="str">
        <f t="shared" si="23"/>
        <v>0</v>
      </c>
      <c r="AWI28" s="37" t="str">
        <f t="shared" si="23"/>
        <v>0</v>
      </c>
      <c r="AWJ28" s="37" t="str">
        <f t="shared" si="23"/>
        <v>0</v>
      </c>
      <c r="AWK28" s="37" t="str">
        <f t="shared" si="23"/>
        <v>0</v>
      </c>
      <c r="AWL28" s="37" t="str">
        <f t="shared" si="23"/>
        <v>0</v>
      </c>
      <c r="AWM28" s="37" t="str">
        <f t="shared" ref="AWM28:AYX28" si="24">IF(MONTH(AWM29)=$A$12,$A$14,IF(MONTH(AWM29)=$A$17,$A$19,"0"))</f>
        <v>0</v>
      </c>
      <c r="AWN28" s="37" t="str">
        <f t="shared" si="24"/>
        <v>0</v>
      </c>
      <c r="AWO28" s="37" t="str">
        <f t="shared" si="24"/>
        <v>0</v>
      </c>
      <c r="AWP28" s="37" t="str">
        <f t="shared" si="24"/>
        <v>0</v>
      </c>
      <c r="AWQ28" s="37" t="str">
        <f t="shared" si="24"/>
        <v>0</v>
      </c>
      <c r="AWR28" s="37" t="str">
        <f t="shared" si="24"/>
        <v>0</v>
      </c>
      <c r="AWS28" s="37" t="str">
        <f t="shared" si="24"/>
        <v>0</v>
      </c>
      <c r="AWT28" s="37" t="str">
        <f t="shared" si="24"/>
        <v>0</v>
      </c>
      <c r="AWU28" s="37" t="str">
        <f t="shared" si="24"/>
        <v>0</v>
      </c>
      <c r="AWV28" s="37" t="str">
        <f t="shared" si="24"/>
        <v>0</v>
      </c>
      <c r="AWW28" s="37" t="str">
        <f t="shared" si="24"/>
        <v>0</v>
      </c>
      <c r="AWX28" s="37" t="str">
        <f t="shared" si="24"/>
        <v>0</v>
      </c>
      <c r="AWY28" s="37" t="str">
        <f t="shared" si="24"/>
        <v>0</v>
      </c>
      <c r="AWZ28" s="37" t="str">
        <f t="shared" si="24"/>
        <v>0</v>
      </c>
      <c r="AXA28" s="37" t="str">
        <f t="shared" si="24"/>
        <v>0</v>
      </c>
      <c r="AXB28" s="37" t="str">
        <f t="shared" si="24"/>
        <v>0</v>
      </c>
      <c r="AXC28" s="37" t="str">
        <f t="shared" si="24"/>
        <v>0</v>
      </c>
      <c r="AXD28" s="37" t="str">
        <f t="shared" si="24"/>
        <v>0</v>
      </c>
      <c r="AXE28" s="37" t="str">
        <f t="shared" si="24"/>
        <v>0</v>
      </c>
      <c r="AXF28" s="37" t="str">
        <f t="shared" si="24"/>
        <v>0</v>
      </c>
      <c r="AXG28" s="37" t="str">
        <f t="shared" si="24"/>
        <v>0</v>
      </c>
      <c r="AXH28" s="37" t="str">
        <f t="shared" si="24"/>
        <v>0</v>
      </c>
      <c r="AXI28" s="37" t="str">
        <f t="shared" si="24"/>
        <v>0</v>
      </c>
      <c r="AXJ28" s="37" t="str">
        <f t="shared" si="24"/>
        <v>0</v>
      </c>
      <c r="AXK28" s="37" t="str">
        <f t="shared" si="24"/>
        <v>0</v>
      </c>
      <c r="AXL28" s="37" t="str">
        <f t="shared" si="24"/>
        <v>0</v>
      </c>
      <c r="AXM28" s="37" t="str">
        <f t="shared" si="24"/>
        <v>0</v>
      </c>
      <c r="AXN28" s="37" t="str">
        <f t="shared" si="24"/>
        <v>0</v>
      </c>
      <c r="AXO28" s="37" t="str">
        <f t="shared" si="24"/>
        <v>0</v>
      </c>
      <c r="AXP28" s="37" t="str">
        <f t="shared" si="24"/>
        <v>0</v>
      </c>
      <c r="AXQ28" s="37" t="str">
        <f t="shared" si="24"/>
        <v>0</v>
      </c>
      <c r="AXR28" s="37" t="str">
        <f t="shared" si="24"/>
        <v>0</v>
      </c>
      <c r="AXS28" s="37" t="str">
        <f t="shared" si="24"/>
        <v>0</v>
      </c>
      <c r="AXT28" s="37" t="str">
        <f t="shared" si="24"/>
        <v>0</v>
      </c>
      <c r="AXU28" s="37" t="str">
        <f t="shared" si="24"/>
        <v>0</v>
      </c>
      <c r="AXV28" s="37" t="str">
        <f t="shared" si="24"/>
        <v>0</v>
      </c>
      <c r="AXW28" s="37" t="str">
        <f t="shared" si="24"/>
        <v>0</v>
      </c>
      <c r="AXX28" s="37" t="str">
        <f t="shared" si="24"/>
        <v>0</v>
      </c>
      <c r="AXY28" s="37" t="str">
        <f t="shared" si="24"/>
        <v>0</v>
      </c>
      <c r="AXZ28" s="37" t="str">
        <f t="shared" si="24"/>
        <v>0</v>
      </c>
      <c r="AYA28" s="37" t="str">
        <f t="shared" si="24"/>
        <v>0</v>
      </c>
      <c r="AYB28" s="37" t="str">
        <f t="shared" si="24"/>
        <v>0</v>
      </c>
      <c r="AYC28" s="37" t="str">
        <f t="shared" si="24"/>
        <v>0</v>
      </c>
      <c r="AYD28" s="37" t="str">
        <f t="shared" si="24"/>
        <v>0</v>
      </c>
      <c r="AYE28" s="37" t="str">
        <f t="shared" si="24"/>
        <v>0</v>
      </c>
      <c r="AYF28" s="37" t="str">
        <f t="shared" si="24"/>
        <v>0</v>
      </c>
      <c r="AYG28" s="37" t="str">
        <f t="shared" si="24"/>
        <v>0</v>
      </c>
      <c r="AYH28" s="37" t="str">
        <f t="shared" si="24"/>
        <v>0</v>
      </c>
      <c r="AYI28" s="37" t="str">
        <f t="shared" si="24"/>
        <v>0</v>
      </c>
      <c r="AYJ28" s="37" t="str">
        <f t="shared" si="24"/>
        <v>0</v>
      </c>
      <c r="AYK28" s="37" t="str">
        <f t="shared" si="24"/>
        <v>0</v>
      </c>
      <c r="AYL28" s="37" t="str">
        <f t="shared" si="24"/>
        <v>0</v>
      </c>
      <c r="AYM28" s="37" t="str">
        <f t="shared" si="24"/>
        <v>0</v>
      </c>
      <c r="AYN28" s="37" t="str">
        <f t="shared" si="24"/>
        <v>0</v>
      </c>
      <c r="AYO28" s="37" t="str">
        <f t="shared" si="24"/>
        <v>0</v>
      </c>
      <c r="AYP28" s="37" t="str">
        <f t="shared" si="24"/>
        <v>0</v>
      </c>
      <c r="AYQ28" s="37" t="str">
        <f t="shared" si="24"/>
        <v>0</v>
      </c>
      <c r="AYR28" s="37" t="str">
        <f t="shared" si="24"/>
        <v>0</v>
      </c>
      <c r="AYS28" s="37" t="str">
        <f t="shared" si="24"/>
        <v>0</v>
      </c>
      <c r="AYT28" s="37" t="str">
        <f t="shared" si="24"/>
        <v>0</v>
      </c>
      <c r="AYU28" s="37" t="str">
        <f t="shared" si="24"/>
        <v>0</v>
      </c>
      <c r="AYV28" s="37" t="str">
        <f t="shared" si="24"/>
        <v>0</v>
      </c>
      <c r="AYW28" s="37" t="str">
        <f t="shared" si="24"/>
        <v>0</v>
      </c>
      <c r="AYX28" s="37" t="str">
        <f t="shared" si="24"/>
        <v>0</v>
      </c>
      <c r="AYY28" s="37" t="str">
        <f t="shared" ref="AYY28:BBJ28" si="25">IF(MONTH(AYY29)=$A$12,$A$14,IF(MONTH(AYY29)=$A$17,$A$19,"0"))</f>
        <v>0</v>
      </c>
      <c r="AYZ28" s="37" t="str">
        <f t="shared" si="25"/>
        <v>0</v>
      </c>
      <c r="AZA28" s="37" t="str">
        <f t="shared" si="25"/>
        <v>0</v>
      </c>
      <c r="AZB28" s="37" t="str">
        <f t="shared" si="25"/>
        <v>0</v>
      </c>
      <c r="AZC28" s="37" t="str">
        <f t="shared" si="25"/>
        <v>0</v>
      </c>
      <c r="AZD28" s="37" t="str">
        <f t="shared" si="25"/>
        <v>0</v>
      </c>
      <c r="AZE28" s="37" t="str">
        <f t="shared" si="25"/>
        <v>0</v>
      </c>
      <c r="AZF28" s="37" t="str">
        <f t="shared" si="25"/>
        <v>0</v>
      </c>
      <c r="AZG28" s="37" t="str">
        <f t="shared" si="25"/>
        <v>0</v>
      </c>
      <c r="AZH28" s="37" t="str">
        <f t="shared" si="25"/>
        <v>0</v>
      </c>
      <c r="AZI28" s="37" t="str">
        <f t="shared" si="25"/>
        <v>0</v>
      </c>
      <c r="AZJ28" s="37" t="str">
        <f t="shared" si="25"/>
        <v>0</v>
      </c>
      <c r="AZK28" s="37" t="str">
        <f t="shared" si="25"/>
        <v>0</v>
      </c>
      <c r="AZL28" s="37" t="str">
        <f t="shared" si="25"/>
        <v>0</v>
      </c>
      <c r="AZM28" s="37" t="str">
        <f t="shared" si="25"/>
        <v>0</v>
      </c>
      <c r="AZN28" s="37" t="str">
        <f t="shared" si="25"/>
        <v>0</v>
      </c>
      <c r="AZO28" s="37" t="str">
        <f t="shared" si="25"/>
        <v>0</v>
      </c>
      <c r="AZP28" s="37" t="str">
        <f t="shared" si="25"/>
        <v>0</v>
      </c>
      <c r="AZQ28" s="37" t="str">
        <f t="shared" si="25"/>
        <v>0</v>
      </c>
      <c r="AZR28" s="37" t="str">
        <f t="shared" si="25"/>
        <v>0</v>
      </c>
      <c r="AZS28" s="37" t="str">
        <f t="shared" si="25"/>
        <v>0</v>
      </c>
      <c r="AZT28" s="37" t="str">
        <f t="shared" si="25"/>
        <v>0</v>
      </c>
      <c r="AZU28" s="37" t="str">
        <f t="shared" si="25"/>
        <v>0</v>
      </c>
      <c r="AZV28" s="37" t="str">
        <f t="shared" si="25"/>
        <v>0</v>
      </c>
      <c r="AZW28" s="37" t="str">
        <f t="shared" si="25"/>
        <v>0</v>
      </c>
      <c r="AZX28" s="37" t="str">
        <f t="shared" si="25"/>
        <v>0</v>
      </c>
      <c r="AZY28" s="37" t="str">
        <f t="shared" si="25"/>
        <v>0</v>
      </c>
      <c r="AZZ28" s="37" t="str">
        <f t="shared" si="25"/>
        <v>0</v>
      </c>
      <c r="BAA28" s="37" t="str">
        <f t="shared" si="25"/>
        <v>0</v>
      </c>
      <c r="BAB28" s="37" t="str">
        <f t="shared" si="25"/>
        <v>0</v>
      </c>
      <c r="BAC28" s="37" t="str">
        <f t="shared" si="25"/>
        <v>0</v>
      </c>
      <c r="BAD28" s="37" t="str">
        <f t="shared" si="25"/>
        <v>0</v>
      </c>
      <c r="BAE28" s="37" t="str">
        <f t="shared" si="25"/>
        <v>0</v>
      </c>
      <c r="BAF28" s="37" t="str">
        <f t="shared" si="25"/>
        <v>0</v>
      </c>
      <c r="BAG28" s="37" t="str">
        <f t="shared" si="25"/>
        <v>0</v>
      </c>
      <c r="BAH28" s="37" t="str">
        <f t="shared" si="25"/>
        <v>0</v>
      </c>
      <c r="BAI28" s="37" t="str">
        <f t="shared" si="25"/>
        <v>0</v>
      </c>
      <c r="BAJ28" s="37" t="str">
        <f t="shared" si="25"/>
        <v>0</v>
      </c>
      <c r="BAK28" s="37" t="str">
        <f t="shared" si="25"/>
        <v>0</v>
      </c>
      <c r="BAL28" s="37" t="str">
        <f t="shared" si="25"/>
        <v>0</v>
      </c>
      <c r="BAM28" s="37" t="str">
        <f t="shared" si="25"/>
        <v>0</v>
      </c>
      <c r="BAN28" s="37" t="str">
        <f t="shared" si="25"/>
        <v>0</v>
      </c>
      <c r="BAO28" s="37" t="str">
        <f t="shared" si="25"/>
        <v>0</v>
      </c>
      <c r="BAP28" s="37" t="str">
        <f t="shared" si="25"/>
        <v>0</v>
      </c>
      <c r="BAQ28" s="37" t="str">
        <f t="shared" si="25"/>
        <v>0</v>
      </c>
      <c r="BAR28" s="37" t="str">
        <f t="shared" si="25"/>
        <v>0</v>
      </c>
      <c r="BAS28" s="37" t="str">
        <f t="shared" si="25"/>
        <v>0</v>
      </c>
      <c r="BAT28" s="37" t="str">
        <f t="shared" si="25"/>
        <v>0</v>
      </c>
      <c r="BAU28" s="37" t="str">
        <f t="shared" si="25"/>
        <v>0</v>
      </c>
      <c r="BAV28" s="37" t="str">
        <f t="shared" si="25"/>
        <v>0</v>
      </c>
      <c r="BAW28" s="37" t="str">
        <f t="shared" si="25"/>
        <v>0</v>
      </c>
      <c r="BAX28" s="37" t="str">
        <f t="shared" si="25"/>
        <v>0</v>
      </c>
      <c r="BAY28" s="37" t="str">
        <f t="shared" si="25"/>
        <v>0</v>
      </c>
      <c r="BAZ28" s="37" t="str">
        <f t="shared" si="25"/>
        <v>0</v>
      </c>
      <c r="BBA28" s="37" t="str">
        <f t="shared" si="25"/>
        <v>0</v>
      </c>
      <c r="BBB28" s="37" t="str">
        <f t="shared" si="25"/>
        <v>0</v>
      </c>
      <c r="BBC28" s="37" t="str">
        <f t="shared" si="25"/>
        <v>0</v>
      </c>
      <c r="BBD28" s="37" t="str">
        <f t="shared" si="25"/>
        <v>0</v>
      </c>
      <c r="BBE28" s="37" t="str">
        <f t="shared" si="25"/>
        <v>0</v>
      </c>
      <c r="BBF28" s="37" t="str">
        <f t="shared" si="25"/>
        <v>0</v>
      </c>
      <c r="BBG28" s="37" t="str">
        <f t="shared" si="25"/>
        <v>0</v>
      </c>
      <c r="BBH28" s="37" t="str">
        <f t="shared" si="25"/>
        <v>0</v>
      </c>
      <c r="BBI28" s="37" t="str">
        <f t="shared" si="25"/>
        <v>0</v>
      </c>
      <c r="BBJ28" s="37" t="str">
        <f t="shared" si="25"/>
        <v>0</v>
      </c>
      <c r="BBK28" s="37" t="str">
        <f t="shared" ref="BBK28:BCX28" si="26">IF(MONTH(BBK29)=$A$12,$A$14,IF(MONTH(BBK29)=$A$17,$A$19,"0"))</f>
        <v>0</v>
      </c>
      <c r="BBL28" s="37" t="str">
        <f t="shared" si="26"/>
        <v>0</v>
      </c>
      <c r="BBM28" s="37" t="str">
        <f t="shared" si="26"/>
        <v>0</v>
      </c>
      <c r="BBN28" s="37" t="str">
        <f t="shared" si="26"/>
        <v>0</v>
      </c>
      <c r="BBO28" s="37" t="str">
        <f t="shared" si="26"/>
        <v>0</v>
      </c>
      <c r="BBP28" s="37" t="str">
        <f t="shared" si="26"/>
        <v>0</v>
      </c>
      <c r="BBQ28" s="37" t="str">
        <f t="shared" si="26"/>
        <v>0</v>
      </c>
      <c r="BBR28" s="37" t="str">
        <f t="shared" si="26"/>
        <v>0</v>
      </c>
      <c r="BBS28" s="37" t="str">
        <f t="shared" si="26"/>
        <v>0</v>
      </c>
      <c r="BBT28" s="37" t="str">
        <f t="shared" si="26"/>
        <v>0</v>
      </c>
      <c r="BBU28" s="37" t="str">
        <f t="shared" si="26"/>
        <v>0</v>
      </c>
      <c r="BBV28" s="37" t="str">
        <f t="shared" si="26"/>
        <v>0</v>
      </c>
      <c r="BBW28" s="37" t="str">
        <f t="shared" si="26"/>
        <v>0</v>
      </c>
      <c r="BBX28" s="37" t="str">
        <f t="shared" si="26"/>
        <v>0</v>
      </c>
      <c r="BBY28" s="37" t="str">
        <f t="shared" si="26"/>
        <v>0</v>
      </c>
      <c r="BBZ28" s="37" t="str">
        <f t="shared" si="26"/>
        <v>0</v>
      </c>
      <c r="BCA28" s="37" t="str">
        <f t="shared" si="26"/>
        <v>0</v>
      </c>
      <c r="BCB28" s="37" t="str">
        <f t="shared" si="26"/>
        <v>0</v>
      </c>
      <c r="BCC28" s="37" t="str">
        <f t="shared" si="26"/>
        <v>0</v>
      </c>
      <c r="BCD28" s="37" t="str">
        <f t="shared" si="26"/>
        <v>0</v>
      </c>
      <c r="BCE28" s="37" t="str">
        <f t="shared" si="26"/>
        <v>0</v>
      </c>
      <c r="BCF28" s="37" t="str">
        <f t="shared" si="26"/>
        <v>0</v>
      </c>
      <c r="BCG28" s="37" t="str">
        <f t="shared" si="26"/>
        <v>0</v>
      </c>
      <c r="BCH28" s="37" t="str">
        <f t="shared" si="26"/>
        <v>0</v>
      </c>
      <c r="BCI28" s="37" t="str">
        <f t="shared" si="26"/>
        <v>0</v>
      </c>
      <c r="BCJ28" s="37" t="str">
        <f t="shared" si="26"/>
        <v>0</v>
      </c>
      <c r="BCK28" s="37" t="str">
        <f t="shared" si="26"/>
        <v>0</v>
      </c>
      <c r="BCL28" s="37" t="str">
        <f t="shared" si="26"/>
        <v>0</v>
      </c>
      <c r="BCM28" s="37" t="str">
        <f t="shared" si="26"/>
        <v>0</v>
      </c>
      <c r="BCN28" s="37" t="str">
        <f t="shared" si="26"/>
        <v>0</v>
      </c>
      <c r="BCO28" s="37" t="str">
        <f t="shared" si="26"/>
        <v>0</v>
      </c>
      <c r="BCP28" s="37" t="str">
        <f t="shared" si="26"/>
        <v>0</v>
      </c>
      <c r="BCQ28" s="37" t="str">
        <f t="shared" si="26"/>
        <v>0</v>
      </c>
      <c r="BCR28" s="37" t="str">
        <f t="shared" si="26"/>
        <v>0</v>
      </c>
      <c r="BCS28" s="37" t="str">
        <f t="shared" si="26"/>
        <v>0</v>
      </c>
      <c r="BCT28" s="37" t="str">
        <f t="shared" si="26"/>
        <v>0</v>
      </c>
      <c r="BCU28" s="37" t="str">
        <f t="shared" si="26"/>
        <v>0</v>
      </c>
      <c r="BCV28" s="37" t="str">
        <f t="shared" si="26"/>
        <v>0</v>
      </c>
      <c r="BCW28" s="37" t="str">
        <f t="shared" si="26"/>
        <v>0</v>
      </c>
      <c r="BCX28" s="37" t="str">
        <f t="shared" si="26"/>
        <v>0</v>
      </c>
    </row>
    <row r="29" spans="1:1454" s="84" customFormat="1" x14ac:dyDescent="0.2">
      <c r="A29" s="80" t="s">
        <v>418</v>
      </c>
      <c r="B29" s="81" t="s">
        <v>628</v>
      </c>
      <c r="C29" s="82" t="s">
        <v>629</v>
      </c>
      <c r="D29" s="82" t="s">
        <v>630</v>
      </c>
      <c r="E29" s="400" t="s">
        <v>631</v>
      </c>
      <c r="F29" s="83">
        <v>44866</v>
      </c>
      <c r="G29" s="83">
        <v>44896</v>
      </c>
      <c r="H29" s="83">
        <v>44927</v>
      </c>
      <c r="I29" s="83">
        <v>44958</v>
      </c>
      <c r="J29" s="83">
        <v>44986</v>
      </c>
      <c r="K29" s="83">
        <v>45017</v>
      </c>
      <c r="L29" s="83">
        <v>45047</v>
      </c>
      <c r="M29" s="83">
        <v>45078</v>
      </c>
      <c r="N29" s="83">
        <v>45108</v>
      </c>
      <c r="O29" s="83">
        <v>45139</v>
      </c>
      <c r="P29" s="83">
        <v>45170</v>
      </c>
      <c r="Q29" s="83">
        <v>45200</v>
      </c>
      <c r="R29" s="83">
        <v>45231</v>
      </c>
      <c r="S29" s="83">
        <v>45261</v>
      </c>
      <c r="T29" s="83">
        <v>45292</v>
      </c>
      <c r="U29" s="83">
        <v>45323</v>
      </c>
      <c r="V29" s="83">
        <v>45352</v>
      </c>
      <c r="W29" s="83">
        <v>45383</v>
      </c>
      <c r="X29" s="83">
        <v>45413</v>
      </c>
      <c r="Y29" s="83">
        <v>45444</v>
      </c>
      <c r="Z29" s="83">
        <v>45474</v>
      </c>
      <c r="AA29" s="83">
        <v>45505</v>
      </c>
      <c r="AB29" s="83">
        <v>45536</v>
      </c>
      <c r="AC29" s="83">
        <v>45566</v>
      </c>
      <c r="AD29" s="83">
        <v>45597</v>
      </c>
      <c r="AE29" s="83">
        <v>45627</v>
      </c>
      <c r="AF29" s="83">
        <v>45658</v>
      </c>
      <c r="AG29" s="83">
        <v>45689</v>
      </c>
      <c r="AH29" s="83">
        <v>45717</v>
      </c>
      <c r="AI29" s="83">
        <v>45748</v>
      </c>
      <c r="AJ29" s="83">
        <v>45778</v>
      </c>
      <c r="AK29" s="83">
        <v>45809</v>
      </c>
      <c r="AL29" s="83">
        <v>45839</v>
      </c>
      <c r="AM29" s="83">
        <v>45870</v>
      </c>
      <c r="AN29" s="83">
        <v>45901</v>
      </c>
      <c r="AO29" s="83">
        <v>45931</v>
      </c>
      <c r="AP29" s="83">
        <v>45962</v>
      </c>
      <c r="AQ29" s="83">
        <v>45992</v>
      </c>
      <c r="AR29" s="83">
        <v>46023</v>
      </c>
      <c r="AS29" s="83">
        <v>46054</v>
      </c>
      <c r="AT29" s="83">
        <v>46082</v>
      </c>
      <c r="AU29" s="83">
        <v>46113</v>
      </c>
      <c r="AV29" s="83">
        <v>46143</v>
      </c>
      <c r="AW29" s="83">
        <v>46174</v>
      </c>
      <c r="AX29" s="83">
        <v>46204</v>
      </c>
      <c r="AY29" s="83">
        <v>46235</v>
      </c>
      <c r="AZ29" s="83">
        <v>46266</v>
      </c>
      <c r="BA29" s="83">
        <v>46296</v>
      </c>
      <c r="BB29" s="83">
        <v>46327</v>
      </c>
      <c r="BC29" s="83">
        <v>46357</v>
      </c>
      <c r="BD29" s="83">
        <v>46388</v>
      </c>
      <c r="BE29" s="83">
        <v>46419</v>
      </c>
      <c r="BF29" s="83">
        <v>46447</v>
      </c>
      <c r="BG29" s="83">
        <v>46478</v>
      </c>
      <c r="BH29" s="83">
        <v>46508</v>
      </c>
      <c r="BI29" s="83">
        <v>46539</v>
      </c>
      <c r="BJ29" s="83">
        <v>46569</v>
      </c>
      <c r="BK29" s="83">
        <v>46600</v>
      </c>
      <c r="BL29" s="83">
        <v>46631</v>
      </c>
      <c r="BM29" s="83">
        <v>46661</v>
      </c>
      <c r="BN29" s="83">
        <v>46692</v>
      </c>
      <c r="BO29" s="83">
        <v>46722</v>
      </c>
      <c r="BP29" s="83">
        <v>46753</v>
      </c>
      <c r="BQ29" s="83">
        <v>46784</v>
      </c>
      <c r="BR29" s="83">
        <v>46813</v>
      </c>
      <c r="BS29" s="83">
        <v>46844</v>
      </c>
      <c r="BT29" s="83">
        <v>46874</v>
      </c>
      <c r="BU29" s="83">
        <v>46905</v>
      </c>
      <c r="BV29" s="83">
        <v>46935</v>
      </c>
      <c r="BW29" s="83">
        <v>46966</v>
      </c>
      <c r="BX29" s="83">
        <v>46997</v>
      </c>
      <c r="BY29" s="83">
        <v>47027</v>
      </c>
      <c r="BZ29" s="83">
        <v>47058</v>
      </c>
      <c r="CA29" s="83">
        <v>47088</v>
      </c>
      <c r="CB29" s="83">
        <v>47119</v>
      </c>
      <c r="CC29" s="83">
        <v>47150</v>
      </c>
      <c r="CD29" s="83">
        <v>47178</v>
      </c>
      <c r="CE29" s="83">
        <v>47209</v>
      </c>
      <c r="CF29" s="83">
        <v>47239</v>
      </c>
      <c r="CG29" s="83">
        <v>47270</v>
      </c>
      <c r="CH29" s="83">
        <v>47300</v>
      </c>
      <c r="CI29" s="83">
        <v>47331</v>
      </c>
      <c r="CJ29" s="83">
        <v>47362</v>
      </c>
      <c r="CK29" s="83">
        <v>47392</v>
      </c>
      <c r="CL29" s="83">
        <v>47423</v>
      </c>
      <c r="CM29" s="83">
        <v>47453</v>
      </c>
      <c r="CN29" s="83">
        <v>47484</v>
      </c>
      <c r="CO29" s="83">
        <v>47515</v>
      </c>
      <c r="CP29" s="83">
        <v>47543</v>
      </c>
      <c r="CQ29" s="83">
        <v>47574</v>
      </c>
      <c r="CR29" s="83">
        <v>47604</v>
      </c>
      <c r="CS29" s="83">
        <v>47635</v>
      </c>
      <c r="CT29" s="83">
        <v>47665</v>
      </c>
      <c r="CU29" s="83">
        <v>47696</v>
      </c>
      <c r="CV29" s="83">
        <v>47727</v>
      </c>
      <c r="CW29" s="83">
        <v>47757</v>
      </c>
      <c r="CX29" s="83">
        <v>47788</v>
      </c>
      <c r="CY29" s="83">
        <v>47818</v>
      </c>
      <c r="CZ29" s="83">
        <v>47849</v>
      </c>
      <c r="DA29" s="83">
        <v>47880</v>
      </c>
      <c r="DB29" s="83">
        <v>47908</v>
      </c>
      <c r="DC29" s="83">
        <v>47939</v>
      </c>
      <c r="DD29" s="83">
        <v>47969</v>
      </c>
      <c r="DE29" s="83">
        <v>48000</v>
      </c>
      <c r="DF29" s="83">
        <v>48030</v>
      </c>
      <c r="DG29" s="83">
        <v>48061</v>
      </c>
      <c r="DH29" s="83">
        <v>48092</v>
      </c>
      <c r="DI29" s="83">
        <v>48122</v>
      </c>
      <c r="DJ29" s="83">
        <v>48153</v>
      </c>
      <c r="DK29" s="83">
        <v>48183</v>
      </c>
      <c r="DL29" s="83">
        <v>48214</v>
      </c>
      <c r="DM29" s="83">
        <v>48245</v>
      </c>
      <c r="DN29" s="83">
        <v>48274</v>
      </c>
      <c r="DO29" s="83">
        <v>48305</v>
      </c>
      <c r="DP29" s="83">
        <v>48335</v>
      </c>
      <c r="DQ29" s="83">
        <v>48366</v>
      </c>
      <c r="DR29" s="83">
        <v>48396</v>
      </c>
      <c r="DS29" s="83">
        <v>48427</v>
      </c>
      <c r="DT29" s="83">
        <v>48458</v>
      </c>
      <c r="DU29" s="83">
        <v>48488</v>
      </c>
      <c r="DV29" s="83">
        <v>48519</v>
      </c>
      <c r="DW29" s="83">
        <v>48549</v>
      </c>
      <c r="DX29" s="83">
        <v>48580</v>
      </c>
      <c r="DY29" s="83">
        <v>48611</v>
      </c>
      <c r="DZ29" s="83">
        <v>48639</v>
      </c>
      <c r="EA29" s="83">
        <v>48670</v>
      </c>
      <c r="EB29" s="83">
        <v>48700</v>
      </c>
      <c r="EC29" s="83">
        <v>48731</v>
      </c>
      <c r="ED29" s="83">
        <v>48761</v>
      </c>
      <c r="EE29" s="83">
        <v>48792</v>
      </c>
      <c r="EF29" s="83">
        <v>48823</v>
      </c>
      <c r="EG29" s="83">
        <v>48853</v>
      </c>
      <c r="EH29" s="83">
        <v>48884</v>
      </c>
      <c r="EI29" s="83">
        <v>48914</v>
      </c>
      <c r="EJ29" s="83">
        <v>48945</v>
      </c>
      <c r="EK29" s="83">
        <v>48976</v>
      </c>
      <c r="EL29" s="83">
        <v>49004</v>
      </c>
      <c r="EM29" s="83">
        <v>49035</v>
      </c>
      <c r="EN29" s="83">
        <v>49065</v>
      </c>
      <c r="EO29" s="83">
        <v>49096</v>
      </c>
      <c r="EP29" s="83">
        <v>49126</v>
      </c>
      <c r="EQ29" s="83">
        <v>49157</v>
      </c>
      <c r="ER29" s="83">
        <v>49188</v>
      </c>
      <c r="ES29" s="83">
        <v>49218</v>
      </c>
      <c r="ET29" s="83">
        <v>49249</v>
      </c>
      <c r="EU29" s="83">
        <v>49279</v>
      </c>
      <c r="EV29" s="83">
        <v>49310</v>
      </c>
      <c r="EW29" s="83">
        <v>49341</v>
      </c>
      <c r="EX29" s="83">
        <v>49369</v>
      </c>
      <c r="EY29" s="83">
        <v>49400</v>
      </c>
      <c r="EZ29" s="83">
        <v>49430</v>
      </c>
      <c r="FA29" s="83">
        <v>49461</v>
      </c>
      <c r="FB29" s="83">
        <v>49491</v>
      </c>
      <c r="FC29" s="83">
        <v>49522</v>
      </c>
      <c r="FD29" s="83">
        <v>49553</v>
      </c>
      <c r="FE29" s="83">
        <v>49583</v>
      </c>
      <c r="FF29" s="83">
        <v>49614</v>
      </c>
      <c r="FG29" s="83">
        <v>49644</v>
      </c>
      <c r="FH29" s="83">
        <v>49675</v>
      </c>
      <c r="FI29" s="83">
        <v>49706</v>
      </c>
      <c r="FJ29" s="83">
        <v>49735</v>
      </c>
      <c r="FK29" s="83">
        <v>49766</v>
      </c>
      <c r="FL29" s="83">
        <v>49796</v>
      </c>
      <c r="FM29" s="83">
        <v>49827</v>
      </c>
      <c r="FN29" s="83">
        <v>49857</v>
      </c>
      <c r="FO29" s="83">
        <v>49888</v>
      </c>
      <c r="FP29" s="83">
        <v>49919</v>
      </c>
      <c r="FQ29" s="83">
        <v>49949</v>
      </c>
      <c r="FR29" s="83">
        <v>49980</v>
      </c>
      <c r="FS29" s="83">
        <v>50010</v>
      </c>
      <c r="FT29" s="83">
        <v>50041</v>
      </c>
      <c r="FU29" s="83">
        <v>50072</v>
      </c>
      <c r="FV29" s="83">
        <v>50100</v>
      </c>
      <c r="FW29" s="83">
        <v>50131</v>
      </c>
      <c r="FX29" s="83">
        <v>50161</v>
      </c>
      <c r="FY29" s="83">
        <v>50192</v>
      </c>
      <c r="FZ29" s="83">
        <v>50222</v>
      </c>
      <c r="GA29" s="83">
        <v>50253</v>
      </c>
      <c r="GB29" s="83">
        <v>50284</v>
      </c>
      <c r="GC29" s="83">
        <v>50314</v>
      </c>
      <c r="GD29" s="83">
        <v>50345</v>
      </c>
      <c r="GE29" s="83">
        <v>50375</v>
      </c>
      <c r="GF29" s="83">
        <v>50406</v>
      </c>
      <c r="GG29" s="83">
        <v>50437</v>
      </c>
      <c r="GH29" s="83">
        <v>50465</v>
      </c>
      <c r="GI29" s="83">
        <v>50496</v>
      </c>
      <c r="GJ29" s="83">
        <v>50526</v>
      </c>
      <c r="GK29" s="83">
        <v>50557</v>
      </c>
      <c r="GL29" s="83">
        <v>50587</v>
      </c>
      <c r="GM29" s="83">
        <v>50618</v>
      </c>
      <c r="GN29" s="83">
        <v>50649</v>
      </c>
      <c r="GO29" s="83">
        <v>50679</v>
      </c>
      <c r="GP29" s="83">
        <v>50710</v>
      </c>
      <c r="GQ29" s="83">
        <v>50740</v>
      </c>
      <c r="GR29" s="83">
        <v>50771</v>
      </c>
      <c r="GS29" s="83">
        <v>50802</v>
      </c>
      <c r="GT29" s="83">
        <v>50830</v>
      </c>
      <c r="GU29" s="83">
        <v>50861</v>
      </c>
      <c r="GV29" s="83">
        <v>50891</v>
      </c>
      <c r="GW29" s="83">
        <v>50922</v>
      </c>
      <c r="GX29" s="83">
        <v>50952</v>
      </c>
      <c r="GY29" s="83">
        <v>50983</v>
      </c>
      <c r="GZ29" s="83">
        <v>51014</v>
      </c>
      <c r="HA29" s="83">
        <v>51044</v>
      </c>
      <c r="HB29" s="83">
        <v>51075</v>
      </c>
      <c r="HC29" s="83">
        <v>51105</v>
      </c>
      <c r="HD29" s="83">
        <v>51136</v>
      </c>
      <c r="HE29" s="83">
        <v>51167</v>
      </c>
      <c r="HF29" s="83">
        <v>51196</v>
      </c>
      <c r="HG29" s="83">
        <v>51227</v>
      </c>
      <c r="HH29" s="83">
        <v>51257</v>
      </c>
      <c r="HI29" s="83">
        <v>51288</v>
      </c>
      <c r="HJ29" s="83">
        <v>51318</v>
      </c>
      <c r="HK29" s="83">
        <v>51349</v>
      </c>
      <c r="HL29" s="83">
        <v>51380</v>
      </c>
      <c r="HM29" s="83">
        <v>51410</v>
      </c>
      <c r="HN29" s="83">
        <v>51441</v>
      </c>
      <c r="HO29" s="83">
        <v>51471</v>
      </c>
      <c r="HP29" s="83">
        <v>51502</v>
      </c>
      <c r="HQ29" s="83">
        <v>51533</v>
      </c>
      <c r="HR29" s="83">
        <v>51561</v>
      </c>
      <c r="HS29" s="83">
        <v>51592</v>
      </c>
      <c r="HT29" s="83">
        <v>51622</v>
      </c>
      <c r="HU29" s="83">
        <v>51653</v>
      </c>
      <c r="HV29" s="83">
        <v>51683</v>
      </c>
      <c r="HW29" s="83">
        <v>51714</v>
      </c>
      <c r="HX29" s="83">
        <v>51745</v>
      </c>
      <c r="HY29" s="83">
        <v>51775</v>
      </c>
      <c r="HZ29" s="83">
        <v>51806</v>
      </c>
      <c r="IA29" s="83">
        <v>51836</v>
      </c>
      <c r="IB29" s="83">
        <v>51867</v>
      </c>
      <c r="IC29" s="83">
        <v>51898</v>
      </c>
      <c r="ID29" s="83">
        <v>51926</v>
      </c>
      <c r="IE29" s="83">
        <v>51957</v>
      </c>
      <c r="IF29" s="83">
        <v>51987</v>
      </c>
      <c r="IG29" s="83">
        <v>52018</v>
      </c>
      <c r="IH29" s="83">
        <v>52048</v>
      </c>
      <c r="II29" s="83">
        <v>52079</v>
      </c>
      <c r="IJ29" s="83">
        <v>52110</v>
      </c>
      <c r="IK29" s="83">
        <v>52140</v>
      </c>
      <c r="IL29" s="83">
        <v>52171</v>
      </c>
      <c r="IM29" s="83">
        <v>52201</v>
      </c>
      <c r="IN29" s="83">
        <v>52232</v>
      </c>
      <c r="IO29" s="83">
        <v>52263</v>
      </c>
      <c r="IP29" s="83">
        <v>52291</v>
      </c>
      <c r="IQ29" s="83">
        <v>52322</v>
      </c>
      <c r="IR29" s="83">
        <v>52352</v>
      </c>
      <c r="IS29" s="83">
        <v>52383</v>
      </c>
      <c r="IT29" s="83">
        <v>52413</v>
      </c>
      <c r="IU29" s="83">
        <v>52444</v>
      </c>
      <c r="IV29" s="83">
        <v>52475</v>
      </c>
      <c r="IW29" s="83">
        <v>52505</v>
      </c>
      <c r="IX29" s="83">
        <v>52536</v>
      </c>
      <c r="IY29" s="83">
        <v>52566</v>
      </c>
      <c r="IZ29" s="83">
        <v>52597</v>
      </c>
      <c r="JA29" s="83">
        <v>52628</v>
      </c>
      <c r="JB29" s="83">
        <v>52657</v>
      </c>
      <c r="JC29" s="83">
        <v>52688</v>
      </c>
      <c r="JD29" s="83">
        <v>52718</v>
      </c>
      <c r="JE29" s="83">
        <v>52749</v>
      </c>
      <c r="JF29" s="83">
        <v>52779</v>
      </c>
      <c r="JG29" s="83">
        <v>52810</v>
      </c>
      <c r="JH29" s="83">
        <v>52841</v>
      </c>
      <c r="JI29" s="83">
        <v>52871</v>
      </c>
      <c r="JJ29" s="83">
        <v>52902</v>
      </c>
      <c r="JK29" s="83">
        <v>52932</v>
      </c>
      <c r="JL29" s="83">
        <v>52963</v>
      </c>
      <c r="JM29" s="83">
        <v>52994</v>
      </c>
      <c r="JN29" s="83">
        <v>53022</v>
      </c>
      <c r="JO29" s="83">
        <v>53053</v>
      </c>
      <c r="JP29" s="83">
        <v>53083</v>
      </c>
      <c r="JQ29" s="83">
        <v>53114</v>
      </c>
      <c r="JR29" s="83">
        <v>53144</v>
      </c>
      <c r="JS29" s="83">
        <v>53175</v>
      </c>
      <c r="JT29" s="83">
        <v>53206</v>
      </c>
      <c r="JU29" s="83">
        <v>53236</v>
      </c>
      <c r="JV29" s="83">
        <v>53267</v>
      </c>
      <c r="JW29" s="83">
        <v>53297</v>
      </c>
      <c r="JX29" s="83">
        <v>53328</v>
      </c>
      <c r="JY29" s="83">
        <v>53359</v>
      </c>
      <c r="JZ29" s="83">
        <v>53387</v>
      </c>
      <c r="KA29" s="83">
        <v>53418</v>
      </c>
      <c r="KB29" s="83">
        <v>53448</v>
      </c>
      <c r="KC29" s="83">
        <v>53479</v>
      </c>
      <c r="KD29" s="83">
        <v>53509</v>
      </c>
      <c r="KE29" s="83">
        <v>53540</v>
      </c>
      <c r="KF29" s="83">
        <v>53571</v>
      </c>
      <c r="KG29" s="83">
        <v>53601</v>
      </c>
      <c r="KH29" s="83">
        <v>53632</v>
      </c>
      <c r="KI29" s="83">
        <v>53662</v>
      </c>
      <c r="KJ29" s="83">
        <v>53693</v>
      </c>
      <c r="KK29" s="83">
        <v>53724</v>
      </c>
      <c r="KL29" s="83">
        <v>53752</v>
      </c>
      <c r="KM29" s="83">
        <v>53783</v>
      </c>
      <c r="KN29" s="83">
        <v>53813</v>
      </c>
      <c r="KO29" s="83">
        <v>53844</v>
      </c>
      <c r="KP29" s="83">
        <v>53874</v>
      </c>
      <c r="KQ29" s="83">
        <v>53905</v>
      </c>
      <c r="KR29" s="83">
        <v>53936</v>
      </c>
      <c r="KS29" s="83">
        <v>53966</v>
      </c>
      <c r="KT29" s="83">
        <v>53997</v>
      </c>
      <c r="KU29" s="83">
        <v>54027</v>
      </c>
      <c r="KV29" s="83">
        <v>54058</v>
      </c>
      <c r="KW29" s="83">
        <v>54089</v>
      </c>
      <c r="KX29" s="83">
        <v>54118</v>
      </c>
      <c r="KY29" s="83">
        <v>54149</v>
      </c>
      <c r="KZ29" s="83">
        <v>54179</v>
      </c>
      <c r="LA29" s="83">
        <v>54210</v>
      </c>
      <c r="LB29" s="83">
        <v>54240</v>
      </c>
      <c r="LC29" s="83">
        <v>54271</v>
      </c>
      <c r="LD29" s="83">
        <v>54302</v>
      </c>
      <c r="LE29" s="83">
        <v>54332</v>
      </c>
      <c r="LF29" s="83">
        <v>54363</v>
      </c>
      <c r="LG29" s="83">
        <v>54393</v>
      </c>
      <c r="LH29" s="83">
        <v>54424</v>
      </c>
      <c r="LI29" s="83">
        <v>54455</v>
      </c>
      <c r="LJ29" s="83">
        <v>54483</v>
      </c>
      <c r="LK29" s="83">
        <v>54514</v>
      </c>
      <c r="LL29" s="83">
        <v>54544</v>
      </c>
      <c r="LM29" s="83">
        <v>54575</v>
      </c>
      <c r="LN29" s="83">
        <v>54605</v>
      </c>
      <c r="LO29" s="83">
        <v>54636</v>
      </c>
      <c r="LP29" s="83">
        <v>54667</v>
      </c>
      <c r="LQ29" s="83">
        <v>54697</v>
      </c>
      <c r="LR29" s="83">
        <v>54728</v>
      </c>
      <c r="LS29" s="83">
        <v>54758</v>
      </c>
      <c r="LT29" s="83">
        <v>54789</v>
      </c>
      <c r="LU29" s="83">
        <v>54820</v>
      </c>
      <c r="LV29" s="83">
        <v>54848</v>
      </c>
      <c r="LW29" s="83">
        <v>54879</v>
      </c>
      <c r="LX29" s="83">
        <v>54909</v>
      </c>
      <c r="LY29" s="83">
        <v>54940</v>
      </c>
      <c r="LZ29" s="83">
        <v>54970</v>
      </c>
      <c r="MA29" s="83">
        <v>55001</v>
      </c>
      <c r="MB29" s="83">
        <v>55032</v>
      </c>
      <c r="MC29" s="83">
        <v>55062</v>
      </c>
      <c r="MD29" s="83">
        <v>55093</v>
      </c>
      <c r="ME29" s="83">
        <v>55123</v>
      </c>
      <c r="MF29" s="83">
        <v>55154</v>
      </c>
      <c r="MG29" s="83">
        <v>55185</v>
      </c>
      <c r="MH29" s="83">
        <v>55213</v>
      </c>
      <c r="MI29" s="83">
        <v>55244</v>
      </c>
      <c r="MJ29" s="83">
        <v>55274</v>
      </c>
      <c r="MK29" s="83">
        <v>55305</v>
      </c>
      <c r="ML29" s="83">
        <v>55335</v>
      </c>
      <c r="MM29" s="83">
        <v>55366</v>
      </c>
      <c r="MN29" s="83">
        <v>55397</v>
      </c>
      <c r="MO29" s="83">
        <v>55427</v>
      </c>
      <c r="MP29" s="83">
        <v>55458</v>
      </c>
      <c r="MQ29" s="83">
        <v>55488</v>
      </c>
      <c r="MR29" s="83">
        <v>55519</v>
      </c>
      <c r="MS29" s="83">
        <v>55550</v>
      </c>
      <c r="MT29" s="83">
        <v>55579</v>
      </c>
      <c r="MU29" s="83">
        <v>55610</v>
      </c>
      <c r="MV29" s="83">
        <v>55640</v>
      </c>
      <c r="MW29" s="83">
        <v>55671</v>
      </c>
      <c r="MX29" s="83">
        <v>55701</v>
      </c>
      <c r="MY29" s="83">
        <v>55732</v>
      </c>
      <c r="MZ29" s="83">
        <v>55763</v>
      </c>
      <c r="NA29" s="83">
        <v>55793</v>
      </c>
      <c r="NB29" s="83">
        <v>55824</v>
      </c>
      <c r="NC29" s="83">
        <v>55854</v>
      </c>
      <c r="ND29" s="83">
        <v>55885</v>
      </c>
      <c r="NE29" s="83">
        <v>55916</v>
      </c>
      <c r="NF29" s="83">
        <v>55944</v>
      </c>
      <c r="NG29" s="83">
        <v>55975</v>
      </c>
      <c r="NH29" s="83">
        <v>56005</v>
      </c>
      <c r="NI29" s="83">
        <v>56036</v>
      </c>
      <c r="NJ29" s="83">
        <v>56066</v>
      </c>
      <c r="NK29" s="83">
        <v>56097</v>
      </c>
      <c r="NL29" s="83">
        <v>56128</v>
      </c>
      <c r="NM29" s="83">
        <v>56158</v>
      </c>
      <c r="NN29" s="83">
        <v>56189</v>
      </c>
      <c r="NO29" s="83">
        <v>56219</v>
      </c>
      <c r="NP29" s="83">
        <v>56250</v>
      </c>
      <c r="NQ29" s="83">
        <v>56281</v>
      </c>
      <c r="NR29" s="83">
        <v>56309</v>
      </c>
      <c r="NS29" s="83">
        <v>56340</v>
      </c>
      <c r="NT29" s="83">
        <v>56370</v>
      </c>
      <c r="NU29" s="83">
        <v>56401</v>
      </c>
      <c r="NV29" s="83">
        <v>56431</v>
      </c>
      <c r="NW29" s="83">
        <v>56462</v>
      </c>
      <c r="NX29" s="83">
        <v>56493</v>
      </c>
      <c r="NY29" s="83">
        <v>56523</v>
      </c>
      <c r="NZ29" s="83">
        <v>56554</v>
      </c>
      <c r="OA29" s="83">
        <v>56584</v>
      </c>
      <c r="OB29" s="83">
        <v>56615</v>
      </c>
      <c r="OC29" s="83">
        <v>56646</v>
      </c>
      <c r="OD29" s="83">
        <v>56674</v>
      </c>
      <c r="OE29" s="83">
        <v>56705</v>
      </c>
      <c r="OF29" s="83">
        <v>56735</v>
      </c>
      <c r="OG29" s="83">
        <v>56766</v>
      </c>
      <c r="OH29" s="83">
        <v>56796</v>
      </c>
      <c r="OI29" s="83">
        <v>56827</v>
      </c>
      <c r="OJ29" s="83">
        <v>56858</v>
      </c>
      <c r="OK29" s="83">
        <v>56888</v>
      </c>
      <c r="OL29" s="83">
        <v>56919</v>
      </c>
      <c r="OM29" s="83">
        <v>56949</v>
      </c>
      <c r="ON29" s="83">
        <v>56980</v>
      </c>
      <c r="OO29" s="83">
        <v>57011</v>
      </c>
      <c r="OP29" s="83">
        <v>57040</v>
      </c>
      <c r="OQ29" s="83">
        <v>57071</v>
      </c>
      <c r="OR29" s="83">
        <v>57101</v>
      </c>
      <c r="OS29" s="83">
        <v>57132</v>
      </c>
      <c r="OT29" s="83">
        <v>57162</v>
      </c>
      <c r="OU29" s="83">
        <v>57193</v>
      </c>
      <c r="OV29" s="83">
        <v>57224</v>
      </c>
      <c r="OW29" s="83">
        <v>57254</v>
      </c>
      <c r="OX29" s="83">
        <v>57285</v>
      </c>
      <c r="OY29" s="83">
        <v>57315</v>
      </c>
      <c r="OZ29" s="83">
        <v>57346</v>
      </c>
      <c r="PA29" s="83">
        <v>57377</v>
      </c>
      <c r="PB29" s="83">
        <v>57405</v>
      </c>
      <c r="PC29" s="83">
        <v>57436</v>
      </c>
      <c r="PD29" s="83">
        <v>57466</v>
      </c>
      <c r="PE29" s="83">
        <v>57497</v>
      </c>
      <c r="PF29" s="83">
        <v>57527</v>
      </c>
      <c r="PG29" s="83">
        <v>57558</v>
      </c>
      <c r="PH29" s="83">
        <v>57589</v>
      </c>
      <c r="PI29" s="83">
        <v>57619</v>
      </c>
      <c r="PJ29" s="83">
        <v>57650</v>
      </c>
      <c r="PK29" s="83">
        <v>57680</v>
      </c>
      <c r="PL29" s="83">
        <v>57711</v>
      </c>
      <c r="PM29" s="83">
        <v>57742</v>
      </c>
      <c r="PN29" s="83">
        <v>57770</v>
      </c>
      <c r="PO29" s="83">
        <v>57801</v>
      </c>
      <c r="PP29" s="83">
        <v>57831</v>
      </c>
      <c r="PQ29" s="83">
        <v>57862</v>
      </c>
      <c r="PR29" s="83">
        <v>57892</v>
      </c>
      <c r="PS29" s="83">
        <v>57923</v>
      </c>
      <c r="PT29" s="83">
        <v>57954</v>
      </c>
      <c r="PU29" s="83">
        <v>57984</v>
      </c>
      <c r="PV29" s="83">
        <v>58015</v>
      </c>
      <c r="PW29" s="83">
        <v>58045</v>
      </c>
      <c r="PX29" s="83">
        <v>58076</v>
      </c>
      <c r="PY29" s="83">
        <v>58107</v>
      </c>
      <c r="PZ29" s="83">
        <v>58135</v>
      </c>
      <c r="QA29" s="83">
        <v>58166</v>
      </c>
      <c r="QB29" s="83">
        <v>58196</v>
      </c>
      <c r="QC29" s="83">
        <v>58227</v>
      </c>
      <c r="QD29" s="83">
        <v>58257</v>
      </c>
      <c r="QE29" s="83">
        <v>58288</v>
      </c>
      <c r="QF29" s="83">
        <v>58319</v>
      </c>
      <c r="QG29" s="83">
        <v>58349</v>
      </c>
      <c r="QH29" s="83">
        <v>58380</v>
      </c>
      <c r="QI29" s="83">
        <v>58410</v>
      </c>
      <c r="QJ29" s="83">
        <v>58441</v>
      </c>
      <c r="QK29" s="83">
        <v>58472</v>
      </c>
      <c r="QL29" s="83">
        <v>58501</v>
      </c>
      <c r="QM29" s="83">
        <v>58532</v>
      </c>
      <c r="QN29" s="83">
        <v>58562</v>
      </c>
      <c r="QO29" s="83">
        <v>58593</v>
      </c>
      <c r="QP29" s="83">
        <v>58623</v>
      </c>
      <c r="QQ29" s="83">
        <v>58654</v>
      </c>
      <c r="QR29" s="83">
        <v>58685</v>
      </c>
      <c r="QS29" s="83">
        <v>58715</v>
      </c>
      <c r="QT29" s="83">
        <v>58746</v>
      </c>
      <c r="QU29" s="83">
        <v>58776</v>
      </c>
      <c r="QV29" s="83">
        <v>58807</v>
      </c>
      <c r="QW29" s="83">
        <v>58838</v>
      </c>
      <c r="QX29" s="83">
        <v>58866</v>
      </c>
      <c r="QY29" s="83">
        <v>58897</v>
      </c>
      <c r="QZ29" s="83">
        <v>58927</v>
      </c>
      <c r="RA29" s="83">
        <v>58958</v>
      </c>
      <c r="RB29" s="83">
        <v>58988</v>
      </c>
      <c r="RC29" s="83">
        <v>59019</v>
      </c>
      <c r="RD29" s="83">
        <v>59050</v>
      </c>
      <c r="RE29" s="83">
        <v>59080</v>
      </c>
      <c r="RF29" s="83">
        <v>59111</v>
      </c>
      <c r="RG29" s="83">
        <v>59141</v>
      </c>
      <c r="RH29" s="83">
        <v>59172</v>
      </c>
      <c r="RI29" s="83">
        <v>59203</v>
      </c>
      <c r="RJ29" s="83">
        <v>59231</v>
      </c>
      <c r="RK29" s="83">
        <v>59262</v>
      </c>
      <c r="RL29" s="83">
        <v>59292</v>
      </c>
      <c r="RM29" s="83">
        <v>59323</v>
      </c>
      <c r="RN29" s="83">
        <v>59353</v>
      </c>
      <c r="RO29" s="83">
        <v>59384</v>
      </c>
      <c r="RP29" s="83">
        <v>59415</v>
      </c>
      <c r="RQ29" s="83">
        <v>59445</v>
      </c>
      <c r="RR29" s="83">
        <v>59476</v>
      </c>
      <c r="RS29" s="83">
        <v>59506</v>
      </c>
      <c r="RT29" s="83">
        <v>59537</v>
      </c>
      <c r="RU29" s="83">
        <v>59568</v>
      </c>
      <c r="RV29" s="83">
        <v>59596</v>
      </c>
      <c r="RW29" s="83">
        <v>59627</v>
      </c>
      <c r="RX29" s="83">
        <v>59657</v>
      </c>
      <c r="RY29" s="83">
        <v>59688</v>
      </c>
      <c r="RZ29" s="83">
        <v>59718</v>
      </c>
      <c r="SA29" s="83">
        <v>59749</v>
      </c>
      <c r="SB29" s="83">
        <v>59780</v>
      </c>
      <c r="SC29" s="83">
        <v>59810</v>
      </c>
      <c r="SD29" s="83">
        <v>59841</v>
      </c>
      <c r="SE29" s="83">
        <v>59871</v>
      </c>
      <c r="SF29" s="83">
        <v>59902</v>
      </c>
      <c r="SG29" s="83">
        <v>59933</v>
      </c>
      <c r="SH29" s="83">
        <v>59962</v>
      </c>
      <c r="SI29" s="83">
        <v>59993</v>
      </c>
      <c r="SJ29" s="83">
        <v>60023</v>
      </c>
      <c r="SK29" s="83">
        <v>60054</v>
      </c>
      <c r="SL29" s="83">
        <v>60084</v>
      </c>
      <c r="SM29" s="83">
        <v>60115</v>
      </c>
      <c r="SN29" s="83">
        <v>60146</v>
      </c>
      <c r="SO29" s="83">
        <v>60176</v>
      </c>
      <c r="SP29" s="83">
        <v>60207</v>
      </c>
      <c r="SQ29" s="83">
        <v>60237</v>
      </c>
      <c r="SR29" s="83">
        <v>60268</v>
      </c>
      <c r="SS29" s="83">
        <v>60299</v>
      </c>
      <c r="ST29" s="83">
        <v>60327</v>
      </c>
      <c r="SU29" s="83">
        <v>60358</v>
      </c>
      <c r="SV29" s="83">
        <v>60388</v>
      </c>
      <c r="SW29" s="83">
        <v>60419</v>
      </c>
      <c r="SX29" s="83">
        <v>60449</v>
      </c>
      <c r="SY29" s="83">
        <v>60480</v>
      </c>
      <c r="SZ29" s="83">
        <v>60511</v>
      </c>
      <c r="TA29" s="83">
        <v>60541</v>
      </c>
      <c r="TB29" s="83">
        <v>60572</v>
      </c>
      <c r="TC29" s="83">
        <v>60602</v>
      </c>
      <c r="TD29" s="83">
        <v>60633</v>
      </c>
      <c r="TE29" s="83">
        <v>60664</v>
      </c>
      <c r="TF29" s="83">
        <v>60692</v>
      </c>
      <c r="TG29" s="83">
        <v>60723</v>
      </c>
      <c r="TH29" s="83">
        <v>60753</v>
      </c>
      <c r="TI29" s="83">
        <v>60784</v>
      </c>
      <c r="TJ29" s="83">
        <v>60814</v>
      </c>
      <c r="TK29" s="83">
        <v>60845</v>
      </c>
      <c r="TL29" s="83">
        <v>60876</v>
      </c>
      <c r="TM29" s="83">
        <v>60906</v>
      </c>
      <c r="TN29" s="83">
        <v>60937</v>
      </c>
      <c r="TO29" s="83">
        <v>60967</v>
      </c>
      <c r="TP29" s="83">
        <v>60998</v>
      </c>
      <c r="TQ29" s="83">
        <v>61029</v>
      </c>
      <c r="TR29" s="83">
        <v>61057</v>
      </c>
      <c r="TS29" s="83">
        <v>61088</v>
      </c>
      <c r="TT29" s="83">
        <v>61118</v>
      </c>
      <c r="TU29" s="83">
        <v>61149</v>
      </c>
      <c r="TV29" s="83">
        <v>61179</v>
      </c>
      <c r="TW29" s="83">
        <v>61210</v>
      </c>
      <c r="TX29" s="83">
        <v>61241</v>
      </c>
      <c r="TY29" s="83">
        <v>61271</v>
      </c>
      <c r="TZ29" s="83">
        <v>61302</v>
      </c>
      <c r="UA29" s="83">
        <v>61332</v>
      </c>
      <c r="UB29" s="83">
        <v>61363</v>
      </c>
      <c r="UC29" s="83">
        <v>61394</v>
      </c>
      <c r="UD29" s="83">
        <v>61423</v>
      </c>
      <c r="UE29" s="83">
        <v>61454</v>
      </c>
      <c r="UF29" s="83">
        <v>61484</v>
      </c>
      <c r="UG29" s="83">
        <v>61515</v>
      </c>
      <c r="UH29" s="83">
        <v>61545</v>
      </c>
      <c r="UI29" s="83">
        <v>61576</v>
      </c>
      <c r="UJ29" s="83">
        <v>61607</v>
      </c>
      <c r="UK29" s="83">
        <v>61637</v>
      </c>
      <c r="UL29" s="83">
        <v>61668</v>
      </c>
      <c r="UM29" s="83">
        <v>61698</v>
      </c>
      <c r="UN29" s="83">
        <v>61729</v>
      </c>
      <c r="UO29" s="83">
        <v>61760</v>
      </c>
      <c r="UP29" s="83">
        <v>61788</v>
      </c>
      <c r="UQ29" s="83">
        <v>61819</v>
      </c>
      <c r="UR29" s="83">
        <v>61849</v>
      </c>
      <c r="US29" s="83">
        <v>61880</v>
      </c>
      <c r="UT29" s="83">
        <v>61910</v>
      </c>
      <c r="UU29" s="83">
        <v>61941</v>
      </c>
      <c r="UV29" s="83">
        <v>61972</v>
      </c>
      <c r="UW29" s="83">
        <v>62002</v>
      </c>
      <c r="UX29" s="83">
        <v>62033</v>
      </c>
      <c r="UY29" s="83">
        <v>62063</v>
      </c>
      <c r="UZ29" s="83">
        <v>62094</v>
      </c>
      <c r="VA29" s="83">
        <v>62125</v>
      </c>
      <c r="VB29" s="83">
        <v>62153</v>
      </c>
      <c r="VC29" s="83">
        <v>62184</v>
      </c>
      <c r="VD29" s="83">
        <v>62214</v>
      </c>
      <c r="VE29" s="83">
        <v>62245</v>
      </c>
      <c r="VF29" s="83">
        <v>62275</v>
      </c>
      <c r="VG29" s="83">
        <v>62306</v>
      </c>
      <c r="VH29" s="83">
        <v>62337</v>
      </c>
      <c r="VI29" s="83">
        <v>62367</v>
      </c>
      <c r="VJ29" s="83">
        <v>62398</v>
      </c>
      <c r="VK29" s="83">
        <v>62428</v>
      </c>
      <c r="VL29" s="83">
        <v>62459</v>
      </c>
      <c r="VM29" s="83">
        <v>62490</v>
      </c>
      <c r="VN29" s="83">
        <v>62518</v>
      </c>
      <c r="VO29" s="83">
        <v>62549</v>
      </c>
      <c r="VP29" s="83">
        <v>62579</v>
      </c>
      <c r="VQ29" s="83">
        <v>62610</v>
      </c>
      <c r="VR29" s="83">
        <v>62640</v>
      </c>
      <c r="VS29" s="83">
        <v>62671</v>
      </c>
      <c r="VT29" s="83">
        <v>62702</v>
      </c>
      <c r="VU29" s="83">
        <v>62732</v>
      </c>
      <c r="VV29" s="83">
        <v>62763</v>
      </c>
      <c r="VW29" s="83">
        <v>62793</v>
      </c>
      <c r="VX29" s="83">
        <v>62824</v>
      </c>
      <c r="VY29" s="83">
        <v>62855</v>
      </c>
      <c r="VZ29" s="83">
        <v>62884</v>
      </c>
      <c r="WA29" s="83">
        <v>62915</v>
      </c>
      <c r="WB29" s="83">
        <v>62945</v>
      </c>
      <c r="WC29" s="83">
        <v>62976</v>
      </c>
      <c r="WD29" s="83">
        <v>63006</v>
      </c>
      <c r="WE29" s="83">
        <v>63037</v>
      </c>
      <c r="WF29" s="83">
        <v>63068</v>
      </c>
      <c r="WG29" s="83">
        <v>63098</v>
      </c>
      <c r="WH29" s="83">
        <v>63129</v>
      </c>
      <c r="WI29" s="83">
        <v>63159</v>
      </c>
      <c r="WJ29" s="83">
        <v>63190</v>
      </c>
      <c r="WK29" s="83">
        <v>63221</v>
      </c>
      <c r="WL29" s="83">
        <v>63249</v>
      </c>
      <c r="WM29" s="83">
        <v>63280</v>
      </c>
      <c r="WN29" s="83">
        <v>63310</v>
      </c>
      <c r="WO29" s="83">
        <v>63341</v>
      </c>
      <c r="WP29" s="83">
        <v>63371</v>
      </c>
      <c r="WQ29" s="83">
        <v>63402</v>
      </c>
      <c r="WR29" s="83">
        <v>63433</v>
      </c>
      <c r="WS29" s="83">
        <v>63463</v>
      </c>
      <c r="WT29" s="83">
        <v>63494</v>
      </c>
      <c r="WU29" s="83">
        <v>63524</v>
      </c>
      <c r="WV29" s="83">
        <v>63555</v>
      </c>
      <c r="WW29" s="83">
        <v>63586</v>
      </c>
      <c r="WX29" s="83">
        <v>63614</v>
      </c>
      <c r="WY29" s="83">
        <v>63645</v>
      </c>
      <c r="WZ29" s="83">
        <v>63675</v>
      </c>
      <c r="XA29" s="83">
        <v>63706</v>
      </c>
      <c r="XB29" s="83">
        <v>63736</v>
      </c>
      <c r="XC29" s="83">
        <v>63767</v>
      </c>
      <c r="XD29" s="83">
        <v>63798</v>
      </c>
      <c r="XE29" s="83">
        <v>63828</v>
      </c>
      <c r="XF29" s="83">
        <v>63859</v>
      </c>
      <c r="XG29" s="83">
        <v>63889</v>
      </c>
      <c r="XH29" s="83">
        <v>63920</v>
      </c>
      <c r="XI29" s="83">
        <v>63951</v>
      </c>
      <c r="XJ29" s="83">
        <v>63979</v>
      </c>
      <c r="XK29" s="83">
        <v>64010</v>
      </c>
      <c r="XL29" s="83">
        <v>64040</v>
      </c>
      <c r="XM29" s="83">
        <v>64071</v>
      </c>
      <c r="XN29" s="83">
        <v>64101</v>
      </c>
      <c r="XO29" s="83">
        <v>64132</v>
      </c>
      <c r="XP29" s="83">
        <v>64163</v>
      </c>
      <c r="XQ29" s="83">
        <v>64193</v>
      </c>
      <c r="XR29" s="83">
        <v>64224</v>
      </c>
      <c r="XS29" s="83">
        <v>64254</v>
      </c>
      <c r="XT29" s="83">
        <v>64285</v>
      </c>
      <c r="XU29" s="83">
        <v>64316</v>
      </c>
      <c r="XV29" s="83">
        <v>64345</v>
      </c>
      <c r="XW29" s="83">
        <v>64376</v>
      </c>
      <c r="XX29" s="83">
        <v>64406</v>
      </c>
      <c r="XY29" s="83">
        <v>64437</v>
      </c>
      <c r="XZ29" s="83">
        <v>64467</v>
      </c>
      <c r="YA29" s="83">
        <v>64498</v>
      </c>
      <c r="YB29" s="83">
        <v>64529</v>
      </c>
      <c r="YC29" s="83">
        <v>64559</v>
      </c>
      <c r="YD29" s="83">
        <v>64590</v>
      </c>
      <c r="YE29" s="83">
        <v>64620</v>
      </c>
      <c r="YF29" s="83">
        <v>64651</v>
      </c>
      <c r="YG29" s="83">
        <v>64682</v>
      </c>
      <c r="YH29" s="83">
        <v>64710</v>
      </c>
      <c r="YI29" s="83">
        <v>64741</v>
      </c>
      <c r="YJ29" s="83">
        <v>64771</v>
      </c>
      <c r="YK29" s="83">
        <v>64802</v>
      </c>
      <c r="YL29" s="83">
        <v>64832</v>
      </c>
      <c r="YM29" s="83">
        <v>64863</v>
      </c>
      <c r="YN29" s="83">
        <v>64894</v>
      </c>
      <c r="YO29" s="83">
        <v>64924</v>
      </c>
      <c r="YP29" s="83">
        <v>64955</v>
      </c>
      <c r="YQ29" s="83">
        <v>64985</v>
      </c>
      <c r="YR29" s="83">
        <v>65016</v>
      </c>
      <c r="YS29" s="83">
        <v>65047</v>
      </c>
      <c r="YT29" s="83">
        <v>65075</v>
      </c>
      <c r="YU29" s="83">
        <v>65106</v>
      </c>
      <c r="YV29" s="83">
        <v>65136</v>
      </c>
      <c r="YW29" s="83">
        <v>65167</v>
      </c>
      <c r="YX29" s="83">
        <v>65197</v>
      </c>
      <c r="YY29" s="83">
        <v>65228</v>
      </c>
      <c r="YZ29" s="83">
        <v>65259</v>
      </c>
      <c r="ZA29" s="83">
        <v>65289</v>
      </c>
      <c r="ZB29" s="83">
        <v>65320</v>
      </c>
      <c r="ZC29" s="83">
        <v>65350</v>
      </c>
      <c r="ZD29" s="83">
        <v>65381</v>
      </c>
      <c r="ZE29" s="83">
        <v>65412</v>
      </c>
      <c r="ZF29" s="83">
        <v>65440</v>
      </c>
      <c r="ZG29" s="83">
        <v>65471</v>
      </c>
      <c r="ZH29" s="83">
        <v>65501</v>
      </c>
      <c r="ZI29" s="83">
        <v>65532</v>
      </c>
      <c r="ZJ29" s="83">
        <v>65562</v>
      </c>
      <c r="ZK29" s="83">
        <v>65593</v>
      </c>
      <c r="ZL29" s="83">
        <v>65624</v>
      </c>
      <c r="ZM29" s="83">
        <v>65654</v>
      </c>
      <c r="ZN29" s="83">
        <v>65685</v>
      </c>
      <c r="ZO29" s="83">
        <v>65715</v>
      </c>
      <c r="ZP29" s="83">
        <v>65746</v>
      </c>
      <c r="ZQ29" s="83">
        <v>65777</v>
      </c>
      <c r="ZR29" s="83">
        <v>65806</v>
      </c>
      <c r="ZS29" s="83">
        <v>65837</v>
      </c>
      <c r="ZT29" s="83">
        <v>65867</v>
      </c>
      <c r="ZU29" s="83">
        <v>65898</v>
      </c>
      <c r="ZV29" s="83">
        <v>65928</v>
      </c>
      <c r="ZW29" s="83">
        <v>65959</v>
      </c>
      <c r="ZX29" s="83">
        <v>65990</v>
      </c>
      <c r="ZY29" s="83">
        <v>66020</v>
      </c>
      <c r="ZZ29" s="83">
        <v>66051</v>
      </c>
      <c r="AAA29" s="83">
        <v>66081</v>
      </c>
      <c r="AAB29" s="83">
        <v>66112</v>
      </c>
      <c r="AAC29" s="83">
        <v>66143</v>
      </c>
      <c r="AAD29" s="83">
        <v>66171</v>
      </c>
      <c r="AAE29" s="83">
        <v>66202</v>
      </c>
      <c r="AAF29" s="83">
        <v>66232</v>
      </c>
      <c r="AAG29" s="83">
        <v>66263</v>
      </c>
      <c r="AAH29" s="83">
        <v>66293</v>
      </c>
      <c r="AAI29" s="83">
        <v>66324</v>
      </c>
      <c r="AAJ29" s="83">
        <v>66355</v>
      </c>
      <c r="AAK29" s="83">
        <v>66385</v>
      </c>
      <c r="AAL29" s="83">
        <v>66416</v>
      </c>
      <c r="AAM29" s="83">
        <v>66446</v>
      </c>
      <c r="AAN29" s="83">
        <v>66477</v>
      </c>
      <c r="AAO29" s="83">
        <v>66508</v>
      </c>
      <c r="AAP29" s="83">
        <v>66536</v>
      </c>
      <c r="AAQ29" s="83">
        <v>66567</v>
      </c>
      <c r="AAR29" s="83">
        <v>66597</v>
      </c>
      <c r="AAS29" s="83">
        <v>66628</v>
      </c>
      <c r="AAT29" s="83">
        <v>66658</v>
      </c>
      <c r="AAU29" s="83">
        <v>66689</v>
      </c>
      <c r="AAV29" s="83">
        <v>66720</v>
      </c>
      <c r="AAW29" s="83">
        <v>66750</v>
      </c>
      <c r="AAX29" s="83">
        <v>66781</v>
      </c>
      <c r="AAY29" s="83">
        <v>66811</v>
      </c>
      <c r="AAZ29" s="83">
        <v>66842</v>
      </c>
      <c r="ABA29" s="83">
        <v>66873</v>
      </c>
      <c r="ABB29" s="83">
        <v>66901</v>
      </c>
      <c r="ABC29" s="83">
        <v>66932</v>
      </c>
      <c r="ABD29" s="83">
        <v>66962</v>
      </c>
      <c r="ABE29" s="83">
        <v>66993</v>
      </c>
      <c r="ABF29" s="83">
        <v>67023</v>
      </c>
      <c r="ABG29" s="83">
        <v>67054</v>
      </c>
      <c r="ABH29" s="83">
        <v>67085</v>
      </c>
      <c r="ABI29" s="83">
        <v>67115</v>
      </c>
      <c r="ABJ29" s="83">
        <v>67146</v>
      </c>
      <c r="ABK29" s="83">
        <v>67176</v>
      </c>
      <c r="ABL29" s="83">
        <v>67207</v>
      </c>
      <c r="ABM29" s="83">
        <v>67238</v>
      </c>
      <c r="ABN29" s="83">
        <v>67267</v>
      </c>
      <c r="ABO29" s="83">
        <v>67298</v>
      </c>
      <c r="ABP29" s="83">
        <v>67328</v>
      </c>
      <c r="ABQ29" s="83">
        <v>67359</v>
      </c>
      <c r="ABR29" s="83">
        <v>67389</v>
      </c>
      <c r="ABS29" s="83">
        <v>67420</v>
      </c>
      <c r="ABT29" s="83">
        <v>67451</v>
      </c>
      <c r="ABU29" s="83">
        <v>67481</v>
      </c>
      <c r="ABV29" s="83">
        <v>67512</v>
      </c>
      <c r="ABW29" s="83">
        <v>67542</v>
      </c>
      <c r="ABX29" s="83">
        <v>67573</v>
      </c>
      <c r="ABY29" s="83">
        <v>67604</v>
      </c>
      <c r="ABZ29" s="83">
        <v>67632</v>
      </c>
      <c r="ACA29" s="83">
        <v>67663</v>
      </c>
      <c r="ACB29" s="83">
        <v>67693</v>
      </c>
      <c r="ACC29" s="83">
        <v>67724</v>
      </c>
      <c r="ACD29" s="83">
        <v>67754</v>
      </c>
      <c r="ACE29" s="83">
        <v>67785</v>
      </c>
      <c r="ACF29" s="83">
        <v>67816</v>
      </c>
      <c r="ACG29" s="83">
        <v>67846</v>
      </c>
      <c r="ACH29" s="83">
        <v>67877</v>
      </c>
      <c r="ACI29" s="83">
        <v>67907</v>
      </c>
      <c r="ACJ29" s="83">
        <v>67938</v>
      </c>
      <c r="ACK29" s="83">
        <v>67969</v>
      </c>
      <c r="ACL29" s="83">
        <v>67997</v>
      </c>
      <c r="ACM29" s="83">
        <v>68028</v>
      </c>
      <c r="ACN29" s="83">
        <v>68058</v>
      </c>
      <c r="ACO29" s="83">
        <v>68089</v>
      </c>
      <c r="ACP29" s="83">
        <v>68119</v>
      </c>
      <c r="ACQ29" s="83">
        <v>68150</v>
      </c>
      <c r="ACR29" s="83">
        <v>68181</v>
      </c>
      <c r="ACS29" s="83">
        <v>68211</v>
      </c>
      <c r="ACT29" s="83">
        <v>68242</v>
      </c>
      <c r="ACU29" s="83">
        <v>68272</v>
      </c>
      <c r="ACV29" s="83">
        <v>68303</v>
      </c>
      <c r="ACW29" s="83">
        <v>68334</v>
      </c>
      <c r="ACX29" s="83">
        <v>68362</v>
      </c>
      <c r="ACY29" s="83">
        <v>68393</v>
      </c>
      <c r="ACZ29" s="83">
        <v>68423</v>
      </c>
      <c r="ADA29" s="83">
        <v>68454</v>
      </c>
      <c r="ADB29" s="83">
        <v>68484</v>
      </c>
      <c r="ADC29" s="83">
        <v>68515</v>
      </c>
      <c r="ADD29" s="83">
        <v>68546</v>
      </c>
      <c r="ADE29" s="83">
        <v>68576</v>
      </c>
      <c r="ADF29" s="83">
        <v>68607</v>
      </c>
      <c r="ADG29" s="83">
        <v>68637</v>
      </c>
      <c r="ADH29" s="83">
        <v>68668</v>
      </c>
      <c r="ADI29" s="83">
        <v>68699</v>
      </c>
      <c r="ADJ29" s="83">
        <v>68728</v>
      </c>
      <c r="ADK29" s="83">
        <v>68759</v>
      </c>
      <c r="ADL29" s="83">
        <v>68789</v>
      </c>
      <c r="ADM29" s="83">
        <v>68820</v>
      </c>
      <c r="ADN29" s="83">
        <v>68850</v>
      </c>
      <c r="ADO29" s="83">
        <v>68881</v>
      </c>
      <c r="ADP29" s="83">
        <v>68912</v>
      </c>
      <c r="ADQ29" s="83">
        <v>68942</v>
      </c>
      <c r="ADR29" s="83">
        <v>68973</v>
      </c>
      <c r="ADS29" s="83">
        <v>69003</v>
      </c>
      <c r="ADT29" s="83">
        <v>69034</v>
      </c>
      <c r="ADU29" s="83">
        <v>69065</v>
      </c>
      <c r="ADV29" s="83">
        <v>69093</v>
      </c>
      <c r="ADW29" s="83">
        <v>69124</v>
      </c>
      <c r="ADX29" s="83">
        <v>69154</v>
      </c>
      <c r="ADY29" s="83">
        <v>69185</v>
      </c>
      <c r="ADZ29" s="83">
        <v>69215</v>
      </c>
      <c r="AEA29" s="83">
        <v>69246</v>
      </c>
      <c r="AEB29" s="83">
        <v>69277</v>
      </c>
      <c r="AEC29" s="83">
        <v>69307</v>
      </c>
      <c r="AED29" s="83">
        <v>69338</v>
      </c>
      <c r="AEE29" s="83">
        <v>69368</v>
      </c>
      <c r="AEF29" s="83">
        <v>69399</v>
      </c>
      <c r="AEG29" s="83">
        <v>69430</v>
      </c>
      <c r="AEH29" s="83">
        <v>69458</v>
      </c>
      <c r="AEI29" s="83">
        <v>69489</v>
      </c>
      <c r="AEJ29" s="83">
        <v>69519</v>
      </c>
      <c r="AEK29" s="83">
        <v>69550</v>
      </c>
      <c r="AEL29" s="83">
        <v>69580</v>
      </c>
      <c r="AEM29" s="83">
        <v>69611</v>
      </c>
      <c r="AEN29" s="83">
        <v>69642</v>
      </c>
      <c r="AEO29" s="83">
        <v>69672</v>
      </c>
      <c r="AEP29" s="83">
        <v>69703</v>
      </c>
      <c r="AEQ29" s="83">
        <v>69733</v>
      </c>
      <c r="AER29" s="83">
        <v>69764</v>
      </c>
      <c r="AES29" s="83">
        <v>69795</v>
      </c>
      <c r="AET29" s="83">
        <v>69823</v>
      </c>
      <c r="AEU29" s="83">
        <v>69854</v>
      </c>
      <c r="AEV29" s="83">
        <v>69884</v>
      </c>
      <c r="AEW29" s="83">
        <v>69915</v>
      </c>
      <c r="AEX29" s="83">
        <v>69945</v>
      </c>
      <c r="AEY29" s="83">
        <v>69976</v>
      </c>
      <c r="AEZ29" s="83">
        <v>70007</v>
      </c>
      <c r="AFA29" s="83">
        <v>70037</v>
      </c>
      <c r="AFB29" s="83">
        <v>70068</v>
      </c>
      <c r="AFC29" s="83">
        <v>70098</v>
      </c>
      <c r="AFD29" s="83">
        <v>70129</v>
      </c>
      <c r="AFE29" s="83">
        <v>70160</v>
      </c>
      <c r="AFF29" s="83">
        <v>70189</v>
      </c>
      <c r="AFG29" s="83">
        <v>70220</v>
      </c>
      <c r="AFH29" s="83">
        <v>70250</v>
      </c>
      <c r="AFI29" s="83">
        <v>70281</v>
      </c>
      <c r="AFJ29" s="83">
        <v>70311</v>
      </c>
      <c r="AFK29" s="83">
        <v>70342</v>
      </c>
      <c r="AFL29" s="83">
        <v>70373</v>
      </c>
      <c r="AFM29" s="83">
        <v>70403</v>
      </c>
      <c r="AFN29" s="83">
        <v>70434</v>
      </c>
      <c r="AFO29" s="83">
        <v>70464</v>
      </c>
      <c r="AFP29" s="83">
        <v>70495</v>
      </c>
      <c r="AFQ29" s="83">
        <v>70526</v>
      </c>
      <c r="AFR29" s="83">
        <v>70554</v>
      </c>
      <c r="AFS29" s="83">
        <v>70585</v>
      </c>
      <c r="AFT29" s="83">
        <v>70615</v>
      </c>
      <c r="AFU29" s="83">
        <v>70646</v>
      </c>
      <c r="AFV29" s="83">
        <v>70676</v>
      </c>
      <c r="AFW29" s="83">
        <v>70707</v>
      </c>
      <c r="AFX29" s="83">
        <v>70738</v>
      </c>
      <c r="AFY29" s="83">
        <v>70768</v>
      </c>
      <c r="AFZ29" s="83">
        <v>70799</v>
      </c>
      <c r="AGA29" s="83">
        <v>70829</v>
      </c>
      <c r="AGB29" s="83">
        <v>70860</v>
      </c>
      <c r="AGC29" s="83">
        <v>70891</v>
      </c>
      <c r="AGD29" s="83">
        <v>70919</v>
      </c>
      <c r="AGE29" s="83">
        <v>70950</v>
      </c>
      <c r="AGF29" s="83">
        <v>70980</v>
      </c>
      <c r="AGG29" s="83">
        <v>71011</v>
      </c>
      <c r="AGH29" s="83">
        <v>71041</v>
      </c>
      <c r="AGI29" s="83">
        <v>71072</v>
      </c>
      <c r="AGJ29" s="83">
        <v>71103</v>
      </c>
      <c r="AGK29" s="83">
        <v>71133</v>
      </c>
      <c r="AGL29" s="83">
        <v>71164</v>
      </c>
      <c r="AGM29" s="83">
        <v>71194</v>
      </c>
      <c r="AGN29" s="83">
        <v>71225</v>
      </c>
      <c r="AGO29" s="83">
        <v>71256</v>
      </c>
      <c r="AGP29" s="83">
        <v>71284</v>
      </c>
      <c r="AGQ29" s="83">
        <v>71315</v>
      </c>
      <c r="AGR29" s="83">
        <v>71345</v>
      </c>
      <c r="AGS29" s="83">
        <v>71376</v>
      </c>
      <c r="AGT29" s="83">
        <v>71406</v>
      </c>
      <c r="AGU29" s="83">
        <v>71437</v>
      </c>
      <c r="AGV29" s="83">
        <v>71468</v>
      </c>
      <c r="AGW29" s="83">
        <v>71498</v>
      </c>
      <c r="AGX29" s="83">
        <v>71529</v>
      </c>
      <c r="AGY29" s="83">
        <v>71559</v>
      </c>
      <c r="AGZ29" s="83">
        <v>71590</v>
      </c>
      <c r="AHA29" s="83">
        <v>71621</v>
      </c>
      <c r="AHB29" s="83">
        <v>71650</v>
      </c>
      <c r="AHC29" s="83">
        <v>71681</v>
      </c>
      <c r="AHD29" s="83">
        <v>71711</v>
      </c>
      <c r="AHE29" s="83">
        <v>71742</v>
      </c>
      <c r="AHF29" s="83">
        <v>71772</v>
      </c>
      <c r="AHG29" s="83">
        <v>71803</v>
      </c>
      <c r="AHH29" s="83">
        <v>71834</v>
      </c>
      <c r="AHI29" s="83">
        <v>71864</v>
      </c>
      <c r="AHJ29" s="83">
        <v>71895</v>
      </c>
      <c r="AHK29" s="83">
        <v>71925</v>
      </c>
      <c r="AHL29" s="83">
        <v>71956</v>
      </c>
      <c r="AHM29" s="83">
        <v>71987</v>
      </c>
      <c r="AHN29" s="83">
        <v>72015</v>
      </c>
      <c r="AHO29" s="83">
        <v>72046</v>
      </c>
      <c r="AHP29" s="83">
        <v>72076</v>
      </c>
      <c r="AHQ29" s="83">
        <v>72107</v>
      </c>
      <c r="AHR29" s="83">
        <v>72137</v>
      </c>
      <c r="AHS29" s="83">
        <v>72168</v>
      </c>
      <c r="AHT29" s="83">
        <v>72199</v>
      </c>
      <c r="AHU29" s="83">
        <v>72229</v>
      </c>
      <c r="AHV29" s="83">
        <v>72260</v>
      </c>
      <c r="AHW29" s="83">
        <v>72290</v>
      </c>
      <c r="AHX29" s="83">
        <v>72321</v>
      </c>
      <c r="AHY29" s="83">
        <v>72352</v>
      </c>
      <c r="AHZ29" s="83">
        <v>72380</v>
      </c>
      <c r="AIA29" s="83">
        <v>72411</v>
      </c>
      <c r="AIB29" s="83">
        <v>72441</v>
      </c>
      <c r="AIC29" s="83">
        <v>72472</v>
      </c>
      <c r="AID29" s="83">
        <v>72502</v>
      </c>
      <c r="AIE29" s="83">
        <v>72533</v>
      </c>
      <c r="AIF29" s="83">
        <v>72564</v>
      </c>
      <c r="AIG29" s="83">
        <v>72594</v>
      </c>
      <c r="AIH29" s="83">
        <v>72625</v>
      </c>
      <c r="AII29" s="83">
        <v>72655</v>
      </c>
      <c r="AIJ29" s="83">
        <v>72686</v>
      </c>
      <c r="AIK29" s="83">
        <v>72717</v>
      </c>
      <c r="AIL29" s="83">
        <v>72745</v>
      </c>
      <c r="AIM29" s="83">
        <v>72776</v>
      </c>
      <c r="AIN29" s="83">
        <v>72806</v>
      </c>
      <c r="AIO29" s="83">
        <v>72837</v>
      </c>
      <c r="AIP29" s="83">
        <v>72867</v>
      </c>
      <c r="AIQ29" s="83">
        <v>72898</v>
      </c>
      <c r="AIR29" s="83">
        <v>72929</v>
      </c>
      <c r="AIS29" s="83">
        <v>72959</v>
      </c>
      <c r="AIT29" s="83">
        <v>72990</v>
      </c>
      <c r="AIU29" s="83">
        <v>73020</v>
      </c>
      <c r="AIV29" s="83">
        <v>73051</v>
      </c>
      <c r="AIW29" s="83">
        <v>73082</v>
      </c>
      <c r="AIX29" s="83">
        <v>73110</v>
      </c>
      <c r="AIY29" s="83">
        <v>73141</v>
      </c>
      <c r="AIZ29" s="83">
        <v>73171</v>
      </c>
      <c r="AJA29" s="83">
        <v>73202</v>
      </c>
      <c r="AJB29" s="83">
        <v>73232</v>
      </c>
      <c r="AJC29" s="83">
        <v>73263</v>
      </c>
      <c r="AJD29" s="83">
        <v>73294</v>
      </c>
      <c r="AJE29" s="83">
        <v>73324</v>
      </c>
      <c r="AJF29" s="83">
        <v>73355</v>
      </c>
      <c r="AJG29" s="83">
        <v>73385</v>
      </c>
      <c r="AJH29" s="83">
        <v>73416</v>
      </c>
      <c r="AJI29" s="83">
        <v>73447</v>
      </c>
      <c r="AJJ29" s="83">
        <v>73475</v>
      </c>
      <c r="AJK29" s="83">
        <v>73506</v>
      </c>
      <c r="AJL29" s="83">
        <v>73536</v>
      </c>
      <c r="AJM29" s="83">
        <v>73567</v>
      </c>
      <c r="AJN29" s="83">
        <v>73597</v>
      </c>
      <c r="AJO29" s="83">
        <v>73628</v>
      </c>
      <c r="AJP29" s="83">
        <v>73659</v>
      </c>
      <c r="AJQ29" s="83">
        <v>73689</v>
      </c>
      <c r="AJR29" s="83">
        <v>73720</v>
      </c>
      <c r="AJS29" s="83">
        <v>73750</v>
      </c>
      <c r="AJT29" s="83">
        <v>73781</v>
      </c>
      <c r="AJU29" s="83">
        <v>73812</v>
      </c>
      <c r="AJV29" s="83">
        <v>73840</v>
      </c>
      <c r="AJW29" s="83">
        <v>73871</v>
      </c>
      <c r="AJX29" s="83">
        <v>73901</v>
      </c>
      <c r="AJY29" s="83">
        <v>73932</v>
      </c>
      <c r="AJZ29" s="83">
        <v>73962</v>
      </c>
      <c r="AKA29" s="83">
        <v>73993</v>
      </c>
      <c r="AKB29" s="83">
        <v>74024</v>
      </c>
      <c r="AKC29" s="83">
        <v>74054</v>
      </c>
      <c r="AKD29" s="83">
        <v>74085</v>
      </c>
      <c r="AKE29" s="83">
        <v>74115</v>
      </c>
      <c r="AKF29" s="83">
        <v>74146</v>
      </c>
      <c r="AKG29" s="83">
        <v>74177</v>
      </c>
      <c r="AKH29" s="83">
        <v>74205</v>
      </c>
      <c r="AKI29" s="83">
        <v>74236</v>
      </c>
      <c r="AKJ29" s="83">
        <v>74266</v>
      </c>
      <c r="AKK29" s="83">
        <v>74297</v>
      </c>
      <c r="AKL29" s="83">
        <v>74327</v>
      </c>
      <c r="AKM29" s="83">
        <v>74358</v>
      </c>
      <c r="AKN29" s="83">
        <v>74389</v>
      </c>
      <c r="AKO29" s="83">
        <v>74419</v>
      </c>
      <c r="AKP29" s="83">
        <v>74450</v>
      </c>
      <c r="AKQ29" s="83">
        <v>74480</v>
      </c>
      <c r="AKR29" s="83">
        <v>74511</v>
      </c>
      <c r="AKS29" s="83">
        <v>74542</v>
      </c>
      <c r="AKT29" s="83">
        <v>74571</v>
      </c>
      <c r="AKU29" s="83">
        <v>74602</v>
      </c>
      <c r="AKV29" s="83">
        <v>74632</v>
      </c>
      <c r="AKW29" s="83">
        <v>74663</v>
      </c>
      <c r="AKX29" s="83">
        <v>74693</v>
      </c>
      <c r="AKY29" s="83">
        <v>74724</v>
      </c>
      <c r="AKZ29" s="83">
        <v>74755</v>
      </c>
      <c r="ALA29" s="83">
        <v>74785</v>
      </c>
      <c r="ALB29" s="83">
        <v>74816</v>
      </c>
      <c r="ALC29" s="83">
        <v>74846</v>
      </c>
      <c r="ALD29" s="83">
        <v>74877</v>
      </c>
      <c r="ALE29" s="83">
        <v>74908</v>
      </c>
      <c r="ALF29" s="83">
        <v>74936</v>
      </c>
      <c r="ALG29" s="83">
        <v>74967</v>
      </c>
      <c r="ALH29" s="83">
        <v>74997</v>
      </c>
      <c r="ALI29" s="83">
        <v>75028</v>
      </c>
      <c r="ALJ29" s="83">
        <v>75058</v>
      </c>
      <c r="ALK29" s="83">
        <v>75089</v>
      </c>
      <c r="ALL29" s="83">
        <v>75120</v>
      </c>
      <c r="ALM29" s="83">
        <v>75150</v>
      </c>
      <c r="ALN29" s="83">
        <v>75181</v>
      </c>
      <c r="ALO29" s="83">
        <v>75211</v>
      </c>
      <c r="ALP29" s="83">
        <v>75242</v>
      </c>
      <c r="ALQ29" s="83">
        <v>75273</v>
      </c>
      <c r="ALR29" s="83">
        <v>75301</v>
      </c>
      <c r="ALS29" s="83">
        <v>75332</v>
      </c>
      <c r="ALT29" s="83">
        <v>75362</v>
      </c>
      <c r="ALU29" s="83">
        <v>75393</v>
      </c>
      <c r="ALV29" s="83">
        <v>75423</v>
      </c>
      <c r="ALW29" s="83">
        <v>75454</v>
      </c>
      <c r="ALX29" s="83">
        <v>75485</v>
      </c>
      <c r="ALY29" s="83">
        <v>75515</v>
      </c>
      <c r="ALZ29" s="83">
        <v>75546</v>
      </c>
      <c r="AMA29" s="83">
        <v>75576</v>
      </c>
      <c r="AMB29" s="83">
        <v>75607</v>
      </c>
      <c r="AMC29" s="83">
        <v>75638</v>
      </c>
      <c r="AMD29" s="83">
        <v>75666</v>
      </c>
      <c r="AME29" s="83">
        <v>75697</v>
      </c>
      <c r="AMF29" s="83">
        <v>75727</v>
      </c>
      <c r="AMG29" s="83">
        <v>75758</v>
      </c>
      <c r="AMH29" s="83">
        <v>75788</v>
      </c>
      <c r="AMI29" s="83">
        <v>75819</v>
      </c>
      <c r="AMJ29" s="83">
        <v>75850</v>
      </c>
      <c r="AMK29" s="83">
        <v>75880</v>
      </c>
      <c r="AML29" s="83">
        <v>75911</v>
      </c>
      <c r="AMM29" s="83">
        <v>75941</v>
      </c>
      <c r="AMN29" s="83">
        <v>75972</v>
      </c>
      <c r="AMO29" s="83">
        <v>76003</v>
      </c>
      <c r="AMP29" s="83">
        <v>76032</v>
      </c>
      <c r="AMQ29" s="83">
        <v>76063</v>
      </c>
      <c r="AMR29" s="83">
        <v>76093</v>
      </c>
      <c r="AMS29" s="83">
        <v>76124</v>
      </c>
      <c r="AMT29" s="83">
        <v>76154</v>
      </c>
      <c r="AMU29" s="83">
        <v>76185</v>
      </c>
      <c r="AMV29" s="83">
        <v>76216</v>
      </c>
      <c r="AMW29" s="83">
        <v>76246</v>
      </c>
      <c r="AMX29" s="83">
        <v>76277</v>
      </c>
      <c r="AMY29" s="83">
        <v>76307</v>
      </c>
      <c r="AMZ29" s="83">
        <v>76338</v>
      </c>
      <c r="ANA29" s="83">
        <v>76369</v>
      </c>
      <c r="ANB29" s="83">
        <v>76397</v>
      </c>
      <c r="ANC29" s="83">
        <v>76428</v>
      </c>
      <c r="AND29" s="83">
        <v>76458</v>
      </c>
      <c r="ANE29" s="83">
        <v>76489</v>
      </c>
      <c r="ANF29" s="83">
        <v>76519</v>
      </c>
      <c r="ANG29" s="83">
        <v>76550</v>
      </c>
      <c r="ANH29" s="83">
        <v>76581</v>
      </c>
      <c r="ANI29" s="83">
        <v>76611</v>
      </c>
      <c r="ANJ29" s="83">
        <v>76642</v>
      </c>
      <c r="ANK29" s="83">
        <v>76672</v>
      </c>
      <c r="ANL29" s="83">
        <v>76703</v>
      </c>
      <c r="ANM29" s="83">
        <v>76734</v>
      </c>
      <c r="ANN29" s="83">
        <v>76762</v>
      </c>
      <c r="ANO29" s="83">
        <v>76793</v>
      </c>
      <c r="ANP29" s="83">
        <v>76823</v>
      </c>
      <c r="ANQ29" s="83">
        <v>76854</v>
      </c>
      <c r="ANR29" s="83">
        <v>76884</v>
      </c>
      <c r="ANS29" s="83">
        <v>76915</v>
      </c>
      <c r="ANT29" s="83">
        <v>76946</v>
      </c>
      <c r="ANU29" s="83">
        <v>76976</v>
      </c>
      <c r="ANV29" s="83">
        <v>77007</v>
      </c>
      <c r="ANW29" s="83">
        <v>77037</v>
      </c>
      <c r="ANX29" s="83">
        <v>77068</v>
      </c>
      <c r="ANY29" s="83">
        <v>77099</v>
      </c>
      <c r="ANZ29" s="83">
        <v>77127</v>
      </c>
      <c r="AOA29" s="83">
        <v>77158</v>
      </c>
      <c r="AOB29" s="83">
        <v>77188</v>
      </c>
      <c r="AOC29" s="83">
        <v>77219</v>
      </c>
      <c r="AOD29" s="83">
        <v>77249</v>
      </c>
      <c r="AOE29" s="83">
        <v>77280</v>
      </c>
      <c r="AOF29" s="83">
        <v>77311</v>
      </c>
      <c r="AOG29" s="83">
        <v>77341</v>
      </c>
      <c r="AOH29" s="83">
        <v>77372</v>
      </c>
      <c r="AOI29" s="83">
        <v>77402</v>
      </c>
      <c r="AOJ29" s="83">
        <v>77433</v>
      </c>
      <c r="AOK29" s="83">
        <v>77464</v>
      </c>
      <c r="AOL29" s="83">
        <v>77493</v>
      </c>
      <c r="AOM29" s="83">
        <v>77524</v>
      </c>
      <c r="AON29" s="83">
        <v>77554</v>
      </c>
      <c r="AOO29" s="83">
        <v>77585</v>
      </c>
      <c r="AOP29" s="83">
        <v>77615</v>
      </c>
      <c r="AOQ29" s="83">
        <v>77646</v>
      </c>
      <c r="AOR29" s="83">
        <v>77677</v>
      </c>
      <c r="AOS29" s="83">
        <v>77707</v>
      </c>
      <c r="AOT29" s="83">
        <v>77738</v>
      </c>
      <c r="AOU29" s="83">
        <v>77768</v>
      </c>
      <c r="AOV29" s="83">
        <v>77799</v>
      </c>
      <c r="AOW29" s="83">
        <v>77830</v>
      </c>
      <c r="AOX29" s="83">
        <v>77858</v>
      </c>
      <c r="AOY29" s="83">
        <v>77889</v>
      </c>
      <c r="AOZ29" s="83">
        <v>77919</v>
      </c>
      <c r="APA29" s="83">
        <v>77950</v>
      </c>
      <c r="APB29" s="83">
        <v>77980</v>
      </c>
      <c r="APC29" s="83">
        <v>78011</v>
      </c>
      <c r="APD29" s="83">
        <v>78042</v>
      </c>
      <c r="APE29" s="83">
        <v>78072</v>
      </c>
      <c r="APF29" s="83">
        <v>78103</v>
      </c>
      <c r="APG29" s="83">
        <v>78133</v>
      </c>
      <c r="APH29" s="83">
        <v>78164</v>
      </c>
      <c r="API29" s="83">
        <v>78195</v>
      </c>
      <c r="APJ29" s="83">
        <v>78223</v>
      </c>
      <c r="APK29" s="83">
        <v>78254</v>
      </c>
      <c r="APL29" s="83">
        <v>78284</v>
      </c>
      <c r="APM29" s="83">
        <v>78315</v>
      </c>
      <c r="APN29" s="83">
        <v>78345</v>
      </c>
      <c r="APO29" s="83">
        <v>78376</v>
      </c>
      <c r="APP29" s="83">
        <v>78407</v>
      </c>
      <c r="APQ29" s="83">
        <v>78437</v>
      </c>
      <c r="APR29" s="83">
        <v>78468</v>
      </c>
      <c r="APS29" s="83">
        <v>78498</v>
      </c>
      <c r="APT29" s="83">
        <v>78529</v>
      </c>
      <c r="APU29" s="83">
        <v>78560</v>
      </c>
      <c r="APV29" s="83">
        <v>78588</v>
      </c>
      <c r="APW29" s="83">
        <v>78619</v>
      </c>
      <c r="APX29" s="83">
        <v>78649</v>
      </c>
      <c r="APY29" s="83">
        <v>78680</v>
      </c>
      <c r="APZ29" s="83">
        <v>78710</v>
      </c>
      <c r="AQA29" s="83">
        <v>78741</v>
      </c>
      <c r="AQB29" s="83">
        <v>78772</v>
      </c>
      <c r="AQC29" s="83">
        <v>78802</v>
      </c>
      <c r="AQD29" s="83">
        <v>78833</v>
      </c>
      <c r="AQE29" s="83">
        <v>78863</v>
      </c>
      <c r="AQF29" s="83">
        <v>78894</v>
      </c>
      <c r="AQG29" s="83">
        <v>78925</v>
      </c>
      <c r="AQH29" s="83">
        <v>78954</v>
      </c>
      <c r="AQI29" s="83">
        <v>78985</v>
      </c>
      <c r="AQJ29" s="83">
        <v>79015</v>
      </c>
      <c r="AQK29" s="83">
        <v>79046</v>
      </c>
      <c r="AQL29" s="83">
        <v>79076</v>
      </c>
      <c r="AQM29" s="83">
        <v>79107</v>
      </c>
      <c r="AQN29" s="83">
        <v>79138</v>
      </c>
      <c r="AQO29" s="83">
        <v>79168</v>
      </c>
      <c r="AQP29" s="83">
        <v>79199</v>
      </c>
      <c r="AQQ29" s="83">
        <v>79229</v>
      </c>
      <c r="AQR29" s="83">
        <v>79260</v>
      </c>
      <c r="AQS29" s="83">
        <v>79291</v>
      </c>
      <c r="AQT29" s="83">
        <v>79319</v>
      </c>
      <c r="AQU29" s="83">
        <v>79350</v>
      </c>
      <c r="AQV29" s="83">
        <v>79380</v>
      </c>
      <c r="AQW29" s="83">
        <v>79411</v>
      </c>
      <c r="AQX29" s="83">
        <v>79441</v>
      </c>
      <c r="AQY29" s="83">
        <v>79472</v>
      </c>
      <c r="AQZ29" s="83">
        <v>79503</v>
      </c>
      <c r="ARA29" s="83">
        <v>79533</v>
      </c>
      <c r="ARB29" s="83">
        <v>79564</v>
      </c>
      <c r="ARC29" s="83">
        <v>79594</v>
      </c>
      <c r="ARD29" s="83">
        <v>79625</v>
      </c>
      <c r="ARE29" s="83">
        <v>79656</v>
      </c>
      <c r="ARF29" s="83">
        <v>79684</v>
      </c>
      <c r="ARG29" s="83">
        <v>79715</v>
      </c>
      <c r="ARH29" s="83">
        <v>79745</v>
      </c>
      <c r="ARI29" s="83">
        <v>79776</v>
      </c>
      <c r="ARJ29" s="83">
        <v>79806</v>
      </c>
      <c r="ARK29" s="83">
        <v>79837</v>
      </c>
      <c r="ARL29" s="83">
        <v>79868</v>
      </c>
      <c r="ARM29" s="83">
        <v>79898</v>
      </c>
      <c r="ARN29" s="83">
        <v>79929</v>
      </c>
      <c r="ARO29" s="83">
        <v>79959</v>
      </c>
      <c r="ARP29" s="83">
        <v>79990</v>
      </c>
      <c r="ARQ29" s="83">
        <v>80021</v>
      </c>
      <c r="ARR29" s="83">
        <v>80049</v>
      </c>
      <c r="ARS29" s="83">
        <v>80080</v>
      </c>
      <c r="ART29" s="83">
        <v>80110</v>
      </c>
      <c r="ARU29" s="83">
        <v>80141</v>
      </c>
      <c r="ARV29" s="83">
        <v>80171</v>
      </c>
      <c r="ARW29" s="83">
        <v>80202</v>
      </c>
      <c r="ARX29" s="83">
        <v>80233</v>
      </c>
      <c r="ARY29" s="83">
        <v>80263</v>
      </c>
      <c r="ARZ29" s="83">
        <v>80294</v>
      </c>
      <c r="ASA29" s="83">
        <v>80324</v>
      </c>
      <c r="ASB29" s="83">
        <v>80355</v>
      </c>
      <c r="ASC29" s="83">
        <v>80386</v>
      </c>
      <c r="ASD29" s="83">
        <v>80415</v>
      </c>
      <c r="ASE29" s="83">
        <v>80446</v>
      </c>
      <c r="ASF29" s="83">
        <v>80476</v>
      </c>
      <c r="ASG29" s="83">
        <v>80507</v>
      </c>
      <c r="ASH29" s="83">
        <v>80537</v>
      </c>
      <c r="ASI29" s="83">
        <v>80568</v>
      </c>
      <c r="ASJ29" s="83">
        <v>80599</v>
      </c>
      <c r="ASK29" s="83">
        <v>80629</v>
      </c>
      <c r="ASL29" s="83">
        <v>80660</v>
      </c>
      <c r="ASM29" s="83">
        <v>80690</v>
      </c>
      <c r="ASN29" s="83">
        <v>80721</v>
      </c>
      <c r="ASO29" s="83">
        <v>80752</v>
      </c>
      <c r="ASP29" s="83">
        <v>80780</v>
      </c>
      <c r="ASQ29" s="83">
        <v>80811</v>
      </c>
      <c r="ASR29" s="83">
        <v>80841</v>
      </c>
      <c r="ASS29" s="83">
        <v>80872</v>
      </c>
      <c r="AST29" s="83">
        <v>80902</v>
      </c>
      <c r="ASU29" s="83">
        <v>80933</v>
      </c>
      <c r="ASV29" s="83">
        <v>80964</v>
      </c>
      <c r="ASW29" s="83">
        <v>80994</v>
      </c>
      <c r="ASX29" s="83">
        <v>81025</v>
      </c>
      <c r="ASY29" s="83">
        <v>81055</v>
      </c>
      <c r="ASZ29" s="83">
        <v>81086</v>
      </c>
      <c r="ATA29" s="83">
        <v>81117</v>
      </c>
      <c r="ATB29" s="83">
        <v>81145</v>
      </c>
      <c r="ATC29" s="83">
        <v>81176</v>
      </c>
      <c r="ATD29" s="83">
        <v>81206</v>
      </c>
      <c r="ATE29" s="83">
        <v>81237</v>
      </c>
      <c r="ATF29" s="83">
        <v>81267</v>
      </c>
      <c r="ATG29" s="83">
        <v>81298</v>
      </c>
      <c r="ATH29" s="83">
        <v>81329</v>
      </c>
      <c r="ATI29" s="83">
        <v>81359</v>
      </c>
      <c r="ATJ29" s="83">
        <v>81390</v>
      </c>
      <c r="ATK29" s="83">
        <v>81420</v>
      </c>
      <c r="ATL29" s="83">
        <v>81451</v>
      </c>
      <c r="ATM29" s="83">
        <v>81482</v>
      </c>
      <c r="ATN29" s="83">
        <v>81510</v>
      </c>
      <c r="ATO29" s="83">
        <v>81541</v>
      </c>
      <c r="ATP29" s="83">
        <v>81571</v>
      </c>
      <c r="ATQ29" s="83">
        <v>81602</v>
      </c>
      <c r="ATR29" s="83">
        <v>81632</v>
      </c>
      <c r="ATS29" s="83">
        <v>81663</v>
      </c>
      <c r="ATT29" s="83">
        <v>81694</v>
      </c>
      <c r="ATU29" s="83">
        <v>81724</v>
      </c>
      <c r="ATV29" s="83">
        <v>81755</v>
      </c>
      <c r="ATW29" s="83">
        <v>81785</v>
      </c>
      <c r="ATX29" s="83">
        <v>81816</v>
      </c>
      <c r="ATY29" s="83">
        <v>81847</v>
      </c>
      <c r="ATZ29" s="83">
        <v>81876</v>
      </c>
      <c r="AUA29" s="83">
        <v>81907</v>
      </c>
      <c r="AUB29" s="83">
        <v>81937</v>
      </c>
      <c r="AUC29" s="83">
        <v>81968</v>
      </c>
      <c r="AUD29" s="83">
        <v>81998</v>
      </c>
      <c r="AUE29" s="83">
        <v>82029</v>
      </c>
      <c r="AUF29" s="83">
        <v>82060</v>
      </c>
      <c r="AUG29" s="83">
        <v>82090</v>
      </c>
      <c r="AUH29" s="83">
        <v>82121</v>
      </c>
      <c r="AUI29" s="83">
        <v>82151</v>
      </c>
      <c r="AUJ29" s="83">
        <v>82182</v>
      </c>
      <c r="AUK29" s="83">
        <v>82213</v>
      </c>
      <c r="AUL29" s="83">
        <v>82241</v>
      </c>
      <c r="AUM29" s="83">
        <v>82272</v>
      </c>
      <c r="AUN29" s="83">
        <v>82302</v>
      </c>
      <c r="AUO29" s="83">
        <v>82333</v>
      </c>
      <c r="AUP29" s="83">
        <v>82363</v>
      </c>
      <c r="AUQ29" s="83">
        <v>82394</v>
      </c>
      <c r="AUR29" s="83">
        <v>82425</v>
      </c>
      <c r="AUS29" s="83">
        <v>82455</v>
      </c>
      <c r="AUT29" s="83">
        <v>82486</v>
      </c>
      <c r="AUU29" s="83">
        <v>82516</v>
      </c>
      <c r="AUV29" s="83">
        <v>82547</v>
      </c>
      <c r="AUW29" s="83">
        <v>82578</v>
      </c>
      <c r="AUX29" s="83">
        <v>82606</v>
      </c>
      <c r="AUY29" s="83">
        <v>82637</v>
      </c>
      <c r="AUZ29" s="83">
        <v>82667</v>
      </c>
      <c r="AVA29" s="83">
        <v>82698</v>
      </c>
      <c r="AVB29" s="83">
        <v>82728</v>
      </c>
      <c r="AVC29" s="83">
        <v>82759</v>
      </c>
      <c r="AVD29" s="83">
        <v>82790</v>
      </c>
      <c r="AVE29" s="83">
        <v>82820</v>
      </c>
      <c r="AVF29" s="83">
        <v>82851</v>
      </c>
      <c r="AVG29" s="83">
        <v>82881</v>
      </c>
      <c r="AVH29" s="83">
        <v>82912</v>
      </c>
      <c r="AVI29" s="83">
        <v>82943</v>
      </c>
      <c r="AVJ29" s="83">
        <v>82971</v>
      </c>
      <c r="AVK29" s="83">
        <v>83002</v>
      </c>
      <c r="AVL29" s="83">
        <v>83032</v>
      </c>
      <c r="AVM29" s="83">
        <v>83063</v>
      </c>
      <c r="AVN29" s="83">
        <v>83093</v>
      </c>
      <c r="AVO29" s="83">
        <v>83124</v>
      </c>
      <c r="AVP29" s="83">
        <v>83155</v>
      </c>
      <c r="AVQ29" s="83">
        <v>83185</v>
      </c>
      <c r="AVR29" s="83">
        <v>83216</v>
      </c>
      <c r="AVS29" s="83">
        <v>83246</v>
      </c>
      <c r="AVT29" s="83">
        <v>83277</v>
      </c>
      <c r="AVU29" s="83">
        <v>83308</v>
      </c>
      <c r="AVV29" s="83">
        <v>83337</v>
      </c>
      <c r="AVW29" s="83">
        <v>83368</v>
      </c>
      <c r="AVX29" s="83">
        <v>83398</v>
      </c>
      <c r="AVY29" s="83">
        <v>83429</v>
      </c>
      <c r="AVZ29" s="83">
        <v>83459</v>
      </c>
      <c r="AWA29" s="83">
        <v>83490</v>
      </c>
      <c r="AWB29" s="83">
        <v>83521</v>
      </c>
      <c r="AWC29" s="83">
        <v>83551</v>
      </c>
      <c r="AWD29" s="83">
        <v>83582</v>
      </c>
      <c r="AWE29" s="83">
        <v>83612</v>
      </c>
      <c r="AWF29" s="83">
        <v>83643</v>
      </c>
      <c r="AWG29" s="83">
        <v>83674</v>
      </c>
      <c r="AWH29" s="83">
        <v>83702</v>
      </c>
      <c r="AWI29" s="83">
        <v>83733</v>
      </c>
      <c r="AWJ29" s="83">
        <v>83763</v>
      </c>
      <c r="AWK29" s="83">
        <v>83794</v>
      </c>
      <c r="AWL29" s="83">
        <v>83824</v>
      </c>
      <c r="AWM29" s="83">
        <v>83855</v>
      </c>
      <c r="AWN29" s="83">
        <v>83886</v>
      </c>
      <c r="AWO29" s="83">
        <v>83916</v>
      </c>
      <c r="AWP29" s="83">
        <v>83947</v>
      </c>
      <c r="AWQ29" s="83">
        <v>83977</v>
      </c>
      <c r="AWR29" s="83">
        <v>84008</v>
      </c>
      <c r="AWS29" s="83">
        <v>84039</v>
      </c>
      <c r="AWT29" s="83">
        <v>84067</v>
      </c>
      <c r="AWU29" s="83">
        <v>84098</v>
      </c>
      <c r="AWV29" s="83">
        <v>84128</v>
      </c>
      <c r="AWW29" s="83">
        <v>84159</v>
      </c>
      <c r="AWX29" s="83">
        <v>84189</v>
      </c>
      <c r="AWY29" s="83">
        <v>84220</v>
      </c>
      <c r="AWZ29" s="83">
        <v>84251</v>
      </c>
      <c r="AXA29" s="83">
        <v>84281</v>
      </c>
      <c r="AXB29" s="83">
        <v>84312</v>
      </c>
      <c r="AXC29" s="83">
        <v>84342</v>
      </c>
      <c r="AXD29" s="83">
        <v>84373</v>
      </c>
      <c r="AXE29" s="83">
        <v>84404</v>
      </c>
      <c r="AXF29" s="83">
        <v>84432</v>
      </c>
      <c r="AXG29" s="83">
        <v>84463</v>
      </c>
      <c r="AXH29" s="83">
        <v>84493</v>
      </c>
      <c r="AXI29" s="83">
        <v>84524</v>
      </c>
      <c r="AXJ29" s="83">
        <v>84554</v>
      </c>
      <c r="AXK29" s="83">
        <v>84585</v>
      </c>
      <c r="AXL29" s="83">
        <v>84616</v>
      </c>
      <c r="AXM29" s="83">
        <v>84646</v>
      </c>
      <c r="AXN29" s="83">
        <v>84677</v>
      </c>
      <c r="AXO29" s="83">
        <v>84707</v>
      </c>
      <c r="AXP29" s="83">
        <v>84738</v>
      </c>
      <c r="AXQ29" s="83">
        <v>84769</v>
      </c>
      <c r="AXR29" s="83">
        <v>84798</v>
      </c>
      <c r="AXS29" s="83">
        <v>84829</v>
      </c>
      <c r="AXT29" s="83">
        <v>84859</v>
      </c>
      <c r="AXU29" s="83">
        <v>84890</v>
      </c>
      <c r="AXV29" s="83">
        <v>84920</v>
      </c>
      <c r="AXW29" s="83">
        <v>84951</v>
      </c>
      <c r="AXX29" s="83">
        <v>84982</v>
      </c>
      <c r="AXY29" s="83">
        <v>85012</v>
      </c>
      <c r="AXZ29" s="83">
        <v>85043</v>
      </c>
      <c r="AYA29" s="83">
        <v>85073</v>
      </c>
      <c r="AYB29" s="83">
        <v>85104</v>
      </c>
      <c r="AYC29" s="83">
        <v>85135</v>
      </c>
      <c r="AYD29" s="83">
        <v>85163</v>
      </c>
      <c r="AYE29" s="83">
        <v>85194</v>
      </c>
      <c r="AYF29" s="83">
        <v>85224</v>
      </c>
      <c r="AYG29" s="83">
        <v>85255</v>
      </c>
      <c r="AYH29" s="83">
        <v>85285</v>
      </c>
      <c r="AYI29" s="83">
        <v>85316</v>
      </c>
      <c r="AYJ29" s="83">
        <v>85347</v>
      </c>
      <c r="AYK29" s="83">
        <v>85377</v>
      </c>
      <c r="AYL29" s="83">
        <v>85408</v>
      </c>
      <c r="AYM29" s="83">
        <v>85438</v>
      </c>
      <c r="AYN29" s="83">
        <v>85469</v>
      </c>
      <c r="AYO29" s="83">
        <v>85500</v>
      </c>
      <c r="AYP29" s="83">
        <v>85528</v>
      </c>
      <c r="AYQ29" s="83">
        <v>85559</v>
      </c>
      <c r="AYR29" s="83">
        <v>85589</v>
      </c>
      <c r="AYS29" s="83">
        <v>85620</v>
      </c>
      <c r="AYT29" s="83">
        <v>85650</v>
      </c>
      <c r="AYU29" s="83">
        <v>85681</v>
      </c>
      <c r="AYV29" s="83">
        <v>85712</v>
      </c>
      <c r="AYW29" s="83">
        <v>85742</v>
      </c>
      <c r="AYX29" s="83">
        <v>85773</v>
      </c>
      <c r="AYY29" s="83">
        <v>85803</v>
      </c>
      <c r="AYZ29" s="83">
        <v>85834</v>
      </c>
      <c r="AZA29" s="83">
        <v>85865</v>
      </c>
      <c r="AZB29" s="83">
        <v>85893</v>
      </c>
      <c r="AZC29" s="83">
        <v>85924</v>
      </c>
      <c r="AZD29" s="83">
        <v>85954</v>
      </c>
      <c r="AZE29" s="83">
        <v>85985</v>
      </c>
      <c r="AZF29" s="83">
        <v>86015</v>
      </c>
      <c r="AZG29" s="83">
        <v>86046</v>
      </c>
      <c r="AZH29" s="83">
        <v>86077</v>
      </c>
      <c r="AZI29" s="83">
        <v>86107</v>
      </c>
      <c r="AZJ29" s="83">
        <v>86138</v>
      </c>
      <c r="AZK29" s="83">
        <v>86168</v>
      </c>
      <c r="AZL29" s="83">
        <v>86199</v>
      </c>
      <c r="AZM29" s="83">
        <v>86230</v>
      </c>
      <c r="AZN29" s="83">
        <v>86259</v>
      </c>
      <c r="AZO29" s="83">
        <v>86290</v>
      </c>
      <c r="AZP29" s="83">
        <v>86320</v>
      </c>
      <c r="AZQ29" s="83">
        <v>86351</v>
      </c>
      <c r="AZR29" s="83">
        <v>86381</v>
      </c>
      <c r="AZS29" s="83">
        <v>86412</v>
      </c>
      <c r="AZT29" s="83">
        <v>86443</v>
      </c>
      <c r="AZU29" s="83">
        <v>86473</v>
      </c>
      <c r="AZV29" s="83">
        <v>86504</v>
      </c>
      <c r="AZW29" s="83">
        <v>86534</v>
      </c>
      <c r="AZX29" s="83">
        <v>86565</v>
      </c>
      <c r="AZY29" s="83">
        <v>86596</v>
      </c>
      <c r="AZZ29" s="83">
        <v>86624</v>
      </c>
      <c r="BAA29" s="83">
        <v>86655</v>
      </c>
      <c r="BAB29" s="83">
        <v>86685</v>
      </c>
      <c r="BAC29" s="83">
        <v>86716</v>
      </c>
      <c r="BAD29" s="83">
        <v>86746</v>
      </c>
      <c r="BAE29" s="83">
        <v>86777</v>
      </c>
      <c r="BAF29" s="83">
        <v>86808</v>
      </c>
      <c r="BAG29" s="83">
        <v>86838</v>
      </c>
      <c r="BAH29" s="83">
        <v>86869</v>
      </c>
      <c r="BAI29" s="83">
        <v>86899</v>
      </c>
      <c r="BAJ29" s="83">
        <v>86930</v>
      </c>
      <c r="BAK29" s="83">
        <v>86961</v>
      </c>
      <c r="BAL29" s="83">
        <v>86989</v>
      </c>
      <c r="BAM29" s="83">
        <v>87020</v>
      </c>
      <c r="BAN29" s="83">
        <v>87050</v>
      </c>
      <c r="BAO29" s="83">
        <v>87081</v>
      </c>
      <c r="BAP29" s="83">
        <v>87111</v>
      </c>
      <c r="BAQ29" s="83">
        <v>87142</v>
      </c>
      <c r="BAR29" s="83">
        <v>87173</v>
      </c>
      <c r="BAS29" s="83">
        <v>87203</v>
      </c>
      <c r="BAT29" s="83">
        <v>87234</v>
      </c>
      <c r="BAU29" s="83">
        <v>87264</v>
      </c>
      <c r="BAV29" s="83">
        <v>87295</v>
      </c>
      <c r="BAW29" s="83">
        <v>87326</v>
      </c>
      <c r="BAX29" s="83">
        <v>87354</v>
      </c>
      <c r="BAY29" s="83">
        <v>87385</v>
      </c>
      <c r="BAZ29" s="83">
        <v>87415</v>
      </c>
      <c r="BBA29" s="83">
        <v>87446</v>
      </c>
      <c r="BBB29" s="83">
        <v>87476</v>
      </c>
      <c r="BBC29" s="83">
        <v>87507</v>
      </c>
      <c r="BBD29" s="83">
        <v>87538</v>
      </c>
      <c r="BBE29" s="83">
        <v>87568</v>
      </c>
      <c r="BBF29" s="83">
        <v>87599</v>
      </c>
      <c r="BBG29" s="83">
        <v>87629</v>
      </c>
      <c r="BBH29" s="83">
        <v>87660</v>
      </c>
      <c r="BBI29" s="83">
        <v>87691</v>
      </c>
      <c r="BBJ29" s="83">
        <v>87720</v>
      </c>
      <c r="BBK29" s="83">
        <v>87751</v>
      </c>
      <c r="BBL29" s="83">
        <v>87781</v>
      </c>
      <c r="BBM29" s="83">
        <v>87812</v>
      </c>
      <c r="BBN29" s="83">
        <v>87842</v>
      </c>
      <c r="BBO29" s="83">
        <v>87873</v>
      </c>
      <c r="BBP29" s="83">
        <v>87904</v>
      </c>
      <c r="BBQ29" s="83">
        <v>87934</v>
      </c>
      <c r="BBR29" s="83">
        <v>87965</v>
      </c>
      <c r="BBS29" s="83">
        <v>87995</v>
      </c>
      <c r="BBT29" s="83">
        <v>88026</v>
      </c>
      <c r="BBU29" s="83">
        <v>88057</v>
      </c>
      <c r="BBV29" s="83">
        <v>88085</v>
      </c>
      <c r="BBW29" s="83">
        <v>88116</v>
      </c>
      <c r="BBX29" s="83">
        <v>88146</v>
      </c>
      <c r="BBY29" s="83">
        <v>88177</v>
      </c>
      <c r="BBZ29" s="83">
        <v>88207</v>
      </c>
      <c r="BCA29" s="83">
        <v>88238</v>
      </c>
      <c r="BCB29" s="83">
        <v>88269</v>
      </c>
      <c r="BCC29" s="83">
        <v>88299</v>
      </c>
      <c r="BCD29" s="83">
        <v>88330</v>
      </c>
      <c r="BCE29" s="83">
        <v>88360</v>
      </c>
      <c r="BCF29" s="83">
        <v>88391</v>
      </c>
      <c r="BCG29" s="83">
        <v>88422</v>
      </c>
      <c r="BCH29" s="83">
        <v>88450</v>
      </c>
      <c r="BCI29" s="83">
        <v>88481</v>
      </c>
      <c r="BCJ29" s="83">
        <v>88511</v>
      </c>
      <c r="BCK29" s="83">
        <v>88542</v>
      </c>
      <c r="BCL29" s="83">
        <v>88572</v>
      </c>
      <c r="BCM29" s="83">
        <v>88603</v>
      </c>
      <c r="BCN29" s="83">
        <v>88634</v>
      </c>
      <c r="BCO29" s="83">
        <v>88664</v>
      </c>
      <c r="BCP29" s="83">
        <v>88695</v>
      </c>
      <c r="BCQ29" s="83">
        <v>88725</v>
      </c>
      <c r="BCR29" s="83">
        <v>88756</v>
      </c>
      <c r="BCS29" s="83">
        <v>88787</v>
      </c>
      <c r="BCT29" s="83">
        <v>88815</v>
      </c>
      <c r="BCU29" s="83">
        <v>88846</v>
      </c>
      <c r="BCV29" s="83">
        <v>88876</v>
      </c>
      <c r="BCW29" s="83">
        <v>88907</v>
      </c>
      <c r="BCX29" s="83">
        <v>88937</v>
      </c>
    </row>
    <row r="30" spans="1:1454" x14ac:dyDescent="0.2">
      <c r="A30" t="s">
        <v>1638</v>
      </c>
      <c r="B30">
        <v>45720</v>
      </c>
      <c r="C30" s="9">
        <v>0</v>
      </c>
      <c r="D30" s="9">
        <v>7000</v>
      </c>
      <c r="E30" s="9">
        <v>7000</v>
      </c>
      <c r="AD30" s="9">
        <v>500</v>
      </c>
      <c r="AE30" s="9">
        <v>500</v>
      </c>
      <c r="AF30" s="9">
        <v>500</v>
      </c>
      <c r="AG30" s="9">
        <v>500</v>
      </c>
      <c r="AH30" s="9">
        <v>500</v>
      </c>
      <c r="AI30" s="9">
        <v>500</v>
      </c>
      <c r="AJ30" s="9">
        <v>500</v>
      </c>
      <c r="AK30" s="9">
        <v>500</v>
      </c>
      <c r="AL30" s="9">
        <v>500</v>
      </c>
      <c r="AM30" s="9">
        <v>500</v>
      </c>
      <c r="AN30" s="9">
        <v>500</v>
      </c>
      <c r="AO30" s="9">
        <v>500</v>
      </c>
      <c r="AP30" s="9">
        <v>500</v>
      </c>
      <c r="AQ30" s="9">
        <v>500</v>
      </c>
      <c r="AR30" s="9">
        <v>500</v>
      </c>
      <c r="AS30" s="9">
        <v>500</v>
      </c>
      <c r="AT30" s="9">
        <v>500</v>
      </c>
      <c r="AU30" s="9">
        <v>500</v>
      </c>
      <c r="AV30" s="9">
        <v>500</v>
      </c>
      <c r="AW30" s="9">
        <v>500</v>
      </c>
      <c r="AX30" s="9">
        <v>500</v>
      </c>
      <c r="AY30" s="9">
        <v>500</v>
      </c>
      <c r="AZ30" s="9">
        <v>500</v>
      </c>
      <c r="BA30" s="9">
        <v>500</v>
      </c>
      <c r="BB30" s="9">
        <v>500</v>
      </c>
      <c r="BC30" s="9">
        <v>500</v>
      </c>
      <c r="BD30" s="9">
        <v>500</v>
      </c>
      <c r="BE30" s="9">
        <v>500</v>
      </c>
      <c r="BF30" s="9">
        <v>500</v>
      </c>
      <c r="BG30" s="9">
        <v>500</v>
      </c>
      <c r="BH30" s="9">
        <v>500</v>
      </c>
      <c r="BI30" s="9">
        <v>500</v>
      </c>
      <c r="BJ30" s="9">
        <v>500</v>
      </c>
      <c r="BK30" s="9">
        <v>500</v>
      </c>
      <c r="BL30" s="9">
        <v>500</v>
      </c>
      <c r="BM30" s="9">
        <v>500</v>
      </c>
      <c r="BN30" s="9">
        <v>500</v>
      </c>
      <c r="BO30" s="9">
        <v>500</v>
      </c>
      <c r="BP30" s="9">
        <v>500</v>
      </c>
      <c r="BQ30" s="9">
        <v>500</v>
      </c>
      <c r="BR30" s="9">
        <v>500</v>
      </c>
      <c r="BS30" s="9">
        <v>500</v>
      </c>
      <c r="BT30" s="9">
        <v>500</v>
      </c>
      <c r="BU30" s="9">
        <v>500</v>
      </c>
      <c r="BV30" s="9">
        <v>500</v>
      </c>
      <c r="BW30" s="9">
        <v>500</v>
      </c>
      <c r="BX30" s="9">
        <v>500</v>
      </c>
      <c r="BY30" s="9">
        <v>500</v>
      </c>
      <c r="BZ30" s="9">
        <v>500</v>
      </c>
      <c r="CA30" s="9">
        <v>500</v>
      </c>
      <c r="CB30" s="9">
        <v>500</v>
      </c>
      <c r="CC30" s="9">
        <v>500</v>
      </c>
      <c r="CD30" s="9">
        <v>500</v>
      </c>
      <c r="CE30" s="9">
        <v>500</v>
      </c>
      <c r="CF30" s="9">
        <v>500</v>
      </c>
      <c r="CG30" s="9">
        <v>500</v>
      </c>
      <c r="CH30" s="9">
        <v>500</v>
      </c>
      <c r="CI30" s="9">
        <v>500</v>
      </c>
      <c r="CJ30" s="9">
        <v>500</v>
      </c>
      <c r="CK30" s="9">
        <v>500</v>
      </c>
      <c r="CL30" s="9">
        <v>500</v>
      </c>
      <c r="CM30" s="9">
        <v>500</v>
      </c>
      <c r="CN30" s="9">
        <v>500</v>
      </c>
      <c r="CO30" s="9">
        <v>500</v>
      </c>
      <c r="CP30" s="9">
        <v>500</v>
      </c>
      <c r="CQ30" s="9">
        <v>500</v>
      </c>
      <c r="CR30" s="9">
        <v>500</v>
      </c>
      <c r="CS30" s="9">
        <v>500</v>
      </c>
      <c r="CT30" s="9">
        <v>500</v>
      </c>
      <c r="CU30" s="9">
        <v>500</v>
      </c>
      <c r="CV30" s="9">
        <v>500</v>
      </c>
      <c r="CW30" s="9">
        <v>500</v>
      </c>
      <c r="CX30" s="9">
        <v>500</v>
      </c>
      <c r="CY30" s="9">
        <v>500</v>
      </c>
      <c r="CZ30" s="9">
        <v>500</v>
      </c>
      <c r="DA30" s="9">
        <v>500</v>
      </c>
      <c r="DB30" s="9">
        <v>500</v>
      </c>
      <c r="DC30" s="9">
        <v>500</v>
      </c>
      <c r="DD30" s="9">
        <v>500</v>
      </c>
      <c r="DE30" s="9">
        <v>500</v>
      </c>
      <c r="DF30" s="9">
        <v>500</v>
      </c>
      <c r="DG30" s="9">
        <v>500</v>
      </c>
      <c r="DH30" s="9">
        <v>500</v>
      </c>
      <c r="DI30" s="9">
        <v>500</v>
      </c>
      <c r="DJ30" s="9">
        <v>500</v>
      </c>
      <c r="DK30" s="9">
        <v>500</v>
      </c>
      <c r="DL30" s="9">
        <v>500</v>
      </c>
      <c r="DM30" s="9">
        <v>500</v>
      </c>
      <c r="DN30" s="9">
        <v>500</v>
      </c>
      <c r="DO30" s="9">
        <v>500</v>
      </c>
      <c r="DP30" s="9">
        <v>500</v>
      </c>
      <c r="DQ30" s="9">
        <v>500</v>
      </c>
      <c r="DR30" s="9">
        <v>500</v>
      </c>
      <c r="DS30" s="9">
        <v>500</v>
      </c>
      <c r="DT30" s="9">
        <v>500</v>
      </c>
      <c r="DU30" s="9">
        <v>500</v>
      </c>
      <c r="DV30" s="9">
        <v>500</v>
      </c>
      <c r="DW30" s="9">
        <v>500</v>
      </c>
      <c r="DX30" s="9">
        <v>500</v>
      </c>
      <c r="DY30" s="9">
        <v>500</v>
      </c>
      <c r="DZ30" s="9">
        <v>500</v>
      </c>
      <c r="EA30" s="9">
        <v>500</v>
      </c>
      <c r="EB30" s="9">
        <v>500</v>
      </c>
      <c r="EC30" s="9">
        <v>500</v>
      </c>
      <c r="ED30" s="9">
        <v>500</v>
      </c>
      <c r="EE30" s="9">
        <v>500</v>
      </c>
      <c r="EF30" s="9">
        <v>500</v>
      </c>
      <c r="EG30" s="9">
        <v>500</v>
      </c>
      <c r="EH30" s="9">
        <v>500</v>
      </c>
      <c r="EI30" s="9">
        <v>500</v>
      </c>
      <c r="EJ30" s="9">
        <v>500</v>
      </c>
      <c r="EK30" s="9">
        <v>500</v>
      </c>
      <c r="EL30" s="9">
        <v>500</v>
      </c>
      <c r="EM30" s="9">
        <v>500</v>
      </c>
      <c r="EN30" s="9">
        <v>500</v>
      </c>
      <c r="EO30" s="9">
        <v>500</v>
      </c>
      <c r="EP30" s="9">
        <v>500</v>
      </c>
      <c r="EQ30" s="9">
        <v>500</v>
      </c>
      <c r="ER30" s="9">
        <v>500</v>
      </c>
      <c r="ES30" s="9">
        <v>500</v>
      </c>
    </row>
  </sheetData>
  <phoneticPr fontId="7" type="noConversion"/>
  <pageMargins left="0.7" right="0.7" top="0.78740157499999996" bottom="0.78740157499999996" header="0.3" footer="0.3"/>
  <pageSetup paperSize="9" orientation="portrait" r:id="rId1"/>
  <ignoredErrors>
    <ignoredError sqref="E4:AB4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"/>
  <dimension ref="A20:A607"/>
  <sheetViews>
    <sheetView showRowColHeaders="0" topLeftCell="A31" workbookViewId="0">
      <selection sqref="A1:A1048576"/>
    </sheetView>
  </sheetViews>
  <sheetFormatPr baseColWidth="10" defaultColWidth="9" defaultRowHeight="15" x14ac:dyDescent="0.2"/>
  <cols>
    <col min="1" max="1" width="74" style="184" bestFit="1" customWidth="1"/>
    <col min="2" max="16384" width="9" style="184"/>
  </cols>
  <sheetData>
    <row r="20" spans="1:1" x14ac:dyDescent="0.2">
      <c r="A20" s="184" t="s">
        <v>632</v>
      </c>
    </row>
    <row r="21" spans="1:1" x14ac:dyDescent="0.2">
      <c r="A21" s="184" t="s">
        <v>633</v>
      </c>
    </row>
    <row r="22" spans="1:1" x14ac:dyDescent="0.2">
      <c r="A22" s="184" t="s">
        <v>634</v>
      </c>
    </row>
    <row r="23" spans="1:1" x14ac:dyDescent="0.2">
      <c r="A23" s="184" t="s">
        <v>635</v>
      </c>
    </row>
    <row r="24" spans="1:1" x14ac:dyDescent="0.2">
      <c r="A24" s="184" t="s">
        <v>687</v>
      </c>
    </row>
    <row r="25" spans="1:1" x14ac:dyDescent="0.2">
      <c r="A25" s="184" t="s">
        <v>688</v>
      </c>
    </row>
    <row r="26" spans="1:1" x14ac:dyDescent="0.2">
      <c r="A26" s="184" t="s">
        <v>636</v>
      </c>
    </row>
    <row r="27" spans="1:1" x14ac:dyDescent="0.2">
      <c r="A27" s="184" t="s">
        <v>637</v>
      </c>
    </row>
    <row r="28" spans="1:1" x14ac:dyDescent="0.2">
      <c r="A28" s="184" t="s">
        <v>638</v>
      </c>
    </row>
    <row r="29" spans="1:1" x14ac:dyDescent="0.2">
      <c r="A29" s="184" t="s">
        <v>639</v>
      </c>
    </row>
    <row r="30" spans="1:1" x14ac:dyDescent="0.2">
      <c r="A30" s="184" t="s">
        <v>640</v>
      </c>
    </row>
    <row r="31" spans="1:1" x14ac:dyDescent="0.2">
      <c r="A31" s="184" t="s">
        <v>641</v>
      </c>
    </row>
    <row r="32" spans="1:1" x14ac:dyDescent="0.2">
      <c r="A32" s="184" t="s">
        <v>642</v>
      </c>
    </row>
    <row r="33" spans="1:1" x14ac:dyDescent="0.2">
      <c r="A33" s="184" t="s">
        <v>726</v>
      </c>
    </row>
    <row r="34" spans="1:1" x14ac:dyDescent="0.2">
      <c r="A34" s="184" t="s">
        <v>727</v>
      </c>
    </row>
    <row r="35" spans="1:1" x14ac:dyDescent="0.2">
      <c r="A35" s="184" t="s">
        <v>643</v>
      </c>
    </row>
    <row r="36" spans="1:1" x14ac:dyDescent="0.2">
      <c r="A36" s="184" t="s">
        <v>2189</v>
      </c>
    </row>
    <row r="37" spans="1:1" x14ac:dyDescent="0.2">
      <c r="A37" s="184" t="s">
        <v>728</v>
      </c>
    </row>
    <row r="38" spans="1:1" x14ac:dyDescent="0.2">
      <c r="A38" s="184" t="s">
        <v>729</v>
      </c>
    </row>
    <row r="39" spans="1:1" x14ac:dyDescent="0.2">
      <c r="A39" s="184" t="s">
        <v>730</v>
      </c>
    </row>
    <row r="40" spans="1:1" x14ac:dyDescent="0.2">
      <c r="A40" s="184" t="s">
        <v>731</v>
      </c>
    </row>
    <row r="41" spans="1:1" x14ac:dyDescent="0.2">
      <c r="A41" s="184" t="s">
        <v>732</v>
      </c>
    </row>
    <row r="42" spans="1:1" x14ac:dyDescent="0.2">
      <c r="A42" s="184" t="s">
        <v>644</v>
      </c>
    </row>
    <row r="43" spans="1:1" x14ac:dyDescent="0.2">
      <c r="A43" s="184" t="s">
        <v>645</v>
      </c>
    </row>
    <row r="44" spans="1:1" x14ac:dyDescent="0.2">
      <c r="A44" s="184" t="s">
        <v>2104</v>
      </c>
    </row>
    <row r="45" spans="1:1" x14ac:dyDescent="0.2">
      <c r="A45" s="184" t="s">
        <v>2105</v>
      </c>
    </row>
    <row r="46" spans="1:1" x14ac:dyDescent="0.2">
      <c r="A46" s="184" t="s">
        <v>733</v>
      </c>
    </row>
    <row r="47" spans="1:1" x14ac:dyDescent="0.2">
      <c r="A47" s="184" t="s">
        <v>642</v>
      </c>
    </row>
    <row r="48" spans="1:1" x14ac:dyDescent="0.2">
      <c r="A48" s="184" t="s">
        <v>726</v>
      </c>
    </row>
    <row r="49" spans="1:1" x14ac:dyDescent="0.2">
      <c r="A49" s="184" t="s">
        <v>727</v>
      </c>
    </row>
    <row r="50" spans="1:1" x14ac:dyDescent="0.2">
      <c r="A50" s="184" t="s">
        <v>643</v>
      </c>
    </row>
    <row r="51" spans="1:1" x14ac:dyDescent="0.2">
      <c r="A51" s="184" t="s">
        <v>2106</v>
      </c>
    </row>
    <row r="52" spans="1:1" x14ac:dyDescent="0.2">
      <c r="A52" s="184" t="s">
        <v>734</v>
      </c>
    </row>
    <row r="53" spans="1:1" x14ac:dyDescent="0.2">
      <c r="A53" s="184" t="s">
        <v>2107</v>
      </c>
    </row>
    <row r="54" spans="1:1" x14ac:dyDescent="0.2">
      <c r="A54" s="184">
        <v>4984000000006090</v>
      </c>
    </row>
    <row r="55" spans="1:1" x14ac:dyDescent="0.2">
      <c r="A55" s="184" t="s">
        <v>2108</v>
      </c>
    </row>
    <row r="56" spans="1:1" x14ac:dyDescent="0.2">
      <c r="A56" s="184" t="s">
        <v>646</v>
      </c>
    </row>
    <row r="57" spans="1:1" x14ac:dyDescent="0.2">
      <c r="A57" s="184" t="s">
        <v>2109</v>
      </c>
    </row>
    <row r="58" spans="1:1" x14ac:dyDescent="0.2">
      <c r="A58" s="184" t="s">
        <v>2190</v>
      </c>
    </row>
    <row r="59" spans="1:1" x14ac:dyDescent="0.2">
      <c r="A59" s="184" t="s">
        <v>2110</v>
      </c>
    </row>
    <row r="60" spans="1:1" x14ac:dyDescent="0.2">
      <c r="A60" s="184" t="s">
        <v>2191</v>
      </c>
    </row>
    <row r="61" spans="1:1" x14ac:dyDescent="0.2">
      <c r="A61" s="184" t="s">
        <v>2111</v>
      </c>
    </row>
    <row r="62" spans="1:1" x14ac:dyDescent="0.2">
      <c r="A62" s="184" t="s">
        <v>2192</v>
      </c>
    </row>
    <row r="63" spans="1:1" x14ac:dyDescent="0.2">
      <c r="A63" s="184" t="s">
        <v>2193</v>
      </c>
    </row>
    <row r="64" spans="1:1" x14ac:dyDescent="0.2">
      <c r="A64" s="184" t="s">
        <v>647</v>
      </c>
    </row>
    <row r="65" spans="1:1" x14ac:dyDescent="0.2">
      <c r="A65" s="184" t="s">
        <v>2110</v>
      </c>
    </row>
    <row r="66" spans="1:1" x14ac:dyDescent="0.2">
      <c r="A66" s="184" t="s">
        <v>2194</v>
      </c>
    </row>
    <row r="67" spans="1:1" x14ac:dyDescent="0.2">
      <c r="A67" s="184" t="s">
        <v>2195</v>
      </c>
    </row>
    <row r="68" spans="1:1" x14ac:dyDescent="0.2">
      <c r="A68" s="184" t="s">
        <v>2196</v>
      </c>
    </row>
    <row r="69" spans="1:1" x14ac:dyDescent="0.2">
      <c r="A69" s="184" t="s">
        <v>2112</v>
      </c>
    </row>
    <row r="70" spans="1:1" x14ac:dyDescent="0.2">
      <c r="A70" s="184" t="s">
        <v>647</v>
      </c>
    </row>
    <row r="71" spans="1:1" x14ac:dyDescent="0.2">
      <c r="A71" s="184" t="s">
        <v>2113</v>
      </c>
    </row>
    <row r="72" spans="1:1" x14ac:dyDescent="0.2">
      <c r="A72" s="184" t="s">
        <v>2197</v>
      </c>
    </row>
    <row r="73" spans="1:1" x14ac:dyDescent="0.2">
      <c r="A73" s="184" t="s">
        <v>2198</v>
      </c>
    </row>
    <row r="74" spans="1:1" x14ac:dyDescent="0.2">
      <c r="A74" s="184" t="s">
        <v>2199</v>
      </c>
    </row>
    <row r="75" spans="1:1" x14ac:dyDescent="0.2">
      <c r="A75" s="184" t="s">
        <v>2200</v>
      </c>
    </row>
    <row r="76" spans="1:1" x14ac:dyDescent="0.2">
      <c r="A76" s="184" t="s">
        <v>647</v>
      </c>
    </row>
    <row r="77" spans="1:1" x14ac:dyDescent="0.2">
      <c r="A77" s="184" t="s">
        <v>2113</v>
      </c>
    </row>
    <row r="78" spans="1:1" x14ac:dyDescent="0.2">
      <c r="A78" s="184" t="s">
        <v>2201</v>
      </c>
    </row>
    <row r="79" spans="1:1" x14ac:dyDescent="0.2">
      <c r="A79" s="184" t="s">
        <v>2202</v>
      </c>
    </row>
    <row r="80" spans="1:1" x14ac:dyDescent="0.2">
      <c r="A80" s="184" t="s">
        <v>2203</v>
      </c>
    </row>
    <row r="81" spans="1:1" x14ac:dyDescent="0.2">
      <c r="A81" s="184" t="s">
        <v>2115</v>
      </c>
    </row>
    <row r="82" spans="1:1" x14ac:dyDescent="0.2">
      <c r="A82" s="184" t="s">
        <v>647</v>
      </c>
    </row>
    <row r="83" spans="1:1" x14ac:dyDescent="0.2">
      <c r="A83" s="184" t="s">
        <v>2113</v>
      </c>
    </row>
    <row r="84" spans="1:1" x14ac:dyDescent="0.2">
      <c r="A84" s="184" t="s">
        <v>2204</v>
      </c>
    </row>
    <row r="85" spans="1:1" x14ac:dyDescent="0.2">
      <c r="A85" s="184" t="s">
        <v>2205</v>
      </c>
    </row>
    <row r="86" spans="1:1" x14ac:dyDescent="0.2">
      <c r="A86" s="184" t="s">
        <v>2206</v>
      </c>
    </row>
    <row r="87" spans="1:1" x14ac:dyDescent="0.2">
      <c r="A87" s="184" t="s">
        <v>2207</v>
      </c>
    </row>
    <row r="88" spans="1:1" x14ac:dyDescent="0.2">
      <c r="A88" s="184" t="s">
        <v>647</v>
      </c>
    </row>
    <row r="89" spans="1:1" x14ac:dyDescent="0.2">
      <c r="A89" s="184" t="s">
        <v>2113</v>
      </c>
    </row>
    <row r="90" spans="1:1" x14ac:dyDescent="0.2">
      <c r="A90" s="184" t="s">
        <v>2208</v>
      </c>
    </row>
    <row r="91" spans="1:1" x14ac:dyDescent="0.2">
      <c r="A91" s="184" t="s">
        <v>2209</v>
      </c>
    </row>
    <row r="92" spans="1:1" x14ac:dyDescent="0.2">
      <c r="A92" s="184" t="s">
        <v>2210</v>
      </c>
    </row>
    <row r="93" spans="1:1" x14ac:dyDescent="0.2">
      <c r="A93" s="184" t="s">
        <v>2116</v>
      </c>
    </row>
    <row r="94" spans="1:1" x14ac:dyDescent="0.2">
      <c r="A94" s="184" t="s">
        <v>647</v>
      </c>
    </row>
    <row r="95" spans="1:1" x14ac:dyDescent="0.2">
      <c r="A95" s="184" t="s">
        <v>2113</v>
      </c>
    </row>
    <row r="96" spans="1:1" x14ac:dyDescent="0.2">
      <c r="A96" s="184" t="s">
        <v>2211</v>
      </c>
    </row>
    <row r="97" spans="1:1" x14ac:dyDescent="0.2">
      <c r="A97" s="184" t="s">
        <v>2212</v>
      </c>
    </row>
    <row r="98" spans="1:1" x14ac:dyDescent="0.2">
      <c r="A98" s="184" t="s">
        <v>2213</v>
      </c>
    </row>
    <row r="99" spans="1:1" x14ac:dyDescent="0.2">
      <c r="A99" s="184" t="s">
        <v>2116</v>
      </c>
    </row>
    <row r="100" spans="1:1" x14ac:dyDescent="0.2">
      <c r="A100" s="184" t="s">
        <v>647</v>
      </c>
    </row>
    <row r="101" spans="1:1" x14ac:dyDescent="0.2">
      <c r="A101" s="184" t="s">
        <v>2113</v>
      </c>
    </row>
    <row r="102" spans="1:1" x14ac:dyDescent="0.2">
      <c r="A102" s="184" t="s">
        <v>2214</v>
      </c>
    </row>
    <row r="103" spans="1:1" x14ac:dyDescent="0.2">
      <c r="A103" s="184" t="s">
        <v>2215</v>
      </c>
    </row>
    <row r="104" spans="1:1" x14ac:dyDescent="0.2">
      <c r="A104" s="184" t="s">
        <v>2216</v>
      </c>
    </row>
    <row r="105" spans="1:1" x14ac:dyDescent="0.2">
      <c r="A105" s="184" t="s">
        <v>2116</v>
      </c>
    </row>
    <row r="106" spans="1:1" x14ac:dyDescent="0.2">
      <c r="A106" s="184" t="s">
        <v>647</v>
      </c>
    </row>
    <row r="107" spans="1:1" x14ac:dyDescent="0.2">
      <c r="A107" s="184" t="s">
        <v>2113</v>
      </c>
    </row>
    <row r="108" spans="1:1" x14ac:dyDescent="0.2">
      <c r="A108" s="184" t="s">
        <v>2217</v>
      </c>
    </row>
    <row r="109" spans="1:1" x14ac:dyDescent="0.2">
      <c r="A109" s="184" t="s">
        <v>2218</v>
      </c>
    </row>
    <row r="110" spans="1:1" x14ac:dyDescent="0.2">
      <c r="A110" s="184" t="s">
        <v>2219</v>
      </c>
    </row>
    <row r="111" spans="1:1" x14ac:dyDescent="0.2">
      <c r="A111" s="184" t="s">
        <v>2220</v>
      </c>
    </row>
    <row r="112" spans="1:1" x14ac:dyDescent="0.2">
      <c r="A112" s="184" t="s">
        <v>647</v>
      </c>
    </row>
    <row r="113" spans="1:1" x14ac:dyDescent="0.2">
      <c r="A113" s="184" t="s">
        <v>2113</v>
      </c>
    </row>
    <row r="114" spans="1:1" x14ac:dyDescent="0.2">
      <c r="A114" s="184" t="s">
        <v>2217</v>
      </c>
    </row>
    <row r="115" spans="1:1" x14ac:dyDescent="0.2">
      <c r="A115" s="184" t="s">
        <v>2221</v>
      </c>
    </row>
    <row r="116" spans="1:1" x14ac:dyDescent="0.2">
      <c r="A116" s="184" t="s">
        <v>2222</v>
      </c>
    </row>
    <row r="117" spans="1:1" x14ac:dyDescent="0.2">
      <c r="A117" s="184" t="s">
        <v>2223</v>
      </c>
    </row>
    <row r="118" spans="1:1" x14ac:dyDescent="0.2">
      <c r="A118" s="184" t="s">
        <v>647</v>
      </c>
    </row>
    <row r="119" spans="1:1" x14ac:dyDescent="0.2">
      <c r="A119" s="184" t="s">
        <v>2113</v>
      </c>
    </row>
    <row r="120" spans="1:1" x14ac:dyDescent="0.2">
      <c r="A120" s="184" t="s">
        <v>2224</v>
      </c>
    </row>
    <row r="121" spans="1:1" x14ac:dyDescent="0.2">
      <c r="A121" s="184" t="s">
        <v>2225</v>
      </c>
    </row>
    <row r="122" spans="1:1" x14ac:dyDescent="0.2">
      <c r="A122" s="184" t="s">
        <v>2226</v>
      </c>
    </row>
    <row r="123" spans="1:1" x14ac:dyDescent="0.2">
      <c r="A123" s="184" t="s">
        <v>2118</v>
      </c>
    </row>
    <row r="124" spans="1:1" x14ac:dyDescent="0.2">
      <c r="A124" s="184" t="s">
        <v>647</v>
      </c>
    </row>
    <row r="125" spans="1:1" x14ac:dyDescent="0.2">
      <c r="A125" s="184" t="s">
        <v>2113</v>
      </c>
    </row>
    <row r="126" spans="1:1" x14ac:dyDescent="0.2">
      <c r="A126" s="184" t="s">
        <v>2197</v>
      </c>
    </row>
    <row r="127" spans="1:1" x14ac:dyDescent="0.2">
      <c r="A127" s="184" t="s">
        <v>2227</v>
      </c>
    </row>
    <row r="128" spans="1:1" x14ac:dyDescent="0.2">
      <c r="A128" s="184" t="s">
        <v>2228</v>
      </c>
    </row>
    <row r="129" spans="1:1" x14ac:dyDescent="0.2">
      <c r="A129" s="184" t="s">
        <v>2229</v>
      </c>
    </row>
    <row r="130" spans="1:1" x14ac:dyDescent="0.2">
      <c r="A130" s="184" t="s">
        <v>647</v>
      </c>
    </row>
    <row r="131" spans="1:1" x14ac:dyDescent="0.2">
      <c r="A131" s="184" t="s">
        <v>2113</v>
      </c>
    </row>
    <row r="132" spans="1:1" x14ac:dyDescent="0.2">
      <c r="A132" s="184" t="s">
        <v>2230</v>
      </c>
    </row>
    <row r="133" spans="1:1" x14ac:dyDescent="0.2">
      <c r="A133" s="184" t="s">
        <v>2231</v>
      </c>
    </row>
    <row r="134" spans="1:1" x14ac:dyDescent="0.2">
      <c r="A134" s="184" t="s">
        <v>2232</v>
      </c>
    </row>
    <row r="135" spans="1:1" x14ac:dyDescent="0.2">
      <c r="A135" s="184" t="s">
        <v>2233</v>
      </c>
    </row>
    <row r="136" spans="1:1" x14ac:dyDescent="0.2">
      <c r="A136" s="184" t="s">
        <v>647</v>
      </c>
    </row>
    <row r="137" spans="1:1" x14ac:dyDescent="0.2">
      <c r="A137" s="184" t="s">
        <v>2113</v>
      </c>
    </row>
    <row r="138" spans="1:1" x14ac:dyDescent="0.2">
      <c r="A138" s="184" t="s">
        <v>2211</v>
      </c>
    </row>
    <row r="139" spans="1:1" x14ac:dyDescent="0.2">
      <c r="A139" s="184" t="s">
        <v>1969</v>
      </c>
    </row>
    <row r="140" spans="1:1" x14ac:dyDescent="0.2">
      <c r="A140" s="184" t="s">
        <v>2234</v>
      </c>
    </row>
    <row r="141" spans="1:1" x14ac:dyDescent="0.2">
      <c r="A141" s="184" t="s">
        <v>2119</v>
      </c>
    </row>
    <row r="142" spans="1:1" x14ac:dyDescent="0.2">
      <c r="A142" s="184" t="s">
        <v>647</v>
      </c>
    </row>
    <row r="143" spans="1:1" x14ac:dyDescent="0.2">
      <c r="A143" s="184" t="s">
        <v>2113</v>
      </c>
    </row>
    <row r="144" spans="1:1" x14ac:dyDescent="0.2">
      <c r="A144" s="184" t="s">
        <v>2211</v>
      </c>
    </row>
    <row r="145" spans="1:1" x14ac:dyDescent="0.2">
      <c r="A145" s="184" t="s">
        <v>2235</v>
      </c>
    </row>
    <row r="146" spans="1:1" x14ac:dyDescent="0.2">
      <c r="A146" s="184" t="s">
        <v>2236</v>
      </c>
    </row>
    <row r="147" spans="1:1" x14ac:dyDescent="0.2">
      <c r="A147" s="184" t="s">
        <v>2119</v>
      </c>
    </row>
    <row r="148" spans="1:1" x14ac:dyDescent="0.2">
      <c r="A148" s="184" t="s">
        <v>647</v>
      </c>
    </row>
    <row r="149" spans="1:1" x14ac:dyDescent="0.2">
      <c r="A149" s="184" t="s">
        <v>2113</v>
      </c>
    </row>
    <row r="150" spans="1:1" x14ac:dyDescent="0.2">
      <c r="A150" s="184" t="s">
        <v>2211</v>
      </c>
    </row>
    <row r="151" spans="1:1" x14ac:dyDescent="0.2">
      <c r="A151" s="184" t="s">
        <v>2237</v>
      </c>
    </row>
    <row r="152" spans="1:1" x14ac:dyDescent="0.2">
      <c r="A152" s="184" t="s">
        <v>2238</v>
      </c>
    </row>
    <row r="153" spans="1:1" x14ac:dyDescent="0.2">
      <c r="A153" s="184" t="s">
        <v>2239</v>
      </c>
    </row>
    <row r="154" spans="1:1" x14ac:dyDescent="0.2">
      <c r="A154" s="184" t="s">
        <v>647</v>
      </c>
    </row>
    <row r="155" spans="1:1" x14ac:dyDescent="0.2">
      <c r="A155" s="184" t="s">
        <v>2113</v>
      </c>
    </row>
    <row r="156" spans="1:1" x14ac:dyDescent="0.2">
      <c r="A156" s="184" t="s">
        <v>2211</v>
      </c>
    </row>
    <row r="157" spans="1:1" x14ac:dyDescent="0.2">
      <c r="A157" s="184" t="s">
        <v>1968</v>
      </c>
    </row>
    <row r="158" spans="1:1" x14ac:dyDescent="0.2">
      <c r="A158" s="184" t="s">
        <v>2240</v>
      </c>
    </row>
    <row r="159" spans="1:1" x14ac:dyDescent="0.2">
      <c r="A159" s="184" t="s">
        <v>2241</v>
      </c>
    </row>
    <row r="160" spans="1:1" x14ac:dyDescent="0.2">
      <c r="A160" s="184" t="s">
        <v>647</v>
      </c>
    </row>
    <row r="161" spans="1:1" x14ac:dyDescent="0.2">
      <c r="A161" s="184" t="s">
        <v>2113</v>
      </c>
    </row>
    <row r="162" spans="1:1" x14ac:dyDescent="0.2">
      <c r="A162" s="184" t="s">
        <v>2242</v>
      </c>
    </row>
    <row r="163" spans="1:1" x14ac:dyDescent="0.2">
      <c r="A163" s="184" t="s">
        <v>2243</v>
      </c>
    </row>
    <row r="164" spans="1:1" x14ac:dyDescent="0.2">
      <c r="A164" s="184" t="s">
        <v>2244</v>
      </c>
    </row>
    <row r="165" spans="1:1" x14ac:dyDescent="0.2">
      <c r="A165" s="184" t="s">
        <v>2119</v>
      </c>
    </row>
    <row r="166" spans="1:1" x14ac:dyDescent="0.2">
      <c r="A166" s="184" t="s">
        <v>647</v>
      </c>
    </row>
    <row r="167" spans="1:1" x14ac:dyDescent="0.2">
      <c r="A167" s="184" t="s">
        <v>2113</v>
      </c>
    </row>
    <row r="168" spans="1:1" x14ac:dyDescent="0.2">
      <c r="A168" s="184" t="s">
        <v>2242</v>
      </c>
    </row>
    <row r="169" spans="1:1" x14ac:dyDescent="0.2">
      <c r="A169" s="184" t="s">
        <v>2245</v>
      </c>
    </row>
    <row r="170" spans="1:1" x14ac:dyDescent="0.2">
      <c r="A170" s="184" t="s">
        <v>2246</v>
      </c>
    </row>
    <row r="171" spans="1:1" x14ac:dyDescent="0.2">
      <c r="A171" s="184" t="s">
        <v>2247</v>
      </c>
    </row>
    <row r="172" spans="1:1" x14ac:dyDescent="0.2">
      <c r="A172" s="184" t="s">
        <v>647</v>
      </c>
    </row>
    <row r="173" spans="1:1" x14ac:dyDescent="0.2">
      <c r="A173" s="184" t="s">
        <v>2113</v>
      </c>
    </row>
    <row r="174" spans="1:1" x14ac:dyDescent="0.2">
      <c r="A174" s="184" t="s">
        <v>2242</v>
      </c>
    </row>
    <row r="175" spans="1:1" x14ac:dyDescent="0.2">
      <c r="A175" s="184" t="s">
        <v>2015</v>
      </c>
    </row>
    <row r="176" spans="1:1" x14ac:dyDescent="0.2">
      <c r="A176" s="184" t="s">
        <v>2248</v>
      </c>
    </row>
    <row r="177" spans="1:1" x14ac:dyDescent="0.2">
      <c r="A177" s="184" t="s">
        <v>2249</v>
      </c>
    </row>
    <row r="178" spans="1:1" x14ac:dyDescent="0.2">
      <c r="A178" s="184" t="s">
        <v>647</v>
      </c>
    </row>
    <row r="179" spans="1:1" x14ac:dyDescent="0.2">
      <c r="A179" s="184" t="s">
        <v>2113</v>
      </c>
    </row>
    <row r="180" spans="1:1" x14ac:dyDescent="0.2">
      <c r="A180" s="184" t="s">
        <v>2250</v>
      </c>
    </row>
    <row r="181" spans="1:1" x14ac:dyDescent="0.2">
      <c r="A181" s="184" t="s">
        <v>2251</v>
      </c>
    </row>
    <row r="182" spans="1:1" x14ac:dyDescent="0.2">
      <c r="A182" s="184" t="s">
        <v>2252</v>
      </c>
    </row>
    <row r="183" spans="1:1" x14ac:dyDescent="0.2">
      <c r="A183" s="184" t="s">
        <v>2120</v>
      </c>
    </row>
    <row r="184" spans="1:1" x14ac:dyDescent="0.2">
      <c r="A184" s="184" t="s">
        <v>647</v>
      </c>
    </row>
    <row r="185" spans="1:1" x14ac:dyDescent="0.2">
      <c r="A185" s="184" t="s">
        <v>2113</v>
      </c>
    </row>
    <row r="186" spans="1:1" x14ac:dyDescent="0.2">
      <c r="A186" s="184" t="s">
        <v>2253</v>
      </c>
    </row>
    <row r="187" spans="1:1" x14ac:dyDescent="0.2">
      <c r="A187" s="184" t="s">
        <v>1971</v>
      </c>
    </row>
    <row r="188" spans="1:1" x14ac:dyDescent="0.2">
      <c r="A188" s="184" t="s">
        <v>2254</v>
      </c>
    </row>
    <row r="189" spans="1:1" x14ac:dyDescent="0.2">
      <c r="A189" s="184" t="s">
        <v>2255</v>
      </c>
    </row>
    <row r="190" spans="1:1" x14ac:dyDescent="0.2">
      <c r="A190" s="184" t="s">
        <v>647</v>
      </c>
    </row>
    <row r="191" spans="1:1" x14ac:dyDescent="0.2">
      <c r="A191" s="184" t="s">
        <v>2113</v>
      </c>
    </row>
    <row r="192" spans="1:1" x14ac:dyDescent="0.2">
      <c r="A192" s="184" t="s">
        <v>2253</v>
      </c>
    </row>
    <row r="193" spans="1:1" x14ac:dyDescent="0.2">
      <c r="A193" s="184" t="s">
        <v>2256</v>
      </c>
    </row>
    <row r="194" spans="1:1" x14ac:dyDescent="0.2">
      <c r="A194" s="184" t="s">
        <v>2257</v>
      </c>
    </row>
    <row r="195" spans="1:1" x14ac:dyDescent="0.2">
      <c r="A195" s="184" t="s">
        <v>2258</v>
      </c>
    </row>
    <row r="196" spans="1:1" x14ac:dyDescent="0.2">
      <c r="A196" s="184" t="s">
        <v>647</v>
      </c>
    </row>
    <row r="197" spans="1:1" x14ac:dyDescent="0.2">
      <c r="A197" s="184" t="s">
        <v>2113</v>
      </c>
    </row>
    <row r="198" spans="1:1" x14ac:dyDescent="0.2">
      <c r="A198" s="184" t="s">
        <v>2201</v>
      </c>
    </row>
    <row r="199" spans="1:1" x14ac:dyDescent="0.2">
      <c r="A199" s="184" t="s">
        <v>2259</v>
      </c>
    </row>
    <row r="200" spans="1:1" x14ac:dyDescent="0.2">
      <c r="A200" s="184" t="s">
        <v>2260</v>
      </c>
    </row>
    <row r="201" spans="1:1" x14ac:dyDescent="0.2">
      <c r="A201" s="184" t="s">
        <v>2261</v>
      </c>
    </row>
    <row r="202" spans="1:1" x14ac:dyDescent="0.2">
      <c r="A202" s="184" t="s">
        <v>647</v>
      </c>
    </row>
    <row r="203" spans="1:1" x14ac:dyDescent="0.2">
      <c r="A203" s="184" t="s">
        <v>2113</v>
      </c>
    </row>
    <row r="204" spans="1:1" x14ac:dyDescent="0.2">
      <c r="A204" s="184" t="s">
        <v>2262</v>
      </c>
    </row>
    <row r="205" spans="1:1" x14ac:dyDescent="0.2">
      <c r="A205" s="184" t="s">
        <v>2263</v>
      </c>
    </row>
    <row r="206" spans="1:1" x14ac:dyDescent="0.2">
      <c r="A206" s="184" t="s">
        <v>2264</v>
      </c>
    </row>
    <row r="207" spans="1:1" x14ac:dyDescent="0.2">
      <c r="A207" s="184" t="s">
        <v>2265</v>
      </c>
    </row>
    <row r="208" spans="1:1" x14ac:dyDescent="0.2">
      <c r="A208" s="184" t="s">
        <v>647</v>
      </c>
    </row>
    <row r="209" spans="1:1" x14ac:dyDescent="0.2">
      <c r="A209" s="184" t="s">
        <v>2113</v>
      </c>
    </row>
    <row r="210" spans="1:1" x14ac:dyDescent="0.2">
      <c r="A210" s="184" t="s">
        <v>2191</v>
      </c>
    </row>
    <row r="211" spans="1:1" x14ac:dyDescent="0.2">
      <c r="A211" s="184" t="s">
        <v>2266</v>
      </c>
    </row>
    <row r="212" spans="1:1" x14ac:dyDescent="0.2">
      <c r="A212" s="184" t="s">
        <v>2267</v>
      </c>
    </row>
    <row r="213" spans="1:1" x14ac:dyDescent="0.2">
      <c r="A213" s="184" t="s">
        <v>2121</v>
      </c>
    </row>
    <row r="214" spans="1:1" x14ac:dyDescent="0.2">
      <c r="A214" s="184" t="s">
        <v>647</v>
      </c>
    </row>
    <row r="215" spans="1:1" x14ac:dyDescent="0.2">
      <c r="A215" s="184" t="s">
        <v>2113</v>
      </c>
    </row>
    <row r="216" spans="1:1" x14ac:dyDescent="0.2">
      <c r="A216" s="184" t="s">
        <v>2217</v>
      </c>
    </row>
    <row r="217" spans="1:1" x14ac:dyDescent="0.2">
      <c r="A217" s="184" t="s">
        <v>2268</v>
      </c>
    </row>
    <row r="218" spans="1:1" x14ac:dyDescent="0.2">
      <c r="A218" s="184" t="s">
        <v>2269</v>
      </c>
    </row>
    <row r="219" spans="1:1" x14ac:dyDescent="0.2">
      <c r="A219" s="184" t="s">
        <v>2122</v>
      </c>
    </row>
    <row r="220" spans="1:1" x14ac:dyDescent="0.2">
      <c r="A220" s="184" t="s">
        <v>647</v>
      </c>
    </row>
    <row r="221" spans="1:1" x14ac:dyDescent="0.2">
      <c r="A221" s="184" t="s">
        <v>2113</v>
      </c>
    </row>
    <row r="222" spans="1:1" x14ac:dyDescent="0.2">
      <c r="A222" s="184" t="s">
        <v>2250</v>
      </c>
    </row>
    <row r="223" spans="1:1" x14ac:dyDescent="0.2">
      <c r="A223" s="184" t="s">
        <v>2270</v>
      </c>
    </row>
    <row r="224" spans="1:1" x14ac:dyDescent="0.2">
      <c r="A224" s="184" t="s">
        <v>2271</v>
      </c>
    </row>
    <row r="225" spans="1:1" x14ac:dyDescent="0.2">
      <c r="A225" s="184" t="s">
        <v>2122</v>
      </c>
    </row>
    <row r="226" spans="1:1" x14ac:dyDescent="0.2">
      <c r="A226" s="184" t="s">
        <v>647</v>
      </c>
    </row>
    <row r="227" spans="1:1" x14ac:dyDescent="0.2">
      <c r="A227" s="184" t="s">
        <v>2113</v>
      </c>
    </row>
    <row r="228" spans="1:1" x14ac:dyDescent="0.2">
      <c r="A228" s="184" t="s">
        <v>2224</v>
      </c>
    </row>
    <row r="229" spans="1:1" x14ac:dyDescent="0.2">
      <c r="A229" s="184" t="s">
        <v>2272</v>
      </c>
    </row>
    <row r="230" spans="1:1" x14ac:dyDescent="0.2">
      <c r="A230" s="184" t="s">
        <v>2273</v>
      </c>
    </row>
    <row r="231" spans="1:1" x14ac:dyDescent="0.2">
      <c r="A231" s="184" t="s">
        <v>2274</v>
      </c>
    </row>
    <row r="232" spans="1:1" x14ac:dyDescent="0.2">
      <c r="A232" s="184" t="s">
        <v>647</v>
      </c>
    </row>
    <row r="233" spans="1:1" x14ac:dyDescent="0.2">
      <c r="A233" s="184" t="s">
        <v>2113</v>
      </c>
    </row>
    <row r="234" spans="1:1" x14ac:dyDescent="0.2">
      <c r="A234" s="184" t="s">
        <v>2191</v>
      </c>
    </row>
    <row r="235" spans="1:1" x14ac:dyDescent="0.2">
      <c r="A235" s="184" t="s">
        <v>2124</v>
      </c>
    </row>
    <row r="236" spans="1:1" x14ac:dyDescent="0.2">
      <c r="A236" s="184" t="s">
        <v>2275</v>
      </c>
    </row>
    <row r="237" spans="1:1" x14ac:dyDescent="0.2">
      <c r="A237" s="184" t="s">
        <v>2276</v>
      </c>
    </row>
    <row r="238" spans="1:1" x14ac:dyDescent="0.2">
      <c r="A238" s="184" t="s">
        <v>647</v>
      </c>
    </row>
    <row r="239" spans="1:1" x14ac:dyDescent="0.2">
      <c r="A239" s="184" t="s">
        <v>2113</v>
      </c>
    </row>
    <row r="240" spans="1:1" x14ac:dyDescent="0.2">
      <c r="A240" s="184" t="s">
        <v>2125</v>
      </c>
    </row>
    <row r="241" spans="1:1" x14ac:dyDescent="0.2">
      <c r="A241" s="184" t="s">
        <v>2126</v>
      </c>
    </row>
    <row r="242" spans="1:1" x14ac:dyDescent="0.2">
      <c r="A242" s="184" t="s">
        <v>2277</v>
      </c>
    </row>
    <row r="243" spans="1:1" x14ac:dyDescent="0.2">
      <c r="A243" s="184" t="s">
        <v>2278</v>
      </c>
    </row>
    <row r="244" spans="1:1" x14ac:dyDescent="0.2">
      <c r="A244" s="184" t="s">
        <v>647</v>
      </c>
    </row>
    <row r="245" spans="1:1" x14ac:dyDescent="0.2">
      <c r="A245" s="184" t="s">
        <v>2113</v>
      </c>
    </row>
    <row r="246" spans="1:1" x14ac:dyDescent="0.2">
      <c r="A246" s="184" t="s">
        <v>2127</v>
      </c>
    </row>
    <row r="247" spans="1:1" x14ac:dyDescent="0.2">
      <c r="A247" s="184" t="s">
        <v>2128</v>
      </c>
    </row>
    <row r="248" spans="1:1" x14ac:dyDescent="0.2">
      <c r="A248" s="184" t="s">
        <v>2279</v>
      </c>
    </row>
    <row r="249" spans="1:1" x14ac:dyDescent="0.2">
      <c r="A249" s="184" t="s">
        <v>2280</v>
      </c>
    </row>
    <row r="250" spans="1:1" x14ac:dyDescent="0.2">
      <c r="A250" s="184" t="s">
        <v>647</v>
      </c>
    </row>
    <row r="251" spans="1:1" x14ac:dyDescent="0.2">
      <c r="A251" s="184" t="s">
        <v>2113</v>
      </c>
    </row>
    <row r="252" spans="1:1" x14ac:dyDescent="0.2">
      <c r="A252" s="184" t="s">
        <v>2129</v>
      </c>
    </row>
    <row r="253" spans="1:1" x14ac:dyDescent="0.2">
      <c r="A253" s="184" t="s">
        <v>2130</v>
      </c>
    </row>
    <row r="254" spans="1:1" x14ac:dyDescent="0.2">
      <c r="A254" s="184" t="s">
        <v>2281</v>
      </c>
    </row>
    <row r="255" spans="1:1" x14ac:dyDescent="0.2">
      <c r="A255" s="184" t="s">
        <v>2282</v>
      </c>
    </row>
    <row r="256" spans="1:1" x14ac:dyDescent="0.2">
      <c r="A256" s="184" t="s">
        <v>647</v>
      </c>
    </row>
    <row r="257" spans="1:1" x14ac:dyDescent="0.2">
      <c r="A257" s="184" t="s">
        <v>2113</v>
      </c>
    </row>
    <row r="258" spans="1:1" x14ac:dyDescent="0.2">
      <c r="A258" s="184" t="s">
        <v>2131</v>
      </c>
    </row>
    <row r="259" spans="1:1" x14ac:dyDescent="0.2">
      <c r="A259" s="184" t="s">
        <v>1967</v>
      </c>
    </row>
    <row r="260" spans="1:1" x14ac:dyDescent="0.2">
      <c r="A260" s="184" t="s">
        <v>2283</v>
      </c>
    </row>
    <row r="261" spans="1:1" x14ac:dyDescent="0.2">
      <c r="A261" s="184" t="s">
        <v>2284</v>
      </c>
    </row>
    <row r="262" spans="1:1" x14ac:dyDescent="0.2">
      <c r="A262" s="184" t="s">
        <v>647</v>
      </c>
    </row>
    <row r="263" spans="1:1" x14ac:dyDescent="0.2">
      <c r="A263" s="184" t="s">
        <v>2113</v>
      </c>
    </row>
    <row r="264" spans="1:1" x14ac:dyDescent="0.2">
      <c r="A264" s="184" t="s">
        <v>2242</v>
      </c>
    </row>
    <row r="265" spans="1:1" x14ac:dyDescent="0.2">
      <c r="A265" s="184" t="s">
        <v>1970</v>
      </c>
    </row>
    <row r="266" spans="1:1" x14ac:dyDescent="0.2">
      <c r="A266" s="184" t="s">
        <v>2285</v>
      </c>
    </row>
    <row r="267" spans="1:1" x14ac:dyDescent="0.2">
      <c r="A267" s="184" t="s">
        <v>2286</v>
      </c>
    </row>
    <row r="268" spans="1:1" x14ac:dyDescent="0.2">
      <c r="A268" s="184" t="s">
        <v>647</v>
      </c>
    </row>
    <row r="269" spans="1:1" x14ac:dyDescent="0.2">
      <c r="A269" s="184" t="s">
        <v>2113</v>
      </c>
    </row>
    <row r="270" spans="1:1" x14ac:dyDescent="0.2">
      <c r="A270" s="184" t="s">
        <v>2132</v>
      </c>
    </row>
    <row r="271" spans="1:1" x14ac:dyDescent="0.2">
      <c r="A271" s="184" t="s">
        <v>2133</v>
      </c>
    </row>
    <row r="272" spans="1:1" x14ac:dyDescent="0.2">
      <c r="A272" s="184" t="s">
        <v>2287</v>
      </c>
    </row>
    <row r="273" spans="1:1" x14ac:dyDescent="0.2">
      <c r="A273" s="184" t="s">
        <v>2288</v>
      </c>
    </row>
    <row r="274" spans="1:1" x14ac:dyDescent="0.2">
      <c r="A274" s="184" t="s">
        <v>647</v>
      </c>
    </row>
    <row r="275" spans="1:1" x14ac:dyDescent="0.2">
      <c r="A275" s="184" t="s">
        <v>2110</v>
      </c>
    </row>
    <row r="276" spans="1:1" x14ac:dyDescent="0.2">
      <c r="A276" s="184" t="s">
        <v>2191</v>
      </c>
    </row>
    <row r="277" spans="1:1" x14ac:dyDescent="0.2">
      <c r="A277" s="184" t="s">
        <v>2134</v>
      </c>
    </row>
    <row r="278" spans="1:1" x14ac:dyDescent="0.2">
      <c r="A278" s="184" t="s">
        <v>2289</v>
      </c>
    </row>
    <row r="279" spans="1:1" x14ac:dyDescent="0.2">
      <c r="A279" s="184" t="s">
        <v>2290</v>
      </c>
    </row>
    <row r="280" spans="1:1" x14ac:dyDescent="0.2">
      <c r="A280" s="184" t="s">
        <v>647</v>
      </c>
    </row>
    <row r="281" spans="1:1" x14ac:dyDescent="0.2">
      <c r="A281" s="184" t="s">
        <v>2113</v>
      </c>
    </row>
    <row r="282" spans="1:1" x14ac:dyDescent="0.2">
      <c r="A282" s="184" t="s">
        <v>2291</v>
      </c>
    </row>
    <row r="283" spans="1:1" x14ac:dyDescent="0.2">
      <c r="A283" s="184" t="s">
        <v>2292</v>
      </c>
    </row>
    <row r="284" spans="1:1" x14ac:dyDescent="0.2">
      <c r="A284" s="184" t="s">
        <v>2293</v>
      </c>
    </row>
    <row r="285" spans="1:1" x14ac:dyDescent="0.2">
      <c r="A285" s="184" t="s">
        <v>2294</v>
      </c>
    </row>
    <row r="286" spans="1:1" x14ac:dyDescent="0.2">
      <c r="A286" s="184" t="s">
        <v>647</v>
      </c>
    </row>
    <row r="287" spans="1:1" x14ac:dyDescent="0.2">
      <c r="A287" s="184" t="s">
        <v>2113</v>
      </c>
    </row>
    <row r="288" spans="1:1" x14ac:dyDescent="0.2">
      <c r="A288" s="184" t="s">
        <v>2217</v>
      </c>
    </row>
    <row r="289" spans="1:1" x14ac:dyDescent="0.2">
      <c r="A289" s="184" t="s">
        <v>2295</v>
      </c>
    </row>
    <row r="290" spans="1:1" x14ac:dyDescent="0.2">
      <c r="A290" s="184" t="s">
        <v>2296</v>
      </c>
    </row>
    <row r="291" spans="1:1" x14ac:dyDescent="0.2">
      <c r="A291" s="184" t="s">
        <v>2207</v>
      </c>
    </row>
    <row r="292" spans="1:1" x14ac:dyDescent="0.2">
      <c r="A292" s="184" t="s">
        <v>647</v>
      </c>
    </row>
    <row r="293" spans="1:1" x14ac:dyDescent="0.2">
      <c r="A293" s="184" t="s">
        <v>2113</v>
      </c>
    </row>
    <row r="294" spans="1:1" x14ac:dyDescent="0.2">
      <c r="A294" s="184" t="s">
        <v>2211</v>
      </c>
    </row>
    <row r="295" spans="1:1" x14ac:dyDescent="0.2">
      <c r="A295" s="184" t="s">
        <v>2297</v>
      </c>
    </row>
    <row r="296" spans="1:1" x14ac:dyDescent="0.2">
      <c r="A296" s="184" t="s">
        <v>2298</v>
      </c>
    </row>
    <row r="297" spans="1:1" x14ac:dyDescent="0.2">
      <c r="A297" s="184" t="s">
        <v>2299</v>
      </c>
    </row>
    <row r="298" spans="1:1" x14ac:dyDescent="0.2">
      <c r="A298" s="184" t="s">
        <v>647</v>
      </c>
    </row>
    <row r="299" spans="1:1" x14ac:dyDescent="0.2">
      <c r="A299" s="184" t="s">
        <v>2113</v>
      </c>
    </row>
    <row r="300" spans="1:1" x14ac:dyDescent="0.2">
      <c r="A300" s="184" t="s">
        <v>2250</v>
      </c>
    </row>
    <row r="301" spans="1:1" x14ac:dyDescent="0.2">
      <c r="A301" s="184" t="s">
        <v>1966</v>
      </c>
    </row>
    <row r="302" spans="1:1" x14ac:dyDescent="0.2">
      <c r="A302" s="184" t="s">
        <v>2300</v>
      </c>
    </row>
    <row r="303" spans="1:1" x14ac:dyDescent="0.2">
      <c r="A303" s="184" t="s">
        <v>2301</v>
      </c>
    </row>
    <row r="304" spans="1:1" x14ac:dyDescent="0.2">
      <c r="A304" s="184" t="s">
        <v>647</v>
      </c>
    </row>
    <row r="305" spans="1:1" x14ac:dyDescent="0.2">
      <c r="A305" s="184" t="s">
        <v>2113</v>
      </c>
    </row>
    <row r="306" spans="1:1" x14ac:dyDescent="0.2">
      <c r="A306" s="184" t="s">
        <v>2250</v>
      </c>
    </row>
    <row r="307" spans="1:1" x14ac:dyDescent="0.2">
      <c r="A307" s="184" t="s">
        <v>2302</v>
      </c>
    </row>
    <row r="308" spans="1:1" x14ac:dyDescent="0.2">
      <c r="A308" s="184" t="s">
        <v>2303</v>
      </c>
    </row>
    <row r="309" spans="1:1" x14ac:dyDescent="0.2">
      <c r="A309" s="184" t="s">
        <v>2304</v>
      </c>
    </row>
    <row r="310" spans="1:1" x14ac:dyDescent="0.2">
      <c r="A310" s="184" t="s">
        <v>647</v>
      </c>
    </row>
    <row r="311" spans="1:1" x14ac:dyDescent="0.2">
      <c r="A311" s="184" t="s">
        <v>2113</v>
      </c>
    </row>
    <row r="312" spans="1:1" x14ac:dyDescent="0.2">
      <c r="A312" s="184" t="s">
        <v>2217</v>
      </c>
    </row>
    <row r="313" spans="1:1" x14ac:dyDescent="0.2">
      <c r="A313" s="184" t="s">
        <v>2305</v>
      </c>
    </row>
    <row r="314" spans="1:1" x14ac:dyDescent="0.2">
      <c r="A314" s="184" t="s">
        <v>2306</v>
      </c>
    </row>
    <row r="315" spans="1:1" x14ac:dyDescent="0.2">
      <c r="A315" s="184" t="s">
        <v>2116</v>
      </c>
    </row>
    <row r="316" spans="1:1" x14ac:dyDescent="0.2">
      <c r="A316" s="184" t="s">
        <v>647</v>
      </c>
    </row>
    <row r="317" spans="1:1" x14ac:dyDescent="0.2">
      <c r="A317" s="184" t="s">
        <v>2113</v>
      </c>
    </row>
    <row r="318" spans="1:1" x14ac:dyDescent="0.2">
      <c r="A318" s="184" t="s">
        <v>2224</v>
      </c>
    </row>
    <row r="319" spans="1:1" x14ac:dyDescent="0.2">
      <c r="A319" s="184" t="s">
        <v>2307</v>
      </c>
    </row>
    <row r="320" spans="1:1" x14ac:dyDescent="0.2">
      <c r="A320" s="184" t="s">
        <v>2308</v>
      </c>
    </row>
    <row r="321" spans="1:1" x14ac:dyDescent="0.2">
      <c r="A321" s="184" t="s">
        <v>2116</v>
      </c>
    </row>
    <row r="322" spans="1:1" x14ac:dyDescent="0.2">
      <c r="A322" s="184" t="s">
        <v>647</v>
      </c>
    </row>
    <row r="323" spans="1:1" x14ac:dyDescent="0.2">
      <c r="A323" s="184" t="s">
        <v>2113</v>
      </c>
    </row>
    <row r="324" spans="1:1" x14ac:dyDescent="0.2">
      <c r="A324" s="184" t="s">
        <v>2242</v>
      </c>
    </row>
    <row r="325" spans="1:1" x14ac:dyDescent="0.2">
      <c r="A325" s="184" t="s">
        <v>2309</v>
      </c>
    </row>
    <row r="326" spans="1:1" x14ac:dyDescent="0.2">
      <c r="A326" s="184" t="s">
        <v>2310</v>
      </c>
    </row>
    <row r="327" spans="1:1" x14ac:dyDescent="0.2">
      <c r="A327" s="184" t="s">
        <v>2311</v>
      </c>
    </row>
    <row r="328" spans="1:1" x14ac:dyDescent="0.2">
      <c r="A328" s="184" t="s">
        <v>647</v>
      </c>
    </row>
    <row r="329" spans="1:1" x14ac:dyDescent="0.2">
      <c r="A329" s="184" t="s">
        <v>2113</v>
      </c>
    </row>
    <row r="330" spans="1:1" x14ac:dyDescent="0.2">
      <c r="A330" s="184" t="s">
        <v>2312</v>
      </c>
    </row>
    <row r="331" spans="1:1" x14ac:dyDescent="0.2">
      <c r="A331" s="184" t="s">
        <v>2313</v>
      </c>
    </row>
    <row r="332" spans="1:1" x14ac:dyDescent="0.2">
      <c r="A332" s="184" t="s">
        <v>2314</v>
      </c>
    </row>
    <row r="333" spans="1:1" x14ac:dyDescent="0.2">
      <c r="A333" s="184" t="s">
        <v>2116</v>
      </c>
    </row>
    <row r="334" spans="1:1" x14ac:dyDescent="0.2">
      <c r="A334" s="184" t="s">
        <v>647</v>
      </c>
    </row>
    <row r="335" spans="1:1" x14ac:dyDescent="0.2">
      <c r="A335" s="184" t="s">
        <v>2113</v>
      </c>
    </row>
    <row r="336" spans="1:1" x14ac:dyDescent="0.2">
      <c r="A336" s="184" t="s">
        <v>2191</v>
      </c>
    </row>
    <row r="337" spans="1:1" x14ac:dyDescent="0.2">
      <c r="A337" s="184" t="s">
        <v>2315</v>
      </c>
    </row>
    <row r="338" spans="1:1" x14ac:dyDescent="0.2">
      <c r="A338" s="184" t="s">
        <v>2316</v>
      </c>
    </row>
    <row r="339" spans="1:1" x14ac:dyDescent="0.2">
      <c r="A339" s="184" t="s">
        <v>2117</v>
      </c>
    </row>
    <row r="340" spans="1:1" x14ac:dyDescent="0.2">
      <c r="A340" s="184" t="s">
        <v>647</v>
      </c>
    </row>
    <row r="341" spans="1:1" x14ac:dyDescent="0.2">
      <c r="A341" s="184" t="s">
        <v>2113</v>
      </c>
    </row>
    <row r="342" spans="1:1" x14ac:dyDescent="0.2">
      <c r="A342" s="184" t="s">
        <v>2317</v>
      </c>
    </row>
    <row r="343" spans="1:1" x14ac:dyDescent="0.2">
      <c r="A343" s="184" t="s">
        <v>2318</v>
      </c>
    </row>
    <row r="344" spans="1:1" x14ac:dyDescent="0.2">
      <c r="A344" s="184" t="s">
        <v>2319</v>
      </c>
    </row>
    <row r="345" spans="1:1" x14ac:dyDescent="0.2">
      <c r="A345" s="184" t="s">
        <v>2137</v>
      </c>
    </row>
    <row r="346" spans="1:1" x14ac:dyDescent="0.2">
      <c r="A346" s="184" t="s">
        <v>647</v>
      </c>
    </row>
    <row r="347" spans="1:1" x14ac:dyDescent="0.2">
      <c r="A347" s="184" t="s">
        <v>2113</v>
      </c>
    </row>
    <row r="348" spans="1:1" x14ac:dyDescent="0.2">
      <c r="A348" s="184" t="s">
        <v>2217</v>
      </c>
    </row>
    <row r="349" spans="1:1" x14ac:dyDescent="0.2">
      <c r="A349" s="184" t="s">
        <v>2320</v>
      </c>
    </row>
    <row r="350" spans="1:1" x14ac:dyDescent="0.2">
      <c r="A350" s="184" t="s">
        <v>2321</v>
      </c>
    </row>
    <row r="351" spans="1:1" x14ac:dyDescent="0.2">
      <c r="A351" s="184" t="s">
        <v>2322</v>
      </c>
    </row>
    <row r="352" spans="1:1" x14ac:dyDescent="0.2">
      <c r="A352" s="184" t="s">
        <v>647</v>
      </c>
    </row>
    <row r="353" spans="1:1" x14ac:dyDescent="0.2">
      <c r="A353" s="184" t="s">
        <v>2113</v>
      </c>
    </row>
    <row r="354" spans="1:1" x14ac:dyDescent="0.2">
      <c r="A354" s="184" t="s">
        <v>2217</v>
      </c>
    </row>
    <row r="355" spans="1:1" x14ac:dyDescent="0.2">
      <c r="A355" s="184" t="s">
        <v>1965</v>
      </c>
    </row>
    <row r="356" spans="1:1" x14ac:dyDescent="0.2">
      <c r="A356" s="184" t="s">
        <v>2323</v>
      </c>
    </row>
    <row r="357" spans="1:1" x14ac:dyDescent="0.2">
      <c r="A357" s="184" t="s">
        <v>2119</v>
      </c>
    </row>
    <row r="358" spans="1:1" x14ac:dyDescent="0.2">
      <c r="A358" s="184" t="s">
        <v>647</v>
      </c>
    </row>
    <row r="359" spans="1:1" x14ac:dyDescent="0.2">
      <c r="A359" s="184" t="s">
        <v>2113</v>
      </c>
    </row>
    <row r="360" spans="1:1" x14ac:dyDescent="0.2">
      <c r="A360" s="184" t="s">
        <v>2217</v>
      </c>
    </row>
    <row r="361" spans="1:1" x14ac:dyDescent="0.2">
      <c r="A361" s="184" t="s">
        <v>2324</v>
      </c>
    </row>
    <row r="362" spans="1:1" x14ac:dyDescent="0.2">
      <c r="A362" s="184" t="s">
        <v>2325</v>
      </c>
    </row>
    <row r="363" spans="1:1" x14ac:dyDescent="0.2">
      <c r="A363" s="184" t="s">
        <v>2140</v>
      </c>
    </row>
    <row r="364" spans="1:1" x14ac:dyDescent="0.2">
      <c r="A364" s="184" t="s">
        <v>647</v>
      </c>
    </row>
    <row r="365" spans="1:1" x14ac:dyDescent="0.2">
      <c r="A365" s="184" t="s">
        <v>2113</v>
      </c>
    </row>
    <row r="366" spans="1:1" x14ac:dyDescent="0.2">
      <c r="A366" s="184" t="s">
        <v>2326</v>
      </c>
    </row>
    <row r="367" spans="1:1" x14ac:dyDescent="0.2">
      <c r="A367" s="184" t="s">
        <v>2327</v>
      </c>
    </row>
    <row r="368" spans="1:1" x14ac:dyDescent="0.2">
      <c r="A368" s="184" t="s">
        <v>2328</v>
      </c>
    </row>
    <row r="369" spans="1:1" x14ac:dyDescent="0.2">
      <c r="A369" s="184" t="s">
        <v>2261</v>
      </c>
    </row>
    <row r="370" spans="1:1" x14ac:dyDescent="0.2">
      <c r="A370" s="184" t="s">
        <v>647</v>
      </c>
    </row>
    <row r="371" spans="1:1" x14ac:dyDescent="0.2">
      <c r="A371" s="184" t="s">
        <v>2113</v>
      </c>
    </row>
    <row r="372" spans="1:1" x14ac:dyDescent="0.2">
      <c r="A372" s="184" t="s">
        <v>2224</v>
      </c>
    </row>
    <row r="373" spans="1:1" x14ac:dyDescent="0.2">
      <c r="A373" s="184" t="s">
        <v>2014</v>
      </c>
    </row>
    <row r="374" spans="1:1" x14ac:dyDescent="0.2">
      <c r="A374" s="184" t="s">
        <v>2329</v>
      </c>
    </row>
    <row r="375" spans="1:1" x14ac:dyDescent="0.2">
      <c r="A375" s="184" t="s">
        <v>2330</v>
      </c>
    </row>
    <row r="376" spans="1:1" x14ac:dyDescent="0.2">
      <c r="A376" s="184" t="s">
        <v>647</v>
      </c>
    </row>
    <row r="377" spans="1:1" x14ac:dyDescent="0.2">
      <c r="A377" s="184" t="s">
        <v>2113</v>
      </c>
    </row>
    <row r="378" spans="1:1" x14ac:dyDescent="0.2">
      <c r="A378" s="184" t="s">
        <v>2224</v>
      </c>
    </row>
    <row r="379" spans="1:1" x14ac:dyDescent="0.2">
      <c r="A379" s="184" t="s">
        <v>2331</v>
      </c>
    </row>
    <row r="380" spans="1:1" x14ac:dyDescent="0.2">
      <c r="A380" s="184" t="s">
        <v>2332</v>
      </c>
    </row>
    <row r="381" spans="1:1" x14ac:dyDescent="0.2">
      <c r="A381" s="184" t="s">
        <v>2137</v>
      </c>
    </row>
    <row r="382" spans="1:1" x14ac:dyDescent="0.2">
      <c r="A382" s="184" t="s">
        <v>647</v>
      </c>
    </row>
    <row r="383" spans="1:1" x14ac:dyDescent="0.2">
      <c r="A383" s="184" t="s">
        <v>2113</v>
      </c>
    </row>
    <row r="384" spans="1:1" x14ac:dyDescent="0.2">
      <c r="A384" s="184" t="s">
        <v>2197</v>
      </c>
    </row>
    <row r="385" spans="1:1" x14ac:dyDescent="0.2">
      <c r="A385" s="184" t="s">
        <v>2333</v>
      </c>
    </row>
    <row r="386" spans="1:1" x14ac:dyDescent="0.2">
      <c r="A386" s="184" t="s">
        <v>2334</v>
      </c>
    </row>
    <row r="387" spans="1:1" x14ac:dyDescent="0.2">
      <c r="A387" s="184" t="s">
        <v>2335</v>
      </c>
    </row>
    <row r="388" spans="1:1" x14ac:dyDescent="0.2">
      <c r="A388" s="184" t="s">
        <v>647</v>
      </c>
    </row>
    <row r="389" spans="1:1" x14ac:dyDescent="0.2">
      <c r="A389" s="184" t="s">
        <v>2113</v>
      </c>
    </row>
    <row r="390" spans="1:1" x14ac:dyDescent="0.2">
      <c r="A390" s="184" t="s">
        <v>2336</v>
      </c>
    </row>
    <row r="391" spans="1:1" x14ac:dyDescent="0.2">
      <c r="A391" s="184" t="s">
        <v>1856</v>
      </c>
    </row>
    <row r="392" spans="1:1" x14ac:dyDescent="0.2">
      <c r="A392" s="184" t="s">
        <v>2337</v>
      </c>
    </row>
    <row r="393" spans="1:1" x14ac:dyDescent="0.2">
      <c r="A393" s="184" t="s">
        <v>2136</v>
      </c>
    </row>
    <row r="394" spans="1:1" x14ac:dyDescent="0.2">
      <c r="A394" s="184" t="s">
        <v>647</v>
      </c>
    </row>
    <row r="395" spans="1:1" x14ac:dyDescent="0.2">
      <c r="A395" s="184" t="s">
        <v>2113</v>
      </c>
    </row>
    <row r="396" spans="1:1" x14ac:dyDescent="0.2">
      <c r="A396" s="184" t="s">
        <v>2194</v>
      </c>
    </row>
    <row r="397" spans="1:1" x14ac:dyDescent="0.2">
      <c r="A397" s="184" t="s">
        <v>2338</v>
      </c>
    </row>
    <row r="398" spans="1:1" x14ac:dyDescent="0.2">
      <c r="A398" s="184" t="s">
        <v>2339</v>
      </c>
    </row>
    <row r="399" spans="1:1" x14ac:dyDescent="0.2">
      <c r="A399" s="184" t="s">
        <v>2137</v>
      </c>
    </row>
    <row r="400" spans="1:1" x14ac:dyDescent="0.2">
      <c r="A400" s="184" t="s">
        <v>647</v>
      </c>
    </row>
    <row r="401" spans="1:1" x14ac:dyDescent="0.2">
      <c r="A401" s="184" t="s">
        <v>2113</v>
      </c>
    </row>
    <row r="402" spans="1:1" x14ac:dyDescent="0.2">
      <c r="A402" s="184" t="s">
        <v>2340</v>
      </c>
    </row>
    <row r="403" spans="1:1" x14ac:dyDescent="0.2">
      <c r="A403" s="184" t="s">
        <v>2142</v>
      </c>
    </row>
    <row r="404" spans="1:1" x14ac:dyDescent="0.2">
      <c r="A404" s="184" t="s">
        <v>2341</v>
      </c>
    </row>
    <row r="405" spans="1:1" x14ac:dyDescent="0.2">
      <c r="A405" s="184" t="s">
        <v>2143</v>
      </c>
    </row>
    <row r="406" spans="1:1" x14ac:dyDescent="0.2">
      <c r="A406" s="184" t="s">
        <v>647</v>
      </c>
    </row>
    <row r="407" spans="1:1" x14ac:dyDescent="0.2">
      <c r="A407" s="184" t="s">
        <v>2113</v>
      </c>
    </row>
    <row r="408" spans="1:1" x14ac:dyDescent="0.2">
      <c r="A408" s="184" t="s">
        <v>2242</v>
      </c>
    </row>
    <row r="409" spans="1:1" x14ac:dyDescent="0.2">
      <c r="A409" s="184" t="s">
        <v>2342</v>
      </c>
    </row>
    <row r="410" spans="1:1" x14ac:dyDescent="0.2">
      <c r="A410" s="184" t="s">
        <v>2343</v>
      </c>
    </row>
    <row r="411" spans="1:1" x14ac:dyDescent="0.2">
      <c r="A411" s="184" t="s">
        <v>2344</v>
      </c>
    </row>
    <row r="412" spans="1:1" x14ac:dyDescent="0.2">
      <c r="A412" s="184" t="s">
        <v>647</v>
      </c>
    </row>
    <row r="413" spans="1:1" x14ac:dyDescent="0.2">
      <c r="A413" s="184" t="s">
        <v>2113</v>
      </c>
    </row>
    <row r="414" spans="1:1" x14ac:dyDescent="0.2">
      <c r="A414" s="184" t="s">
        <v>2242</v>
      </c>
    </row>
    <row r="415" spans="1:1" x14ac:dyDescent="0.2">
      <c r="A415" s="184" t="s">
        <v>2345</v>
      </c>
    </row>
    <row r="416" spans="1:1" x14ac:dyDescent="0.2">
      <c r="A416" s="184" t="s">
        <v>2346</v>
      </c>
    </row>
    <row r="417" spans="1:1" x14ac:dyDescent="0.2">
      <c r="A417" s="184" t="s">
        <v>2347</v>
      </c>
    </row>
    <row r="418" spans="1:1" x14ac:dyDescent="0.2">
      <c r="A418" s="184" t="s">
        <v>647</v>
      </c>
    </row>
    <row r="419" spans="1:1" x14ac:dyDescent="0.2">
      <c r="A419" s="184" t="s">
        <v>2113</v>
      </c>
    </row>
    <row r="420" spans="1:1" x14ac:dyDescent="0.2">
      <c r="A420" s="184" t="s">
        <v>2211</v>
      </c>
    </row>
    <row r="421" spans="1:1" x14ac:dyDescent="0.2">
      <c r="A421" s="184" t="s">
        <v>2348</v>
      </c>
    </row>
    <row r="422" spans="1:1" x14ac:dyDescent="0.2">
      <c r="A422" s="184" t="s">
        <v>2349</v>
      </c>
    </row>
    <row r="423" spans="1:1" x14ac:dyDescent="0.2">
      <c r="A423" s="184" t="s">
        <v>2350</v>
      </c>
    </row>
    <row r="424" spans="1:1" x14ac:dyDescent="0.2">
      <c r="A424" s="184" t="s">
        <v>647</v>
      </c>
    </row>
    <row r="425" spans="1:1" x14ac:dyDescent="0.2">
      <c r="A425" s="184" t="s">
        <v>2113</v>
      </c>
    </row>
    <row r="426" spans="1:1" x14ac:dyDescent="0.2">
      <c r="A426" s="184" t="s">
        <v>2250</v>
      </c>
    </row>
    <row r="427" spans="1:1" x14ac:dyDescent="0.2">
      <c r="A427" s="184" t="s">
        <v>2351</v>
      </c>
    </row>
    <row r="428" spans="1:1" x14ac:dyDescent="0.2">
      <c r="A428" s="184" t="s">
        <v>2352</v>
      </c>
    </row>
    <row r="429" spans="1:1" x14ac:dyDescent="0.2">
      <c r="A429" s="184" t="s">
        <v>2353</v>
      </c>
    </row>
    <row r="430" spans="1:1" x14ac:dyDescent="0.2">
      <c r="A430" s="184" t="s">
        <v>647</v>
      </c>
    </row>
    <row r="431" spans="1:1" x14ac:dyDescent="0.2">
      <c r="A431" s="184" t="s">
        <v>2113</v>
      </c>
    </row>
    <row r="432" spans="1:1" x14ac:dyDescent="0.2">
      <c r="A432" s="184" t="s">
        <v>2312</v>
      </c>
    </row>
    <row r="433" spans="1:1" x14ac:dyDescent="0.2">
      <c r="A433" s="184" t="s">
        <v>2354</v>
      </c>
    </row>
    <row r="434" spans="1:1" x14ac:dyDescent="0.2">
      <c r="A434" s="184" t="s">
        <v>2355</v>
      </c>
    </row>
    <row r="435" spans="1:1" x14ac:dyDescent="0.2">
      <c r="A435" s="184" t="s">
        <v>2119</v>
      </c>
    </row>
    <row r="436" spans="1:1" x14ac:dyDescent="0.2">
      <c r="A436" s="184" t="s">
        <v>647</v>
      </c>
    </row>
    <row r="437" spans="1:1" x14ac:dyDescent="0.2">
      <c r="A437" s="184" t="s">
        <v>2113</v>
      </c>
    </row>
    <row r="438" spans="1:1" x14ac:dyDescent="0.2">
      <c r="A438" s="184" t="s">
        <v>2312</v>
      </c>
    </row>
    <row r="439" spans="1:1" x14ac:dyDescent="0.2">
      <c r="A439" s="184" t="s">
        <v>2016</v>
      </c>
    </row>
    <row r="440" spans="1:1" x14ac:dyDescent="0.2">
      <c r="A440" s="184" t="s">
        <v>2356</v>
      </c>
    </row>
    <row r="441" spans="1:1" x14ac:dyDescent="0.2">
      <c r="A441" s="184" t="s">
        <v>2357</v>
      </c>
    </row>
    <row r="442" spans="1:1" x14ac:dyDescent="0.2">
      <c r="A442" s="184" t="s">
        <v>647</v>
      </c>
    </row>
    <row r="443" spans="1:1" x14ac:dyDescent="0.2">
      <c r="A443" s="184" t="s">
        <v>2113</v>
      </c>
    </row>
    <row r="444" spans="1:1" x14ac:dyDescent="0.2">
      <c r="A444" s="184" t="s">
        <v>2253</v>
      </c>
    </row>
    <row r="445" spans="1:1" x14ac:dyDescent="0.2">
      <c r="A445" s="184" t="s">
        <v>2358</v>
      </c>
    </row>
    <row r="446" spans="1:1" x14ac:dyDescent="0.2">
      <c r="A446" s="184" t="s">
        <v>2359</v>
      </c>
    </row>
    <row r="447" spans="1:1" x14ac:dyDescent="0.2">
      <c r="A447" s="184" t="s">
        <v>2138</v>
      </c>
    </row>
    <row r="448" spans="1:1" x14ac:dyDescent="0.2">
      <c r="A448" s="184" t="s">
        <v>647</v>
      </c>
    </row>
    <row r="449" spans="1:1" x14ac:dyDescent="0.2">
      <c r="A449" s="184" t="s">
        <v>2113</v>
      </c>
    </row>
    <row r="450" spans="1:1" x14ac:dyDescent="0.2">
      <c r="A450" s="184" t="s">
        <v>2360</v>
      </c>
    </row>
    <row r="451" spans="1:1" x14ac:dyDescent="0.2">
      <c r="A451" s="184" t="s">
        <v>2333</v>
      </c>
    </row>
    <row r="452" spans="1:1" x14ac:dyDescent="0.2">
      <c r="A452" s="184" t="s">
        <v>2361</v>
      </c>
    </row>
    <row r="453" spans="1:1" x14ac:dyDescent="0.2">
      <c r="A453" s="184" t="s">
        <v>2335</v>
      </c>
    </row>
    <row r="454" spans="1:1" x14ac:dyDescent="0.2">
      <c r="A454" s="184" t="s">
        <v>647</v>
      </c>
    </row>
    <row r="455" spans="1:1" x14ac:dyDescent="0.2">
      <c r="A455" s="184" t="s">
        <v>2113</v>
      </c>
    </row>
    <row r="456" spans="1:1" x14ac:dyDescent="0.2">
      <c r="A456" s="184" t="s">
        <v>2362</v>
      </c>
    </row>
    <row r="457" spans="1:1" x14ac:dyDescent="0.2">
      <c r="A457" s="184" t="s">
        <v>2363</v>
      </c>
    </row>
    <row r="458" spans="1:1" x14ac:dyDescent="0.2">
      <c r="A458" s="184" t="s">
        <v>2364</v>
      </c>
    </row>
    <row r="459" spans="1:1" x14ac:dyDescent="0.2">
      <c r="A459" s="184" t="s">
        <v>2137</v>
      </c>
    </row>
    <row r="460" spans="1:1" x14ac:dyDescent="0.2">
      <c r="A460" s="184" t="s">
        <v>647</v>
      </c>
    </row>
    <row r="461" spans="1:1" x14ac:dyDescent="0.2">
      <c r="A461" s="184" t="s">
        <v>2113</v>
      </c>
    </row>
    <row r="462" spans="1:1" x14ac:dyDescent="0.2">
      <c r="A462" s="184" t="s">
        <v>2291</v>
      </c>
    </row>
    <row r="463" spans="1:1" x14ac:dyDescent="0.2">
      <c r="A463" s="184" t="s">
        <v>2365</v>
      </c>
    </row>
    <row r="464" spans="1:1" x14ac:dyDescent="0.2">
      <c r="A464" s="184" t="s">
        <v>2366</v>
      </c>
    </row>
    <row r="465" spans="1:1" x14ac:dyDescent="0.2">
      <c r="A465" s="184" t="s">
        <v>2137</v>
      </c>
    </row>
    <row r="466" spans="1:1" x14ac:dyDescent="0.2">
      <c r="A466" s="184" t="s">
        <v>647</v>
      </c>
    </row>
    <row r="467" spans="1:1" x14ac:dyDescent="0.2">
      <c r="A467" s="184" t="s">
        <v>2113</v>
      </c>
    </row>
    <row r="468" spans="1:1" x14ac:dyDescent="0.2">
      <c r="A468" s="184" t="s">
        <v>2291</v>
      </c>
    </row>
    <row r="469" spans="1:1" x14ac:dyDescent="0.2">
      <c r="A469" s="184" t="s">
        <v>2367</v>
      </c>
    </row>
    <row r="470" spans="1:1" x14ac:dyDescent="0.2">
      <c r="A470" s="184" t="s">
        <v>2368</v>
      </c>
    </row>
    <row r="471" spans="1:1" x14ac:dyDescent="0.2">
      <c r="A471" s="184" t="s">
        <v>2139</v>
      </c>
    </row>
    <row r="472" spans="1:1" x14ac:dyDescent="0.2">
      <c r="A472" s="184" t="s">
        <v>647</v>
      </c>
    </row>
    <row r="473" spans="1:1" x14ac:dyDescent="0.2">
      <c r="A473" s="184" t="s">
        <v>2113</v>
      </c>
    </row>
    <row r="474" spans="1:1" x14ac:dyDescent="0.2">
      <c r="A474" s="184" t="s">
        <v>2214</v>
      </c>
    </row>
    <row r="475" spans="1:1" x14ac:dyDescent="0.2">
      <c r="A475" s="184" t="s">
        <v>2369</v>
      </c>
    </row>
    <row r="476" spans="1:1" x14ac:dyDescent="0.2">
      <c r="A476" s="184" t="s">
        <v>2370</v>
      </c>
    </row>
    <row r="477" spans="1:1" x14ac:dyDescent="0.2">
      <c r="A477" s="184" t="s">
        <v>2122</v>
      </c>
    </row>
    <row r="478" spans="1:1" x14ac:dyDescent="0.2">
      <c r="A478" s="184" t="s">
        <v>647</v>
      </c>
    </row>
    <row r="479" spans="1:1" x14ac:dyDescent="0.2">
      <c r="A479" s="184" t="s">
        <v>2113</v>
      </c>
    </row>
    <row r="480" spans="1:1" x14ac:dyDescent="0.2">
      <c r="A480" s="184" t="s">
        <v>2250</v>
      </c>
    </row>
    <row r="481" spans="1:1" x14ac:dyDescent="0.2">
      <c r="A481" s="184" t="s">
        <v>2371</v>
      </c>
    </row>
    <row r="482" spans="1:1" x14ac:dyDescent="0.2">
      <c r="A482" s="184" t="s">
        <v>2372</v>
      </c>
    </row>
    <row r="483" spans="1:1" x14ac:dyDescent="0.2">
      <c r="A483" s="184" t="s">
        <v>2373</v>
      </c>
    </row>
    <row r="484" spans="1:1" x14ac:dyDescent="0.2">
      <c r="A484" s="184" t="s">
        <v>647</v>
      </c>
    </row>
    <row r="485" spans="1:1" x14ac:dyDescent="0.2">
      <c r="A485" s="184" t="s">
        <v>2113</v>
      </c>
    </row>
    <row r="486" spans="1:1" x14ac:dyDescent="0.2">
      <c r="A486" s="184" t="s">
        <v>2250</v>
      </c>
    </row>
    <row r="487" spans="1:1" x14ac:dyDescent="0.2">
      <c r="A487" s="184" t="s">
        <v>2374</v>
      </c>
    </row>
    <row r="488" spans="1:1" x14ac:dyDescent="0.2">
      <c r="A488" s="184" t="s">
        <v>2375</v>
      </c>
    </row>
    <row r="489" spans="1:1" x14ac:dyDescent="0.2">
      <c r="A489" s="184" t="s">
        <v>2373</v>
      </c>
    </row>
    <row r="490" spans="1:1" x14ac:dyDescent="0.2">
      <c r="A490" s="184" t="s">
        <v>647</v>
      </c>
    </row>
    <row r="491" spans="1:1" x14ac:dyDescent="0.2">
      <c r="A491" s="184" t="s">
        <v>2113</v>
      </c>
    </row>
    <row r="492" spans="1:1" x14ac:dyDescent="0.2">
      <c r="A492" s="184" t="s">
        <v>2250</v>
      </c>
    </row>
    <row r="493" spans="1:1" x14ac:dyDescent="0.2">
      <c r="A493" s="184" t="s">
        <v>2376</v>
      </c>
    </row>
    <row r="494" spans="1:1" x14ac:dyDescent="0.2">
      <c r="A494" s="184" t="s">
        <v>2377</v>
      </c>
    </row>
    <row r="495" spans="1:1" x14ac:dyDescent="0.2">
      <c r="A495" s="184" t="s">
        <v>2378</v>
      </c>
    </row>
    <row r="496" spans="1:1" x14ac:dyDescent="0.2">
      <c r="A496" s="184" t="s">
        <v>647</v>
      </c>
    </row>
    <row r="497" spans="1:1" x14ac:dyDescent="0.2">
      <c r="A497" s="184" t="s">
        <v>2113</v>
      </c>
    </row>
    <row r="498" spans="1:1" x14ac:dyDescent="0.2">
      <c r="A498" s="184" t="s">
        <v>2362</v>
      </c>
    </row>
    <row r="499" spans="1:1" x14ac:dyDescent="0.2">
      <c r="A499" s="184" t="s">
        <v>2379</v>
      </c>
    </row>
    <row r="500" spans="1:1" x14ac:dyDescent="0.2">
      <c r="A500" s="184" t="s">
        <v>2380</v>
      </c>
    </row>
    <row r="501" spans="1:1" x14ac:dyDescent="0.2">
      <c r="A501" s="184" t="s">
        <v>2381</v>
      </c>
    </row>
    <row r="502" spans="1:1" x14ac:dyDescent="0.2">
      <c r="A502" s="184" t="s">
        <v>647</v>
      </c>
    </row>
    <row r="503" spans="1:1" x14ac:dyDescent="0.2">
      <c r="A503" s="184" t="s">
        <v>2113</v>
      </c>
    </row>
    <row r="504" spans="1:1" x14ac:dyDescent="0.2">
      <c r="A504" s="184" t="s">
        <v>2191</v>
      </c>
    </row>
    <row r="505" spans="1:1" x14ac:dyDescent="0.2">
      <c r="A505" s="184" t="s">
        <v>2141</v>
      </c>
    </row>
    <row r="506" spans="1:1" x14ac:dyDescent="0.2">
      <c r="A506" s="184" t="s">
        <v>2382</v>
      </c>
    </row>
    <row r="507" spans="1:1" x14ac:dyDescent="0.2">
      <c r="A507" s="184" t="s">
        <v>2383</v>
      </c>
    </row>
    <row r="508" spans="1:1" x14ac:dyDescent="0.2">
      <c r="A508" s="184" t="s">
        <v>647</v>
      </c>
    </row>
    <row r="509" spans="1:1" x14ac:dyDescent="0.2">
      <c r="A509" s="184" t="s">
        <v>2113</v>
      </c>
    </row>
    <row r="510" spans="1:1" x14ac:dyDescent="0.2">
      <c r="A510" s="184" t="s">
        <v>2326</v>
      </c>
    </row>
    <row r="511" spans="1:1" x14ac:dyDescent="0.2">
      <c r="A511" s="184" t="s">
        <v>2384</v>
      </c>
    </row>
    <row r="512" spans="1:1" x14ac:dyDescent="0.2">
      <c r="A512" s="184" t="s">
        <v>2385</v>
      </c>
    </row>
    <row r="513" spans="1:1" x14ac:dyDescent="0.2">
      <c r="A513" s="184" t="s">
        <v>2350</v>
      </c>
    </row>
    <row r="514" spans="1:1" x14ac:dyDescent="0.2">
      <c r="A514" s="184" t="s">
        <v>647</v>
      </c>
    </row>
    <row r="515" spans="1:1" x14ac:dyDescent="0.2">
      <c r="A515" s="184" t="s">
        <v>2113</v>
      </c>
    </row>
    <row r="516" spans="1:1" x14ac:dyDescent="0.2">
      <c r="A516" s="184" t="s">
        <v>2360</v>
      </c>
    </row>
    <row r="517" spans="1:1" x14ac:dyDescent="0.2">
      <c r="A517" s="184" t="s">
        <v>2386</v>
      </c>
    </row>
    <row r="518" spans="1:1" x14ac:dyDescent="0.2">
      <c r="A518" s="184" t="s">
        <v>2387</v>
      </c>
    </row>
    <row r="519" spans="1:1" x14ac:dyDescent="0.2">
      <c r="A519" s="184" t="s">
        <v>2388</v>
      </c>
    </row>
    <row r="520" spans="1:1" x14ac:dyDescent="0.2">
      <c r="A520" s="184" t="s">
        <v>647</v>
      </c>
    </row>
    <row r="521" spans="1:1" x14ac:dyDescent="0.2">
      <c r="A521" s="184" t="s">
        <v>2113</v>
      </c>
    </row>
    <row r="522" spans="1:1" x14ac:dyDescent="0.2">
      <c r="A522" s="184" t="s">
        <v>2144</v>
      </c>
    </row>
    <row r="523" spans="1:1" x14ac:dyDescent="0.2">
      <c r="A523" s="184" t="s">
        <v>2145</v>
      </c>
    </row>
    <row r="524" spans="1:1" x14ac:dyDescent="0.2">
      <c r="A524" s="184" t="s">
        <v>2389</v>
      </c>
    </row>
    <row r="525" spans="1:1" x14ac:dyDescent="0.2">
      <c r="A525" s="184" t="s">
        <v>2390</v>
      </c>
    </row>
    <row r="526" spans="1:1" x14ac:dyDescent="0.2">
      <c r="A526" s="184" t="s">
        <v>647</v>
      </c>
    </row>
    <row r="527" spans="1:1" x14ac:dyDescent="0.2">
      <c r="A527" s="184" t="s">
        <v>2113</v>
      </c>
    </row>
    <row r="528" spans="1:1" x14ac:dyDescent="0.2">
      <c r="A528" s="184" t="s">
        <v>2317</v>
      </c>
    </row>
    <row r="529" spans="1:1" x14ac:dyDescent="0.2">
      <c r="A529" s="184" t="s">
        <v>2391</v>
      </c>
    </row>
    <row r="530" spans="1:1" x14ac:dyDescent="0.2">
      <c r="A530" s="184" t="s">
        <v>2392</v>
      </c>
    </row>
    <row r="531" spans="1:1" x14ac:dyDescent="0.2">
      <c r="A531" s="184" t="s">
        <v>2156</v>
      </c>
    </row>
    <row r="532" spans="1:1" x14ac:dyDescent="0.2">
      <c r="A532" s="184" t="s">
        <v>647</v>
      </c>
    </row>
    <row r="533" spans="1:1" x14ac:dyDescent="0.2">
      <c r="A533" s="184" t="s">
        <v>2113</v>
      </c>
    </row>
    <row r="534" spans="1:1" x14ac:dyDescent="0.2">
      <c r="A534" s="184" t="s">
        <v>2146</v>
      </c>
    </row>
    <row r="535" spans="1:1" x14ac:dyDescent="0.2">
      <c r="A535" s="184" t="s">
        <v>2147</v>
      </c>
    </row>
    <row r="536" spans="1:1" x14ac:dyDescent="0.2">
      <c r="A536" s="184" t="s">
        <v>2393</v>
      </c>
    </row>
    <row r="537" spans="1:1" x14ac:dyDescent="0.2">
      <c r="A537" s="184" t="s">
        <v>2288</v>
      </c>
    </row>
    <row r="538" spans="1:1" x14ac:dyDescent="0.2">
      <c r="A538" s="184" t="s">
        <v>647</v>
      </c>
    </row>
    <row r="539" spans="1:1" x14ac:dyDescent="0.2">
      <c r="A539" s="184" t="s">
        <v>2113</v>
      </c>
    </row>
    <row r="540" spans="1:1" x14ac:dyDescent="0.2">
      <c r="A540" s="184" t="s">
        <v>2148</v>
      </c>
    </row>
    <row r="541" spans="1:1" x14ac:dyDescent="0.2">
      <c r="A541" s="184" t="s">
        <v>2149</v>
      </c>
    </row>
    <row r="542" spans="1:1" x14ac:dyDescent="0.2">
      <c r="A542" s="184" t="s">
        <v>2394</v>
      </c>
    </row>
    <row r="543" spans="1:1" x14ac:dyDescent="0.2">
      <c r="A543" s="184" t="s">
        <v>2395</v>
      </c>
    </row>
    <row r="544" spans="1:1" x14ac:dyDescent="0.2">
      <c r="A544" s="184" t="s">
        <v>647</v>
      </c>
    </row>
    <row r="545" spans="1:1" x14ac:dyDescent="0.2">
      <c r="A545" s="184" t="s">
        <v>2113</v>
      </c>
    </row>
    <row r="546" spans="1:1" x14ac:dyDescent="0.2">
      <c r="A546" s="184" t="s">
        <v>2150</v>
      </c>
    </row>
    <row r="547" spans="1:1" x14ac:dyDescent="0.2">
      <c r="A547" s="184" t="s">
        <v>1969</v>
      </c>
    </row>
    <row r="548" spans="1:1" x14ac:dyDescent="0.2">
      <c r="A548" s="184" t="s">
        <v>2396</v>
      </c>
    </row>
    <row r="549" spans="1:1" x14ac:dyDescent="0.2">
      <c r="A549" s="184" t="s">
        <v>2397</v>
      </c>
    </row>
    <row r="550" spans="1:1" x14ac:dyDescent="0.2">
      <c r="A550" s="184" t="s">
        <v>647</v>
      </c>
    </row>
    <row r="551" spans="1:1" x14ac:dyDescent="0.2">
      <c r="A551" s="184" t="s">
        <v>2113</v>
      </c>
    </row>
    <row r="552" spans="1:1" x14ac:dyDescent="0.2">
      <c r="A552" s="184" t="s">
        <v>2151</v>
      </c>
    </row>
    <row r="553" spans="1:1" x14ac:dyDescent="0.2">
      <c r="A553" s="184" t="s">
        <v>2152</v>
      </c>
    </row>
    <row r="554" spans="1:1" x14ac:dyDescent="0.2">
      <c r="A554" s="184" t="s">
        <v>2398</v>
      </c>
    </row>
    <row r="555" spans="1:1" x14ac:dyDescent="0.2">
      <c r="A555" s="184" t="s">
        <v>2399</v>
      </c>
    </row>
    <row r="556" spans="1:1" x14ac:dyDescent="0.2">
      <c r="A556" s="184" t="s">
        <v>647</v>
      </c>
    </row>
    <row r="557" spans="1:1" x14ac:dyDescent="0.2">
      <c r="A557" s="184" t="s">
        <v>2113</v>
      </c>
    </row>
    <row r="558" spans="1:1" x14ac:dyDescent="0.2">
      <c r="A558" s="184" t="s">
        <v>2155</v>
      </c>
    </row>
    <row r="559" spans="1:1" x14ac:dyDescent="0.2">
      <c r="A559" s="184" t="s">
        <v>2400</v>
      </c>
    </row>
    <row r="560" spans="1:1" x14ac:dyDescent="0.2">
      <c r="A560" s="184" t="s">
        <v>2401</v>
      </c>
    </row>
    <row r="561" spans="1:1" x14ac:dyDescent="0.2">
      <c r="A561" s="184" t="s">
        <v>2402</v>
      </c>
    </row>
    <row r="562" spans="1:1" x14ac:dyDescent="0.2">
      <c r="A562" s="184" t="s">
        <v>647</v>
      </c>
    </row>
    <row r="563" spans="1:1" x14ac:dyDescent="0.2">
      <c r="A563" s="184" t="s">
        <v>2113</v>
      </c>
    </row>
    <row r="564" spans="1:1" x14ac:dyDescent="0.2">
      <c r="A564" s="184" t="s">
        <v>2153</v>
      </c>
    </row>
    <row r="565" spans="1:1" x14ac:dyDescent="0.2">
      <c r="A565" s="184" t="s">
        <v>2154</v>
      </c>
    </row>
    <row r="566" spans="1:1" x14ac:dyDescent="0.2">
      <c r="A566" s="184" t="s">
        <v>2403</v>
      </c>
    </row>
    <row r="567" spans="1:1" x14ac:dyDescent="0.2">
      <c r="A567" s="184" t="s">
        <v>2404</v>
      </c>
    </row>
    <row r="568" spans="1:1" x14ac:dyDescent="0.2">
      <c r="A568" s="184" t="s">
        <v>647</v>
      </c>
    </row>
    <row r="569" spans="1:1" x14ac:dyDescent="0.2">
      <c r="A569" s="184" t="s">
        <v>2113</v>
      </c>
    </row>
    <row r="570" spans="1:1" x14ac:dyDescent="0.2">
      <c r="A570" s="184" t="s">
        <v>2114</v>
      </c>
    </row>
    <row r="571" spans="1:1" x14ac:dyDescent="0.2">
      <c r="A571" s="184" t="s">
        <v>2405</v>
      </c>
    </row>
    <row r="572" spans="1:1" x14ac:dyDescent="0.2">
      <c r="A572" s="184" t="s">
        <v>2406</v>
      </c>
    </row>
    <row r="573" spans="1:1" x14ac:dyDescent="0.2">
      <c r="A573" s="184" t="s">
        <v>2407</v>
      </c>
    </row>
    <row r="574" spans="1:1" x14ac:dyDescent="0.2">
      <c r="A574" s="184" t="s">
        <v>647</v>
      </c>
    </row>
    <row r="575" spans="1:1" x14ac:dyDescent="0.2">
      <c r="A575" s="184" t="s">
        <v>2113</v>
      </c>
    </row>
    <row r="576" spans="1:1" x14ac:dyDescent="0.2">
      <c r="A576" s="184" t="s">
        <v>2123</v>
      </c>
    </row>
    <row r="577" spans="1:1" x14ac:dyDescent="0.2">
      <c r="A577" s="184" t="s">
        <v>2408</v>
      </c>
    </row>
    <row r="578" spans="1:1" x14ac:dyDescent="0.2">
      <c r="A578" s="184" t="s">
        <v>2409</v>
      </c>
    </row>
    <row r="579" spans="1:1" x14ac:dyDescent="0.2">
      <c r="A579" s="184" t="s">
        <v>2410</v>
      </c>
    </row>
    <row r="580" spans="1:1" x14ac:dyDescent="0.2">
      <c r="A580" s="184" t="s">
        <v>647</v>
      </c>
    </row>
    <row r="581" spans="1:1" x14ac:dyDescent="0.2">
      <c r="A581" s="184" t="s">
        <v>2113</v>
      </c>
    </row>
    <row r="582" spans="1:1" x14ac:dyDescent="0.2">
      <c r="A582" s="184" t="s">
        <v>2135</v>
      </c>
    </row>
    <row r="583" spans="1:1" x14ac:dyDescent="0.2">
      <c r="A583" s="184" t="s">
        <v>2411</v>
      </c>
    </row>
    <row r="584" spans="1:1" x14ac:dyDescent="0.2">
      <c r="A584" s="184" t="s">
        <v>2412</v>
      </c>
    </row>
    <row r="585" spans="1:1" x14ac:dyDescent="0.2">
      <c r="A585" s="184" t="s">
        <v>2413</v>
      </c>
    </row>
    <row r="586" spans="1:1" x14ac:dyDescent="0.2">
      <c r="A586" s="184" t="s">
        <v>647</v>
      </c>
    </row>
    <row r="587" spans="1:1" x14ac:dyDescent="0.2">
      <c r="A587" s="184" t="s">
        <v>2113</v>
      </c>
    </row>
    <row r="588" spans="1:1" x14ac:dyDescent="0.2">
      <c r="A588" s="184" t="s">
        <v>2135</v>
      </c>
    </row>
    <row r="589" spans="1:1" x14ac:dyDescent="0.2">
      <c r="A589" s="184" t="s">
        <v>2157</v>
      </c>
    </row>
    <row r="590" spans="1:1" x14ac:dyDescent="0.2">
      <c r="A590" s="184" t="s">
        <v>2414</v>
      </c>
    </row>
    <row r="591" spans="1:1" x14ac:dyDescent="0.2">
      <c r="A591" s="184" t="s">
        <v>2413</v>
      </c>
    </row>
    <row r="592" spans="1:1" x14ac:dyDescent="0.2">
      <c r="A592" s="184" t="s">
        <v>647</v>
      </c>
    </row>
    <row r="593" spans="1:1" x14ac:dyDescent="0.2">
      <c r="A593" s="184" t="s">
        <v>2113</v>
      </c>
    </row>
    <row r="594" spans="1:1" x14ac:dyDescent="0.2">
      <c r="A594" s="184" t="s">
        <v>2191</v>
      </c>
    </row>
    <row r="595" spans="1:1" x14ac:dyDescent="0.2">
      <c r="A595" s="184" t="s">
        <v>2415</v>
      </c>
    </row>
    <row r="596" spans="1:1" x14ac:dyDescent="0.2">
      <c r="A596" s="184" t="s">
        <v>2416</v>
      </c>
    </row>
    <row r="597" spans="1:1" x14ac:dyDescent="0.2">
      <c r="A597" s="184" t="s">
        <v>2156</v>
      </c>
    </row>
    <row r="598" spans="1:1" x14ac:dyDescent="0.2">
      <c r="A598" s="184" t="s">
        <v>647</v>
      </c>
    </row>
    <row r="599" spans="1:1" x14ac:dyDescent="0.2">
      <c r="A599" s="184" t="s">
        <v>648</v>
      </c>
    </row>
    <row r="600" spans="1:1" x14ac:dyDescent="0.2">
      <c r="A600" s="184" t="s">
        <v>649</v>
      </c>
    </row>
    <row r="601" spans="1:1" x14ac:dyDescent="0.2">
      <c r="A601" s="184" t="s">
        <v>2417</v>
      </c>
    </row>
    <row r="602" spans="1:1" x14ac:dyDescent="0.2">
      <c r="A602" s="184" t="s">
        <v>2418</v>
      </c>
    </row>
    <row r="603" spans="1:1" x14ac:dyDescent="0.2">
      <c r="A603" s="184" t="s">
        <v>650</v>
      </c>
    </row>
    <row r="604" spans="1:1" x14ac:dyDescent="0.2">
      <c r="A604" s="184" t="s">
        <v>2158</v>
      </c>
    </row>
    <row r="605" spans="1:1" x14ac:dyDescent="0.2">
      <c r="A605" s="184" t="s">
        <v>2159</v>
      </c>
    </row>
    <row r="606" spans="1:1" x14ac:dyDescent="0.2">
      <c r="A606" s="184" t="s">
        <v>2160</v>
      </c>
    </row>
    <row r="607" spans="1:1" x14ac:dyDescent="0.2">
      <c r="A607" s="184" t="s">
        <v>651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10"/>
  <dimension ref="A1:AA3"/>
  <sheetViews>
    <sheetView showRowColHeaders="0" zoomScale="85" zoomScaleNormal="85" workbookViewId="0">
      <selection activeCell="R48" sqref="R48"/>
    </sheetView>
  </sheetViews>
  <sheetFormatPr baseColWidth="10" defaultColWidth="9" defaultRowHeight="15" x14ac:dyDescent="0.2"/>
  <cols>
    <col min="1" max="1" width="16.5" bestFit="1" customWidth="1"/>
    <col min="2" max="2" width="22" bestFit="1" customWidth="1"/>
    <col min="3" max="3" width="27" bestFit="1" customWidth="1"/>
    <col min="4" max="4" width="14" bestFit="1" customWidth="1"/>
    <col min="5" max="5" width="18" style="88" bestFit="1" customWidth="1"/>
    <col min="6" max="6" width="20" style="88" bestFit="1" customWidth="1"/>
    <col min="7" max="7" width="25" bestFit="1" customWidth="1"/>
    <col min="8" max="8" width="22" bestFit="1" customWidth="1"/>
    <col min="9" max="9" width="19" bestFit="1" customWidth="1"/>
    <col min="10" max="10" width="17.5" bestFit="1" customWidth="1"/>
    <col min="11" max="11" width="25.5" style="88" bestFit="1" customWidth="1"/>
    <col min="12" max="12" width="22" style="88" bestFit="1" customWidth="1"/>
    <col min="13" max="13" width="26" style="88" bestFit="1" customWidth="1"/>
    <col min="14" max="14" width="20.5" style="88" bestFit="1" customWidth="1"/>
    <col min="15" max="15" width="20.5" style="88" customWidth="1"/>
    <col min="16" max="16" width="36" style="88" bestFit="1" customWidth="1"/>
    <col min="17" max="17" width="28.5" bestFit="1" customWidth="1"/>
    <col min="18" max="18" width="16.5" bestFit="1" customWidth="1"/>
    <col min="19" max="19" width="20" bestFit="1" customWidth="1"/>
    <col min="20" max="20" width="23.5" bestFit="1" customWidth="1"/>
    <col min="21" max="21" width="14" bestFit="1" customWidth="1"/>
    <col min="22" max="22" width="20" style="88" bestFit="1" customWidth="1"/>
    <col min="23" max="23" width="28" bestFit="1" customWidth="1"/>
    <col min="24" max="24" width="19" bestFit="1" customWidth="1"/>
    <col min="25" max="25" width="24" bestFit="1" customWidth="1"/>
    <col min="26" max="27" width="24" customWidth="1"/>
  </cols>
  <sheetData>
    <row r="1" spans="1:27" x14ac:dyDescent="0.2">
      <c r="A1" s="467" t="s">
        <v>652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229"/>
      <c r="AA1" s="229"/>
    </row>
    <row r="2" spans="1:27" x14ac:dyDescent="0.2">
      <c r="A2" s="10" t="s">
        <v>418</v>
      </c>
      <c r="B2" s="10" t="s">
        <v>653</v>
      </c>
      <c r="C2" s="10" t="s">
        <v>654</v>
      </c>
      <c r="D2" s="10" t="s">
        <v>340</v>
      </c>
      <c r="E2" s="312" t="s">
        <v>655</v>
      </c>
      <c r="F2" s="312" t="s">
        <v>656</v>
      </c>
      <c r="G2" s="10" t="s">
        <v>657</v>
      </c>
      <c r="H2" s="12" t="s">
        <v>428</v>
      </c>
      <c r="I2" s="12" t="s">
        <v>429</v>
      </c>
      <c r="J2" s="10" t="s">
        <v>658</v>
      </c>
      <c r="K2" s="313" t="s">
        <v>124</v>
      </c>
      <c r="L2" s="313" t="s">
        <v>109</v>
      </c>
      <c r="M2" s="313" t="s">
        <v>659</v>
      </c>
      <c r="N2" s="313" t="s">
        <v>5</v>
      </c>
      <c r="O2" s="313" t="s">
        <v>660</v>
      </c>
      <c r="P2" s="313" t="s">
        <v>661</v>
      </c>
      <c r="Q2" s="21" t="s">
        <v>662</v>
      </c>
      <c r="R2" s="21" t="s">
        <v>663</v>
      </c>
      <c r="S2" s="21" t="s">
        <v>664</v>
      </c>
      <c r="T2" s="21" t="s">
        <v>665</v>
      </c>
      <c r="U2" s="10" t="s">
        <v>4</v>
      </c>
      <c r="V2" s="313" t="s">
        <v>118</v>
      </c>
      <c r="W2" s="10" t="s">
        <v>666</v>
      </c>
      <c r="X2" s="10" t="s">
        <v>667</v>
      </c>
      <c r="Y2" s="10" t="s">
        <v>668</v>
      </c>
      <c r="Z2" s="10" t="s">
        <v>669</v>
      </c>
      <c r="AA2" s="10" t="s">
        <v>670</v>
      </c>
    </row>
    <row r="3" spans="1:27" x14ac:dyDescent="0.2">
      <c r="A3" t="s">
        <v>1638</v>
      </c>
      <c r="B3" t="s">
        <v>950</v>
      </c>
      <c r="C3" t="s">
        <v>723</v>
      </c>
      <c r="D3" t="s">
        <v>724</v>
      </c>
      <c r="E3" s="88">
        <v>320000</v>
      </c>
      <c r="F3" s="88">
        <v>500</v>
      </c>
      <c r="G3">
        <v>120</v>
      </c>
      <c r="H3" s="434">
        <v>45597</v>
      </c>
      <c r="I3" s="434">
        <v>49218</v>
      </c>
      <c r="K3" s="88">
        <v>260000</v>
      </c>
      <c r="L3" s="88">
        <v>0</v>
      </c>
      <c r="M3" s="88">
        <v>0</v>
      </c>
      <c r="N3" s="88">
        <v>260000</v>
      </c>
      <c r="O3" s="88">
        <v>60000</v>
      </c>
      <c r="P3" s="88">
        <v>260000</v>
      </c>
      <c r="Q3" s="7" t="s">
        <v>945</v>
      </c>
      <c r="R3" t="s">
        <v>951</v>
      </c>
      <c r="S3" t="s">
        <v>952</v>
      </c>
      <c r="T3" t="s">
        <v>953</v>
      </c>
      <c r="U3" t="s">
        <v>951</v>
      </c>
      <c r="V3" s="88">
        <v>7000</v>
      </c>
      <c r="X3">
        <v>0</v>
      </c>
      <c r="Z3" t="s">
        <v>679</v>
      </c>
      <c r="AA3" t="s">
        <v>1137</v>
      </c>
    </row>
  </sheetData>
  <sortState xmlns:xlrd2="http://schemas.microsoft.com/office/spreadsheetml/2017/richdata2" ref="A3:AA3">
    <sortCondition ref="X2"/>
  </sortState>
  <dataConsolidate/>
  <mergeCells count="1">
    <mergeCell ref="A1:Y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7"/>
  <dimension ref="A1:Q2"/>
  <sheetViews>
    <sheetView showRowColHeaders="0" topLeftCell="B1" zoomScaleNormal="100" workbookViewId="0">
      <selection activeCell="P2" sqref="P2"/>
    </sheetView>
  </sheetViews>
  <sheetFormatPr baseColWidth="10" defaultColWidth="9" defaultRowHeight="15" x14ac:dyDescent="0.2"/>
  <cols>
    <col min="1" max="1" width="22" bestFit="1" customWidth="1"/>
    <col min="2" max="2" width="19" bestFit="1" customWidth="1"/>
    <col min="3" max="3" width="14" bestFit="1" customWidth="1"/>
    <col min="4" max="4" width="16.5" bestFit="1" customWidth="1"/>
    <col min="5" max="5" width="30" style="65" bestFit="1" customWidth="1"/>
    <col min="6" max="6" width="14.5" bestFit="1" customWidth="1"/>
    <col min="7" max="7" width="19.5" bestFit="1" customWidth="1"/>
    <col min="8" max="8" width="14" bestFit="1" customWidth="1"/>
    <col min="9" max="9" width="20" bestFit="1" customWidth="1"/>
    <col min="10" max="10" width="21" style="63" bestFit="1" customWidth="1"/>
    <col min="11" max="11" width="18.5" style="91" bestFit="1" customWidth="1"/>
    <col min="12" max="12" width="23" style="91" bestFit="1" customWidth="1"/>
    <col min="13" max="13" width="24.5" style="91" bestFit="1" customWidth="1"/>
    <col min="14" max="14" width="21.5" style="35" bestFit="1" customWidth="1"/>
    <col min="15" max="15" width="24.5" style="88" bestFit="1" customWidth="1"/>
    <col min="16" max="16" width="24.5" customWidth="1"/>
    <col min="17" max="17" width="17" bestFit="1" customWidth="1"/>
  </cols>
  <sheetData>
    <row r="1" spans="1:17" x14ac:dyDescent="0.2">
      <c r="A1" s="467" t="s">
        <v>222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</row>
    <row r="2" spans="1:17" x14ac:dyDescent="0.2">
      <c r="A2" s="22" t="s">
        <v>446</v>
      </c>
      <c r="B2" s="22" t="s">
        <v>447</v>
      </c>
      <c r="C2" s="22" t="s">
        <v>19</v>
      </c>
      <c r="D2" s="22" t="s">
        <v>448</v>
      </c>
      <c r="E2" s="64" t="s">
        <v>450</v>
      </c>
      <c r="F2" s="22" t="s">
        <v>451</v>
      </c>
      <c r="G2" s="23" t="s">
        <v>449</v>
      </c>
      <c r="H2" s="22" t="s">
        <v>30</v>
      </c>
      <c r="I2" s="22" t="s">
        <v>671</v>
      </c>
      <c r="J2" s="23" t="s">
        <v>111</v>
      </c>
      <c r="K2" s="314" t="s">
        <v>672</v>
      </c>
      <c r="L2" s="314" t="s">
        <v>673</v>
      </c>
      <c r="M2" s="314" t="s">
        <v>674</v>
      </c>
      <c r="N2" s="50" t="s">
        <v>675</v>
      </c>
      <c r="O2" s="315" t="s">
        <v>676</v>
      </c>
      <c r="P2" s="22" t="s">
        <v>18</v>
      </c>
      <c r="Q2" s="22" t="s">
        <v>677</v>
      </c>
    </row>
  </sheetData>
  <sortState xmlns:xlrd2="http://schemas.microsoft.com/office/spreadsheetml/2017/richdata2" ref="A2:Q2">
    <sortCondition ref="P2"/>
  </sortState>
  <mergeCells count="1"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14"/>
  <dimension ref="A3:G15"/>
  <sheetViews>
    <sheetView showGridLines="0" showRowColHeaders="0" zoomScaleNormal="100" workbookViewId="0">
      <selection activeCell="E10" sqref="E10:E15"/>
    </sheetView>
  </sheetViews>
  <sheetFormatPr baseColWidth="10" defaultColWidth="9" defaultRowHeight="15" x14ac:dyDescent="0.2"/>
  <cols>
    <col min="1" max="1" width="31" customWidth="1"/>
    <col min="2" max="2" width="36" customWidth="1"/>
    <col min="3" max="3" width="13" style="32" customWidth="1"/>
    <col min="4" max="4" width="13" style="4" customWidth="1"/>
    <col min="5" max="5" width="31" customWidth="1"/>
    <col min="6" max="6" width="21.5" style="38" bestFit="1" customWidth="1"/>
    <col min="7" max="7" width="31" customWidth="1"/>
    <col min="8" max="8" width="2.5" customWidth="1"/>
  </cols>
  <sheetData>
    <row r="3" spans="1:7" x14ac:dyDescent="0.2">
      <c r="E3" t="s">
        <v>387</v>
      </c>
    </row>
    <row r="4" spans="1:7" x14ac:dyDescent="0.2">
      <c r="E4" t="s">
        <v>388</v>
      </c>
    </row>
    <row r="5" spans="1:7" x14ac:dyDescent="0.2">
      <c r="E5" t="s">
        <v>386</v>
      </c>
    </row>
    <row r="6" spans="1:7" x14ac:dyDescent="0.2">
      <c r="E6" t="s">
        <v>678</v>
      </c>
    </row>
    <row r="7" spans="1:7" x14ac:dyDescent="0.2">
      <c r="E7" t="s">
        <v>394</v>
      </c>
    </row>
    <row r="8" spans="1:7" x14ac:dyDescent="0.2">
      <c r="E8" t="s">
        <v>393</v>
      </c>
    </row>
    <row r="9" spans="1:7" x14ac:dyDescent="0.2">
      <c r="A9" s="57" t="s">
        <v>446</v>
      </c>
      <c r="B9" s="49" t="s">
        <v>679</v>
      </c>
      <c r="C9" s="58" t="s">
        <v>375</v>
      </c>
      <c r="D9" s="58" t="s">
        <v>680</v>
      </c>
      <c r="E9" s="59" t="s">
        <v>681</v>
      </c>
      <c r="F9" s="60" t="s">
        <v>682</v>
      </c>
      <c r="G9" s="49" t="s">
        <v>449</v>
      </c>
    </row>
    <row r="10" spans="1:7" x14ac:dyDescent="0.2">
      <c r="A10" t="s">
        <v>75</v>
      </c>
      <c r="B10" t="s">
        <v>75</v>
      </c>
      <c r="C10" s="32">
        <v>45627</v>
      </c>
      <c r="D10" s="4">
        <v>2024</v>
      </c>
      <c r="E10" t="s">
        <v>387</v>
      </c>
      <c r="F10" s="91">
        <v>0</v>
      </c>
      <c r="G10" t="s">
        <v>75</v>
      </c>
    </row>
    <row r="11" spans="1:7" x14ac:dyDescent="0.2">
      <c r="A11" t="s">
        <v>75</v>
      </c>
      <c r="B11" t="s">
        <v>75</v>
      </c>
      <c r="C11" s="32">
        <v>45627</v>
      </c>
      <c r="D11" s="4">
        <v>2024</v>
      </c>
      <c r="E11" t="s">
        <v>388</v>
      </c>
      <c r="F11" s="91">
        <v>0</v>
      </c>
      <c r="G11" t="s">
        <v>75</v>
      </c>
    </row>
    <row r="12" spans="1:7" x14ac:dyDescent="0.2">
      <c r="A12" t="s">
        <v>75</v>
      </c>
      <c r="B12" t="s">
        <v>75</v>
      </c>
      <c r="C12" s="32">
        <v>45627</v>
      </c>
      <c r="D12" s="4">
        <v>2024</v>
      </c>
      <c r="E12" t="s">
        <v>386</v>
      </c>
      <c r="F12" s="91">
        <v>0</v>
      </c>
      <c r="G12" t="s">
        <v>75</v>
      </c>
    </row>
    <row r="13" spans="1:7" x14ac:dyDescent="0.2">
      <c r="A13" t="s">
        <v>75</v>
      </c>
      <c r="B13" t="s">
        <v>75</v>
      </c>
      <c r="C13" s="32">
        <v>45627</v>
      </c>
      <c r="D13" s="4">
        <v>2024</v>
      </c>
      <c r="E13" t="s">
        <v>678</v>
      </c>
      <c r="F13" s="91">
        <v>0</v>
      </c>
      <c r="G13" t="s">
        <v>75</v>
      </c>
    </row>
    <row r="14" spans="1:7" x14ac:dyDescent="0.2">
      <c r="A14" t="s">
        <v>75</v>
      </c>
      <c r="B14" t="s">
        <v>75</v>
      </c>
      <c r="C14" s="32">
        <v>45627</v>
      </c>
      <c r="D14" s="4">
        <v>2024</v>
      </c>
      <c r="E14" t="s">
        <v>394</v>
      </c>
      <c r="F14" s="91">
        <v>0</v>
      </c>
      <c r="G14" t="s">
        <v>75</v>
      </c>
    </row>
    <row r="15" spans="1:7" x14ac:dyDescent="0.2">
      <c r="A15" t="s">
        <v>75</v>
      </c>
      <c r="B15" t="s">
        <v>75</v>
      </c>
      <c r="C15" s="32">
        <v>45627</v>
      </c>
      <c r="D15" s="4">
        <v>2024</v>
      </c>
      <c r="E15" t="s">
        <v>393</v>
      </c>
      <c r="F15" s="91">
        <v>0</v>
      </c>
      <c r="G15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1"/>
  <dimension ref="A1:MV2"/>
  <sheetViews>
    <sheetView showRowColHeaders="0" topLeftCell="JD1" zoomScale="70" zoomScaleNormal="70" workbookViewId="0">
      <selection activeCell="JY33" sqref="JY33"/>
    </sheetView>
  </sheetViews>
  <sheetFormatPr baseColWidth="10" defaultColWidth="10.5" defaultRowHeight="15" x14ac:dyDescent="0.2"/>
  <sheetData>
    <row r="1" spans="1:360" x14ac:dyDescent="0.2">
      <c r="A1" s="63">
        <v>500</v>
      </c>
      <c r="B1" s="63">
        <v>500</v>
      </c>
      <c r="C1" s="63">
        <v>500</v>
      </c>
      <c r="D1" s="63">
        <v>500</v>
      </c>
      <c r="E1" s="63">
        <v>500</v>
      </c>
      <c r="F1" s="63">
        <v>500</v>
      </c>
      <c r="G1" s="63">
        <v>500</v>
      </c>
      <c r="H1" s="63">
        <v>500</v>
      </c>
      <c r="I1" s="63">
        <v>500</v>
      </c>
      <c r="J1" s="63">
        <v>500</v>
      </c>
      <c r="K1" s="63">
        <v>500</v>
      </c>
      <c r="L1" s="63">
        <v>500</v>
      </c>
      <c r="M1" s="63">
        <v>500</v>
      </c>
      <c r="N1" s="63">
        <v>500</v>
      </c>
      <c r="O1" s="63">
        <v>500</v>
      </c>
      <c r="P1" s="63">
        <v>500</v>
      </c>
      <c r="Q1" s="63">
        <v>500</v>
      </c>
      <c r="R1" s="63">
        <v>500</v>
      </c>
      <c r="S1" s="63">
        <v>500</v>
      </c>
      <c r="T1" s="63">
        <v>500</v>
      </c>
      <c r="U1" s="63">
        <v>500</v>
      </c>
      <c r="V1" s="63">
        <v>500</v>
      </c>
      <c r="W1" s="63">
        <v>500</v>
      </c>
      <c r="X1" s="63">
        <v>500</v>
      </c>
      <c r="Y1" s="63">
        <v>500</v>
      </c>
      <c r="Z1" s="63">
        <v>500</v>
      </c>
      <c r="AA1" s="63">
        <v>500</v>
      </c>
      <c r="AB1" s="63">
        <v>500</v>
      </c>
      <c r="AC1" s="63">
        <v>500</v>
      </c>
      <c r="AD1" s="63">
        <v>500</v>
      </c>
      <c r="AE1" s="63">
        <v>500</v>
      </c>
      <c r="AF1" s="63">
        <v>500</v>
      </c>
      <c r="AG1" s="63">
        <v>500</v>
      </c>
      <c r="AH1" s="63">
        <v>500</v>
      </c>
      <c r="AI1" s="63">
        <v>500</v>
      </c>
      <c r="AJ1" s="63">
        <v>500</v>
      </c>
      <c r="AK1" s="63">
        <v>500</v>
      </c>
      <c r="AL1" s="63">
        <v>500</v>
      </c>
      <c r="AM1" s="63">
        <v>500</v>
      </c>
      <c r="AN1" s="63">
        <v>500</v>
      </c>
      <c r="AO1" s="63">
        <v>500</v>
      </c>
      <c r="AP1" s="63">
        <v>500</v>
      </c>
      <c r="AQ1" s="63">
        <v>500</v>
      </c>
      <c r="AR1" s="63">
        <v>500</v>
      </c>
      <c r="AS1" s="63">
        <v>500</v>
      </c>
      <c r="AT1" s="63">
        <v>500</v>
      </c>
      <c r="AU1" s="63">
        <v>500</v>
      </c>
      <c r="AV1" s="63">
        <v>500</v>
      </c>
      <c r="AW1" s="63">
        <v>500</v>
      </c>
      <c r="AX1" s="63">
        <v>500</v>
      </c>
      <c r="AY1" s="63">
        <v>500</v>
      </c>
      <c r="AZ1" s="63">
        <v>500</v>
      </c>
      <c r="BA1" s="63">
        <v>500</v>
      </c>
      <c r="BB1" s="63">
        <v>500</v>
      </c>
      <c r="BC1" s="63">
        <v>500</v>
      </c>
      <c r="BD1" s="63">
        <v>500</v>
      </c>
      <c r="BE1" s="63">
        <v>500</v>
      </c>
      <c r="BF1" s="63">
        <v>500</v>
      </c>
      <c r="BG1" s="63">
        <v>500</v>
      </c>
      <c r="BH1" s="63">
        <v>500</v>
      </c>
      <c r="BI1" s="63">
        <v>500</v>
      </c>
      <c r="BJ1" s="63">
        <v>500</v>
      </c>
      <c r="BK1" s="63">
        <v>500</v>
      </c>
      <c r="BL1" s="63">
        <v>500</v>
      </c>
      <c r="BM1" s="63">
        <v>500</v>
      </c>
      <c r="BN1" s="63">
        <v>500</v>
      </c>
      <c r="BO1" s="63">
        <v>500</v>
      </c>
      <c r="BP1" s="63">
        <v>500</v>
      </c>
      <c r="BQ1" s="63">
        <v>500</v>
      </c>
      <c r="BR1" s="63">
        <v>500</v>
      </c>
      <c r="BS1" s="63">
        <v>500</v>
      </c>
      <c r="BT1" s="63">
        <v>500</v>
      </c>
      <c r="BU1" s="63">
        <v>500</v>
      </c>
      <c r="BV1" s="63">
        <v>500</v>
      </c>
      <c r="BW1" s="63">
        <v>500</v>
      </c>
      <c r="BX1" s="63">
        <v>500</v>
      </c>
      <c r="BY1" s="63">
        <v>500</v>
      </c>
      <c r="BZ1" s="63">
        <v>500</v>
      </c>
      <c r="CA1" s="63">
        <v>500</v>
      </c>
      <c r="CB1" s="63">
        <v>500</v>
      </c>
      <c r="CC1" s="63">
        <v>500</v>
      </c>
      <c r="CD1" s="63">
        <v>500</v>
      </c>
      <c r="CE1" s="63">
        <v>500</v>
      </c>
      <c r="CF1" s="63">
        <v>500</v>
      </c>
      <c r="CG1" s="63">
        <v>500</v>
      </c>
      <c r="CH1" s="63">
        <v>500</v>
      </c>
      <c r="CI1" s="63">
        <v>500</v>
      </c>
      <c r="CJ1" s="63">
        <v>500</v>
      </c>
      <c r="CK1" s="63">
        <v>500</v>
      </c>
      <c r="CL1" s="63">
        <v>500</v>
      </c>
      <c r="CM1" s="63">
        <v>500</v>
      </c>
      <c r="CN1" s="63">
        <v>500</v>
      </c>
      <c r="CO1" s="63">
        <v>500</v>
      </c>
      <c r="CP1" s="63">
        <v>500</v>
      </c>
      <c r="CQ1" s="63">
        <v>500</v>
      </c>
      <c r="CR1" s="63">
        <v>500</v>
      </c>
      <c r="CS1" s="63">
        <v>500</v>
      </c>
      <c r="CT1" s="63">
        <v>500</v>
      </c>
      <c r="CU1" s="63">
        <v>500</v>
      </c>
      <c r="CV1" s="63">
        <v>500</v>
      </c>
      <c r="CW1" s="63">
        <v>500</v>
      </c>
      <c r="CX1" s="63">
        <v>500</v>
      </c>
      <c r="CY1" s="63">
        <v>500</v>
      </c>
      <c r="CZ1" s="63">
        <v>500</v>
      </c>
      <c r="DA1" s="63">
        <v>500</v>
      </c>
      <c r="DB1" s="63">
        <v>500</v>
      </c>
      <c r="DC1" s="63">
        <v>500</v>
      </c>
      <c r="DD1" s="63">
        <v>500</v>
      </c>
      <c r="DE1" s="63">
        <v>500</v>
      </c>
      <c r="DF1" s="63">
        <v>500</v>
      </c>
      <c r="DG1" s="63">
        <v>500</v>
      </c>
      <c r="DH1" s="63">
        <v>500</v>
      </c>
      <c r="DI1" s="63">
        <v>500</v>
      </c>
      <c r="DJ1" s="63">
        <v>500</v>
      </c>
      <c r="DK1" s="63">
        <v>500</v>
      </c>
      <c r="DL1" s="63">
        <v>500</v>
      </c>
      <c r="DM1" s="63">
        <v>500</v>
      </c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63"/>
      <c r="EB1" s="63"/>
      <c r="EC1" s="63"/>
      <c r="ED1" s="63"/>
      <c r="EE1" s="63"/>
      <c r="EF1" s="63"/>
      <c r="EG1" s="63"/>
      <c r="EH1" s="63"/>
      <c r="EI1" s="63"/>
      <c r="EJ1" s="63"/>
      <c r="EK1" s="63"/>
      <c r="EL1" s="63"/>
      <c r="EM1" s="63"/>
      <c r="EN1" s="63"/>
      <c r="EO1" s="63"/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  <c r="FL1" s="63"/>
      <c r="FM1" s="63"/>
      <c r="FN1" s="63"/>
      <c r="FO1" s="63"/>
      <c r="FP1" s="63"/>
      <c r="FQ1" s="63"/>
      <c r="FR1" s="63"/>
      <c r="FS1" s="63"/>
      <c r="FT1" s="63"/>
      <c r="FU1" s="63"/>
      <c r="FV1" s="63"/>
      <c r="FW1" s="63"/>
      <c r="FX1" s="63"/>
      <c r="FY1" s="63"/>
      <c r="FZ1" s="63"/>
      <c r="GA1" s="63"/>
      <c r="GB1" s="63"/>
      <c r="GC1" s="63"/>
      <c r="GD1" s="63"/>
      <c r="GE1" s="63"/>
      <c r="GF1" s="63"/>
      <c r="GG1" s="63"/>
      <c r="GH1" s="63"/>
      <c r="GI1" s="63"/>
      <c r="GJ1" s="63"/>
      <c r="GK1" s="63"/>
      <c r="GL1" s="63"/>
      <c r="GM1" s="63"/>
      <c r="GN1" s="63"/>
      <c r="GO1" s="63"/>
      <c r="GP1" s="63"/>
      <c r="GQ1" s="63"/>
      <c r="GR1" s="63"/>
      <c r="GS1" s="63"/>
      <c r="GT1" s="63"/>
      <c r="GU1" s="63"/>
      <c r="GV1" s="63"/>
      <c r="GW1" s="63"/>
      <c r="GX1" s="63"/>
      <c r="GY1" s="63"/>
      <c r="GZ1" s="63"/>
      <c r="HA1" s="63"/>
      <c r="HB1" s="63"/>
      <c r="HC1" s="63"/>
      <c r="HD1" s="63"/>
      <c r="HE1" s="63"/>
      <c r="HF1" s="63"/>
      <c r="HG1" s="63"/>
      <c r="HH1" s="63"/>
      <c r="HI1" s="63"/>
      <c r="HJ1" s="63"/>
      <c r="HK1" s="63"/>
      <c r="HL1" s="63"/>
      <c r="HM1" s="63"/>
      <c r="HN1" s="63"/>
      <c r="HO1" s="63"/>
      <c r="HP1" s="63"/>
      <c r="HQ1" s="63"/>
      <c r="HR1" s="63"/>
      <c r="HS1" s="63"/>
      <c r="HT1" s="63"/>
      <c r="HU1" s="63"/>
      <c r="HV1" s="63"/>
      <c r="HW1" s="63"/>
      <c r="HX1" s="63"/>
      <c r="HY1" s="63"/>
      <c r="HZ1" s="63"/>
      <c r="IA1" s="63"/>
      <c r="IB1" s="63"/>
      <c r="IC1" s="63"/>
      <c r="ID1" s="63"/>
      <c r="IE1" s="63"/>
      <c r="IF1" s="63"/>
      <c r="IG1" s="63"/>
      <c r="IH1" s="63"/>
      <c r="II1" s="63"/>
      <c r="IJ1" s="63"/>
      <c r="IK1" s="63"/>
      <c r="IL1" s="63"/>
      <c r="IM1" s="63"/>
      <c r="IN1" s="63"/>
      <c r="IO1" s="63"/>
      <c r="IP1" s="63"/>
      <c r="IQ1" s="63"/>
      <c r="IR1" s="63"/>
      <c r="IS1" s="63"/>
      <c r="IT1" s="63"/>
      <c r="IU1" s="63"/>
      <c r="IV1" s="63"/>
      <c r="IW1" s="63"/>
      <c r="IX1" s="63"/>
      <c r="IY1" s="63"/>
      <c r="IZ1" s="63"/>
      <c r="JA1" s="63"/>
      <c r="JB1" s="63"/>
      <c r="JC1" s="63"/>
      <c r="JD1" s="63"/>
      <c r="JE1" s="63"/>
      <c r="JF1" s="63"/>
      <c r="JG1" s="63"/>
      <c r="JH1" s="63"/>
      <c r="JI1" s="63"/>
      <c r="JJ1" s="63"/>
      <c r="JK1" s="63"/>
      <c r="JL1" s="63"/>
      <c r="JM1" s="63"/>
      <c r="JN1" s="63"/>
      <c r="JO1" s="63"/>
      <c r="JP1" s="63"/>
      <c r="JQ1" s="63"/>
      <c r="JR1" s="63"/>
      <c r="JS1" s="63"/>
      <c r="JT1" s="63"/>
      <c r="JU1" s="63"/>
      <c r="JV1" s="63"/>
      <c r="JW1" s="63"/>
      <c r="JX1" s="63"/>
      <c r="JY1" s="63"/>
      <c r="JZ1" s="63"/>
      <c r="KA1" s="63"/>
      <c r="KB1" s="63"/>
      <c r="KC1" s="63"/>
      <c r="KD1" s="63"/>
      <c r="KE1" s="63"/>
      <c r="KF1" s="63"/>
      <c r="KG1" s="63"/>
      <c r="KH1" s="63"/>
      <c r="KI1" s="63"/>
      <c r="KJ1" s="63"/>
      <c r="KK1" s="63"/>
      <c r="KL1" s="63"/>
      <c r="KM1" s="63"/>
      <c r="KN1" s="63"/>
      <c r="KO1" s="63"/>
      <c r="KP1" s="63"/>
      <c r="KQ1" s="63"/>
      <c r="KR1" s="63"/>
      <c r="KS1" s="63"/>
      <c r="KT1" s="63"/>
      <c r="KU1" s="63"/>
      <c r="KV1" s="63"/>
      <c r="KW1" s="63"/>
      <c r="KX1" s="63"/>
      <c r="KY1" s="63"/>
      <c r="KZ1" s="63"/>
      <c r="LA1" s="63"/>
      <c r="LB1" s="63"/>
      <c r="LC1" s="63"/>
      <c r="LD1" s="63"/>
      <c r="LE1" s="63"/>
      <c r="LF1" s="63"/>
      <c r="LG1" s="63"/>
      <c r="LH1" s="63"/>
      <c r="LI1" s="63"/>
      <c r="LJ1" s="63"/>
      <c r="LK1" s="63"/>
      <c r="LL1" s="63"/>
      <c r="LM1" s="63"/>
      <c r="LN1" s="63"/>
      <c r="LO1" s="63"/>
      <c r="LP1" s="63"/>
      <c r="LQ1" s="63"/>
      <c r="LR1" s="63"/>
      <c r="LS1" s="63"/>
      <c r="LT1" s="63"/>
      <c r="LU1" s="63"/>
      <c r="LV1" s="63"/>
      <c r="LW1" s="63"/>
      <c r="LX1" s="63"/>
      <c r="LY1" s="63"/>
      <c r="LZ1" s="63"/>
      <c r="MA1" s="63"/>
      <c r="MB1" s="63"/>
      <c r="MC1" s="63"/>
      <c r="MD1" s="63"/>
      <c r="ME1" s="63"/>
      <c r="MF1" s="63"/>
      <c r="MG1" s="63"/>
      <c r="MH1" s="63"/>
      <c r="MI1" s="63"/>
      <c r="MJ1" s="63"/>
      <c r="MK1" s="63"/>
      <c r="ML1" s="63"/>
      <c r="MM1" s="63"/>
      <c r="MN1" s="63"/>
      <c r="MO1" s="63"/>
      <c r="MP1" s="63"/>
      <c r="MQ1" s="63"/>
      <c r="MR1" s="63"/>
      <c r="MS1" s="63"/>
      <c r="MT1" s="63"/>
      <c r="MU1" s="63"/>
      <c r="MV1" s="63"/>
    </row>
    <row r="2" spans="1:360" x14ac:dyDescent="0.2">
      <c r="A2">
        <v>500</v>
      </c>
      <c r="B2">
        <v>500</v>
      </c>
      <c r="C2">
        <v>500</v>
      </c>
      <c r="D2">
        <v>500</v>
      </c>
      <c r="E2">
        <v>500</v>
      </c>
      <c r="F2">
        <v>500</v>
      </c>
      <c r="G2">
        <v>500</v>
      </c>
      <c r="H2">
        <v>500</v>
      </c>
      <c r="I2">
        <v>500</v>
      </c>
      <c r="J2">
        <v>500</v>
      </c>
      <c r="K2">
        <v>500</v>
      </c>
      <c r="L2">
        <v>500</v>
      </c>
      <c r="M2">
        <v>500</v>
      </c>
      <c r="N2">
        <v>500</v>
      </c>
      <c r="O2">
        <v>500</v>
      </c>
      <c r="P2">
        <v>500</v>
      </c>
      <c r="Q2">
        <v>500</v>
      </c>
      <c r="R2">
        <v>500</v>
      </c>
      <c r="S2">
        <v>500</v>
      </c>
      <c r="T2">
        <v>500</v>
      </c>
      <c r="U2">
        <v>500</v>
      </c>
      <c r="V2">
        <v>500</v>
      </c>
      <c r="W2">
        <v>500</v>
      </c>
      <c r="X2">
        <v>500</v>
      </c>
      <c r="Y2">
        <v>500</v>
      </c>
      <c r="Z2">
        <v>500</v>
      </c>
      <c r="AA2">
        <v>500</v>
      </c>
      <c r="AB2">
        <v>500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  <c r="AM2">
        <v>500</v>
      </c>
      <c r="AN2">
        <v>500</v>
      </c>
      <c r="AO2">
        <v>500</v>
      </c>
      <c r="AP2">
        <v>500</v>
      </c>
      <c r="AQ2">
        <v>500</v>
      </c>
      <c r="AR2">
        <v>500</v>
      </c>
      <c r="AS2">
        <v>500</v>
      </c>
      <c r="AT2">
        <v>500</v>
      </c>
      <c r="AU2">
        <v>500</v>
      </c>
      <c r="AV2">
        <v>500</v>
      </c>
      <c r="AW2">
        <v>500</v>
      </c>
      <c r="AX2">
        <v>500</v>
      </c>
      <c r="AY2">
        <v>500</v>
      </c>
      <c r="AZ2">
        <v>500</v>
      </c>
      <c r="BA2">
        <v>500</v>
      </c>
      <c r="BB2">
        <v>500</v>
      </c>
      <c r="BC2">
        <v>500</v>
      </c>
      <c r="BD2">
        <v>500</v>
      </c>
      <c r="BE2">
        <v>500</v>
      </c>
      <c r="BF2">
        <v>500</v>
      </c>
      <c r="BG2">
        <v>500</v>
      </c>
      <c r="BH2">
        <v>500</v>
      </c>
      <c r="BI2">
        <v>500</v>
      </c>
      <c r="BJ2">
        <v>500</v>
      </c>
      <c r="BK2">
        <v>500</v>
      </c>
      <c r="BL2">
        <v>500</v>
      </c>
      <c r="BM2">
        <v>500</v>
      </c>
      <c r="BN2">
        <v>500</v>
      </c>
      <c r="BO2">
        <v>500</v>
      </c>
      <c r="BP2">
        <v>500</v>
      </c>
      <c r="BQ2">
        <v>500</v>
      </c>
      <c r="BR2">
        <v>500</v>
      </c>
      <c r="BS2">
        <v>500</v>
      </c>
      <c r="BT2">
        <v>500</v>
      </c>
      <c r="BU2">
        <v>500</v>
      </c>
      <c r="BV2">
        <v>500</v>
      </c>
      <c r="BW2">
        <v>500</v>
      </c>
      <c r="BX2">
        <v>500</v>
      </c>
      <c r="BY2">
        <v>500</v>
      </c>
      <c r="BZ2">
        <v>500</v>
      </c>
      <c r="CA2">
        <v>500</v>
      </c>
      <c r="CB2">
        <v>500</v>
      </c>
      <c r="CC2">
        <v>500</v>
      </c>
      <c r="CD2">
        <v>500</v>
      </c>
      <c r="CE2">
        <v>500</v>
      </c>
      <c r="CF2">
        <v>500</v>
      </c>
      <c r="CG2">
        <v>500</v>
      </c>
      <c r="CH2">
        <v>500</v>
      </c>
      <c r="CI2">
        <v>500</v>
      </c>
      <c r="CJ2">
        <v>500</v>
      </c>
      <c r="CK2">
        <v>500</v>
      </c>
      <c r="CL2">
        <v>500</v>
      </c>
      <c r="CM2">
        <v>500</v>
      </c>
      <c r="CN2">
        <v>500</v>
      </c>
      <c r="CO2">
        <v>500</v>
      </c>
      <c r="CP2">
        <v>500</v>
      </c>
      <c r="CQ2">
        <v>500</v>
      </c>
      <c r="CR2">
        <v>500</v>
      </c>
      <c r="CS2">
        <v>500</v>
      </c>
      <c r="CT2">
        <v>500</v>
      </c>
      <c r="CU2">
        <v>500</v>
      </c>
      <c r="CV2">
        <v>500</v>
      </c>
      <c r="CW2">
        <v>500</v>
      </c>
      <c r="CX2">
        <v>500</v>
      </c>
      <c r="CY2">
        <v>500</v>
      </c>
      <c r="CZ2">
        <v>500</v>
      </c>
      <c r="DA2">
        <v>500</v>
      </c>
      <c r="DB2">
        <v>500</v>
      </c>
      <c r="DC2">
        <v>500</v>
      </c>
      <c r="DD2">
        <v>500</v>
      </c>
      <c r="DE2">
        <v>500</v>
      </c>
      <c r="DF2">
        <v>500</v>
      </c>
      <c r="DG2">
        <v>500</v>
      </c>
      <c r="DH2">
        <v>500</v>
      </c>
      <c r="DI2">
        <v>500</v>
      </c>
      <c r="DJ2">
        <v>500</v>
      </c>
      <c r="DK2">
        <v>500</v>
      </c>
      <c r="DL2">
        <v>500</v>
      </c>
      <c r="DM2">
        <v>500</v>
      </c>
    </row>
  </sheetData>
  <pageMargins left="0.7" right="0.7" top="0.78740157499999996" bottom="0.78740157499999996" header="0.3" footer="0.3"/>
</worksheet>
</file>

<file path=customUI/_rels/customUI14.xml.rels><?xml version="1.0" encoding="UTF-8" standalone="yes"?>
<Relationships xmlns="http://schemas.openxmlformats.org/package/2006/relationships"><Relationship Id="Configuracoes0" Type="http://schemas.openxmlformats.org/officeDocument/2006/relationships/image" Target="images/Configuracoes0.png"/><Relationship Id="Planos0" Type="http://schemas.openxmlformats.org/officeDocument/2006/relationships/image" Target="images/Planos0.png"/><Relationship Id="Logo_2.0" Type="http://schemas.openxmlformats.org/officeDocument/2006/relationships/image" Target="images/Logo_2.0.png"/><Relationship Id="Investimentos0" Type="http://schemas.openxmlformats.org/officeDocument/2006/relationships/image" Target="images/Investimentos0.png"/><Relationship Id="Dashboard0" Type="http://schemas.openxmlformats.org/officeDocument/2006/relationships/image" Target="images/Dashboard0.png"/><Relationship Id="YouTube_x0020_Logo_Small" Type="http://schemas.openxmlformats.org/officeDocument/2006/relationships/image" Target="images/YouTube_x0020_Logo_Small.png"/><Relationship Id="Importar0" Type="http://schemas.openxmlformats.org/officeDocument/2006/relationships/image" Target="images/Importar0.png"/><Relationship Id="Simuladores0" Type="http://schemas.openxmlformats.org/officeDocument/2006/relationships/image" Target="images/Simuladores0.png"/><Relationship Id="Controle0" Type="http://schemas.openxmlformats.org/officeDocument/2006/relationships/image" Target="images/Controle0.png"/><Relationship Id="Salvar" Type="http://schemas.openxmlformats.org/officeDocument/2006/relationships/image" Target="images/Salvar.png"/><Relationship Id="AreaLivreIcon" Type="http://schemas.openxmlformats.org/officeDocument/2006/relationships/image" Target="images/AreaLivreIcon.png"/></Relationships>
</file>

<file path=customUI/customUI14.xml><?xml version="1.0" encoding="utf-8"?>
<customUI xmlns="http://schemas.microsoft.com/office/2009/07/customui">
  <ribbon startFromScratch="false">
    <tabs>
      <tab id="customTab" label="Menu" insertBeforeMso="TabHome">
        <group id="customGroup" label="Menu">
          <button id="btn1" label="Dashboard" image="Dashboard0" size="large" onAction="AtivarDashboard"/>
          <button id="btn2" label="Controle" image="Controle0" size="large" onAction="AtivarControle"/>
          <button id="btn3" label="Planos" image="Planos0" size="large" onAction="ativarprincipalRibbon"/>
          <button id="btn4" label="Investimentos" image="Investimentos0" size="large" onAction="AtivarLTInvestimentos"/>
          <button id="btn6" label="Simulador" image="Simuladores0" size="large" onAction="AtivarSimulador"/>
          <!-- <button id="btn65" label="Área Livre" image="AreaLivreIcon" size="large" onAction="Ativararealivre" /> -->
        </group>
        <group id="customGroup2" label="Usuário">
          <button id="btn7" label="Configurações" image="Configuracoes0" size="large" onAction="COnfigurarUsuario"/>
        </group>
        <group id="customGroupSalvar" label="  ">
          <button id="Salvar1" label="Salvar" image="Salvar" size="large" onAction="SaveWorkbook"/>
        </group>
        <group id="customGroup4">
          <button id="btn0" label="Vídeos Explicativos" image="YouTube_x0020_Logo_Small" size="large" onAction="OpenWebsite"/>
          <button id="btn011" label="Meu Planner Financeiro" image="Logo_2.0" size="large" onAction="OpenInstagram"/>
        </group>
      </tab>
      <tab id="customTab2" label="Edição">
        <group idMso="GroupFont"/>
        <group idMso="GroupAlignment"/>
      </tab>
      <!--  <tab id="customTabADM" label="ADM">
			    <group id="customGroupADM" label=" ">
					<button id="adm1" label="Desproteger" image="Lock" size="large" onAction="UnnProtectworksheets" />
                    <button id="adm2" label="Proteger" image="Lock" size="large" onAction="Protectworksheets" />
                    <button id="adm3" label="Limpa" image="Lock" size="large" onAction="ZeraCPF" />
				</group>			 
			</tab>  -->
      <tab id="customTabGerenciar" label="Gerenciar" insertBeforeMso="TabHome">
        <group id="customGroupGerenciar" label=" ">
          <button id="admImport" label="Importar dados" image="Importar0" size="large" onAction="ImportarDadosMPF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3109807566E148B25C40853B47F9E5" ma:contentTypeVersion="12" ma:contentTypeDescription="Ein neues Dokument erstellen." ma:contentTypeScope="" ma:versionID="7ea5961b9480fe365824dc1bb71080c6">
  <xsd:schema xmlns:xsd="http://www.w3.org/2001/XMLSchema" xmlns:xs="http://www.w3.org/2001/XMLSchema" xmlns:p="http://schemas.microsoft.com/office/2006/metadata/properties" xmlns:ns3="d84fa960-dd44-43e8-8dd3-07ae2001302e" xmlns:ns4="cf3061d9-6921-4864-be29-2502df7d8a48" targetNamespace="http://schemas.microsoft.com/office/2006/metadata/properties" ma:root="true" ma:fieldsID="cb4de83a73b8bf5a5c01a7145a0e554a" ns3:_="" ns4:_="">
    <xsd:import namespace="d84fa960-dd44-43e8-8dd3-07ae2001302e"/>
    <xsd:import namespace="cf3061d9-6921-4864-be29-2502df7d8a4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fa960-dd44-43e8-8dd3-07ae200130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061d9-6921-4864-be29-2502df7d8a4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84fa960-dd44-43e8-8dd3-07ae2001302e" xsi:nil="true"/>
  </documentManagement>
</p:properties>
</file>

<file path=customXml/item8.xml>�� 
</file>

<file path=customXml/item9.xml>�� 
</file>

<file path=customXml/item10.xml>�� 
</file>

<file path=customXml/item11.xml>�� 
</file>

<file path=customXml/itemProps1.xml><?xml version="1.0" encoding="utf-8"?>
<ds:datastoreItem xmlns:ds="http://schemas.openxmlformats.org/officeDocument/2006/customXml" ds:itemID="{73A4300E-1C3A-4E10-9A6A-D1F01308DC21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98F77A16-EB57-4B8D-93AD-E579F6C299B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28341D8-E9A9-41D6-BF93-41DD124279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4fa960-dd44-43e8-8dd3-07ae2001302e"/>
    <ds:schemaRef ds:uri="cf3061d9-6921-4864-be29-2502df7d8a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FBC268-8F1A-4F7F-A68A-3F4A649BA46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2010B0BD-961A-4382-A19E-B7155CDFB7BF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A679E6E6-69F0-422E-91BE-D93F36956484}">
  <ds:schemaRefs>
    <ds:schemaRef ds:uri="http://gemini/pivotcustomization/TableXML_Intervalo 1"/>
  </ds:schemaRefs>
</ds:datastoreItem>
</file>

<file path=customXml/itemProps7.xml><?xml version="1.0" encoding="utf-8"?>
<ds:datastoreItem xmlns:ds="http://schemas.openxmlformats.org/officeDocument/2006/customXml" ds:itemID="{DEC71673-0CD3-4D29-B031-C17738A50EF2}">
  <ds:schemaRefs>
    <ds:schemaRef ds:uri="http://schemas.microsoft.com/office/2006/metadata/properties"/>
    <ds:schemaRef ds:uri="http://schemas.microsoft.com/office/infopath/2007/PartnerControls"/>
    <ds:schemaRef ds:uri="d84fa960-dd44-43e8-8dd3-07ae2001302e"/>
  </ds:schemaRefs>
</ds:datastoreItem>
</file>

<file path=customXml/itemProps8.xml><?xml version="1.0" encoding="utf-8"?>
<ds:datastoreItem xmlns:ds="http://schemas.openxmlformats.org/officeDocument/2006/customXml" ds:itemID="{1A049A28-C5FE-4D6B-9860-9109996F9FA7}">
  <ds:schemaRefs>
    <ds:schemaRef ds:uri="http://gemini/pivotcustomization/TableXML_DadosInvestimentosGeral"/>
  </ds:schemaRefs>
</ds:datastoreItem>
</file>

<file path=customXml/itemProps9.xml><?xml version="1.0" encoding="utf-8"?>
<ds:datastoreItem xmlns:ds="http://schemas.openxmlformats.org/officeDocument/2006/customXml" ds:itemID="{C674C010-AACB-4E78-BFAE-03CC9C3B0460}">
  <ds:schemaRefs>
    <ds:schemaRef ds:uri="http://www.w3.org/2001/XMLSchema"/>
    <ds:schemaRef ds:uri="http://microsoft.data.visualization.Client.Excel/1.0"/>
  </ds:schemaRefs>
</ds:datastoreItem>
</file>

<file path=customXml/itemProps10.xml><?xml version="1.0" encoding="utf-8"?>
<ds:datastoreItem xmlns:ds="http://schemas.openxmlformats.org/officeDocument/2006/customXml" ds:itemID="{BDCB74EC-D3C4-4DD2-962B-1AB6FCAC4249}">
  <ds:schemaRefs>
    <ds:schemaRef ds:uri="http://gemini/pivotcustomization/TableXML_TabelaInvValoresGraph"/>
  </ds:schemaRefs>
</ds:datastoreItem>
</file>

<file path=customXml/itemProps11.xml><?xml version="1.0" encoding="utf-8"?>
<ds:datastoreItem xmlns:ds="http://schemas.openxmlformats.org/officeDocument/2006/customXml" ds:itemID="{07F87E27-FB55-4112-BF10-0DE5D9532A0E}">
  <ds:schemaRefs>
    <ds:schemaRef ds:uri="http://gemini/pivotcustomization/TableWidget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66</vt:i4>
      </vt:variant>
    </vt:vector>
  </HeadingPairs>
  <TitlesOfParts>
    <vt:vector size="97" baseType="lpstr">
      <vt:lpstr>INICIO</vt:lpstr>
      <vt:lpstr>AREALIVRE</vt:lpstr>
      <vt:lpstr>DASHBOARD</vt:lpstr>
      <vt:lpstr>DASHBOARD (2)</vt:lpstr>
      <vt:lpstr>DASHBOARD (3)</vt:lpstr>
      <vt:lpstr>CONTROLEFINANCEIRO</vt:lpstr>
      <vt:lpstr>NOMESPESQUISAS</vt:lpstr>
      <vt:lpstr>Sheet1</vt:lpstr>
      <vt:lpstr>FLUXODECAIXA</vt:lpstr>
      <vt:lpstr>PLANEJAMENTORECEITAS</vt:lpstr>
      <vt:lpstr>SALDOSBANCARIOS</vt:lpstr>
      <vt:lpstr>PENDENCIAS</vt:lpstr>
      <vt:lpstr>FCNEGATIVOS</vt:lpstr>
      <vt:lpstr>BANCODEDADOS</vt:lpstr>
      <vt:lpstr>TABELASDINAMICAS</vt:lpstr>
      <vt:lpstr>EXTRATO</vt:lpstr>
      <vt:lpstr>PRINCIPAL</vt:lpstr>
      <vt:lpstr>LTPLANOS</vt:lpstr>
      <vt:lpstr>TDQUITARPLANOS</vt:lpstr>
      <vt:lpstr>LTINVESTIMENTOS</vt:lpstr>
      <vt:lpstr>ANALISEINVESTIMENTOS</vt:lpstr>
      <vt:lpstr>ANALISEINVESTIMENTOS_IND</vt:lpstr>
      <vt:lpstr>SIMULADOR</vt:lpstr>
      <vt:lpstr>SIMULADOR (2)</vt:lpstr>
      <vt:lpstr>SIMULADOR (3)</vt:lpstr>
      <vt:lpstr>LINHADOTEMPOPLANOS</vt:lpstr>
      <vt:lpstr>AUXImportExtrato</vt:lpstr>
      <vt:lpstr>BDPLANOSSOURCE</vt:lpstr>
      <vt:lpstr>BDINVSOURCE</vt:lpstr>
      <vt:lpstr>BDINVESTIMENTOS</vt:lpstr>
      <vt:lpstr>AuxLTPlan</vt:lpstr>
      <vt:lpstr>aaaaaaaaaaaaaaaaaaaaaaaaaaaa</vt:lpstr>
      <vt:lpstr>TABELASDINAMICAS!AreaGraficoAno</vt:lpstr>
      <vt:lpstr>TABELASDINAMICAS!AreaGraficoMes</vt:lpstr>
      <vt:lpstr>TABELASDINAMICAS!AreaGraficoRendAno</vt:lpstr>
      <vt:lpstr>TABELASDINAMICAS!AreaGraficoRendMes</vt:lpstr>
      <vt:lpstr>TABELASDINAMICAS!AuxDespesasFCDash</vt:lpstr>
      <vt:lpstr>AuxLTPlanArea</vt:lpstr>
      <vt:lpstr>BDNameToFCAlimentação</vt:lpstr>
      <vt:lpstr>BDNameToFCClinica</vt:lpstr>
      <vt:lpstr>BDNameToFCDoações</vt:lpstr>
      <vt:lpstr>BDNameToFCEducação</vt:lpstr>
      <vt:lpstr>BDNameToFCGastos_Extras</vt:lpstr>
      <vt:lpstr>BDNameToFCGastos_pessoais</vt:lpstr>
      <vt:lpstr>BDNameToFCImpostos</vt:lpstr>
      <vt:lpstr>BDNameToFCInfraestrutra</vt:lpstr>
      <vt:lpstr>BDNameToFCInvestimento</vt:lpstr>
      <vt:lpstr>BDNameToFCLazer</vt:lpstr>
      <vt:lpstr>BDNameToFCMoradia</vt:lpstr>
      <vt:lpstr>BDNameToFCPLANOS_Valor_gasto</vt:lpstr>
      <vt:lpstr>BDNameToFCPLANOS_Valor_guardado</vt:lpstr>
      <vt:lpstr>BDNameToFCPLANOS_Valor_retirado</vt:lpstr>
      <vt:lpstr>BDNameToFCRenda_extra</vt:lpstr>
      <vt:lpstr>BDNameToFCSalário</vt:lpstr>
      <vt:lpstr>BDNameToFCSaúde</vt:lpstr>
      <vt:lpstr>BDNameToFCSeguros</vt:lpstr>
      <vt:lpstr>BDNameToFCTRANSFERÊNCIA_ENTRE_CONTAS</vt:lpstr>
      <vt:lpstr>BDNameToFCTransporte</vt:lpstr>
      <vt:lpstr>BDNameToFCVenda_de_Ações</vt:lpstr>
      <vt:lpstr>CartoesCreditoList</vt:lpstr>
      <vt:lpstr>CFCategoriasBD</vt:lpstr>
      <vt:lpstr>CFCategoriasDespBD</vt:lpstr>
      <vt:lpstr>CFCategoriasRecBD</vt:lpstr>
      <vt:lpstr>CONTROLEFINANCEIRO!CFFormatToCopy</vt:lpstr>
      <vt:lpstr>CFFormatToCopy</vt:lpstr>
      <vt:lpstr>ContaQuitar</vt:lpstr>
      <vt:lpstr>DadosInvestimentosGeral</vt:lpstr>
      <vt:lpstr>DESPESAS</vt:lpstr>
      <vt:lpstr>DespesasCategoria</vt:lpstr>
      <vt:lpstr>DespesasGrafico</vt:lpstr>
      <vt:lpstr>DespesasValores</vt:lpstr>
      <vt:lpstr>TABELASDINAMICAS!GraficoFC_Despesas</vt:lpstr>
      <vt:lpstr>LINHADOTEMPOPLANOS!IDPLANOSLINHAS</vt:lpstr>
      <vt:lpstr>InvestList</vt:lpstr>
      <vt:lpstr>ListaInstFinanceiras</vt:lpstr>
      <vt:lpstr>ListaInstFinEPart</vt:lpstr>
      <vt:lpstr>LT2PlanArea</vt:lpstr>
      <vt:lpstr>LTFormatToCopy</vt:lpstr>
      <vt:lpstr>LTPlanArea</vt:lpstr>
      <vt:lpstr>LTPlanAreaWTitle</vt:lpstr>
      <vt:lpstr>LTPlanBeforeEdit</vt:lpstr>
      <vt:lpstr>LTPlanBeforeEditAux</vt:lpstr>
      <vt:lpstr>N√O_USAR_CATEGORIAS_ABAIXO</vt:lpstr>
      <vt:lpstr>NÃO_USAR_CATEGORIAS_ABAIXO</vt:lpstr>
      <vt:lpstr>PartQuitar</vt:lpstr>
      <vt:lpstr>PlanAreaToCalculate</vt:lpstr>
      <vt:lpstr>PlanData</vt:lpstr>
      <vt:lpstr>BDPLANOSSOURCE!PlanEditNow</vt:lpstr>
      <vt:lpstr>PlanosPegarEmprestado</vt:lpstr>
      <vt:lpstr>PlanosQuitar</vt:lpstr>
      <vt:lpstr>EXTRATO!Print_Area</vt:lpstr>
      <vt:lpstr>RECEITAS</vt:lpstr>
      <vt:lpstr>BANCODEDADOS!TabelaEntradasBD</vt:lpstr>
      <vt:lpstr>TabelaInvBD</vt:lpstr>
      <vt:lpstr>TabelaPlanosBD</vt:lpstr>
      <vt:lpstr>TabelaPlanosPRClassif</vt:lpstr>
      <vt:lpstr>TRANSFERÊNCIA_ENTRE_CONTAS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André Spadeto;Louise Cugola</dc:creator>
  <cp:keywords>Meu Planner Financeiro</cp:keywords>
  <dc:description/>
  <cp:lastModifiedBy>Rodrigo Oliveira</cp:lastModifiedBy>
  <cp:revision/>
  <dcterms:created xsi:type="dcterms:W3CDTF">2019-06-07T19:20:47Z</dcterms:created>
  <dcterms:modified xsi:type="dcterms:W3CDTF">2025-12-18T18:37:18Z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grupar">
    <vt:lpwstr>Desenvolvido por Andre Spadeto e Louise Cugola</vt:lpwstr>
  </property>
</Properties>
</file>