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as\Dropbox\6º PERÍODO\ES II\Trabalho\"/>
    </mc:Choice>
  </mc:AlternateContent>
  <bookViews>
    <workbookView xWindow="0" yWindow="0" windowWidth="20490" windowHeight="7530" tabRatio="614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1" l="1"/>
  <c r="H62" i="1" s="1"/>
  <c r="H63" i="1" s="1"/>
  <c r="H64" i="1" s="1"/>
  <c r="H65" i="1" s="1"/>
  <c r="H66" i="1" s="1"/>
  <c r="H60" i="1"/>
  <c r="G61" i="1"/>
  <c r="G60" i="1"/>
  <c r="H59" i="1"/>
  <c r="H49" i="1"/>
  <c r="H39" i="1"/>
  <c r="G8" i="1"/>
  <c r="I8" i="1"/>
  <c r="H8" i="1"/>
  <c r="H29" i="1"/>
  <c r="G7" i="1"/>
  <c r="G39" i="1"/>
  <c r="G40" i="1"/>
  <c r="G41" i="1" s="1"/>
  <c r="F71" i="1"/>
  <c r="F72" i="1"/>
  <c r="F73" i="1" s="1"/>
  <c r="F70" i="1"/>
  <c r="F69" i="1"/>
  <c r="F61" i="1"/>
  <c r="F62" i="1" s="1"/>
  <c r="F63" i="1" s="1"/>
  <c r="F64" i="1" s="1"/>
  <c r="F65" i="1" s="1"/>
  <c r="F66" i="1" s="1"/>
  <c r="F60" i="1"/>
  <c r="F59" i="1"/>
  <c r="F49" i="1"/>
  <c r="F50" i="1" s="1"/>
  <c r="F51" i="1" s="1"/>
  <c r="F52" i="1" s="1"/>
  <c r="F53" i="1" s="1"/>
  <c r="F54" i="1" s="1"/>
  <c r="F55" i="1" s="1"/>
  <c r="F56" i="1" s="1"/>
  <c r="G30" i="1"/>
  <c r="G31" i="1" s="1"/>
  <c r="G32" i="1" s="1"/>
  <c r="G33" i="1" s="1"/>
  <c r="G34" i="1" s="1"/>
  <c r="G35" i="1" s="1"/>
  <c r="G29" i="1"/>
  <c r="G49" i="1"/>
  <c r="H7" i="1"/>
  <c r="F39" i="1"/>
  <c r="F40" i="1" s="1"/>
  <c r="F41" i="1" s="1"/>
  <c r="F42" i="1" s="1"/>
  <c r="F43" i="1" s="1"/>
  <c r="F44" i="1" s="1"/>
  <c r="F45" i="1" s="1"/>
  <c r="F46" i="1" s="1"/>
  <c r="F29" i="1"/>
  <c r="F30" i="1" s="1"/>
  <c r="F31" i="1" s="1"/>
  <c r="F32" i="1" s="1"/>
  <c r="F33" i="1" s="1"/>
  <c r="F34" i="1" s="1"/>
  <c r="F35" i="1" s="1"/>
  <c r="F36" i="1" s="1"/>
  <c r="G73" i="1"/>
  <c r="G72" i="1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Q16" i="1"/>
  <c r="Q22" i="1"/>
  <c r="P22" i="1"/>
  <c r="Q24" i="1"/>
  <c r="P24" i="1"/>
  <c r="O24" i="1"/>
  <c r="A9" i="2"/>
  <c r="A8" i="2"/>
  <c r="A7" i="2"/>
  <c r="A6" i="2"/>
  <c r="A5" i="2"/>
  <c r="A4" i="2"/>
  <c r="D3" i="2"/>
  <c r="D4" i="2" s="1"/>
  <c r="D5" i="2" s="1"/>
  <c r="C3" i="2"/>
  <c r="C4" i="2" s="1"/>
  <c r="C5" i="2" s="1"/>
  <c r="B3" i="2"/>
  <c r="B4" i="2" s="1"/>
  <c r="B5" i="2" s="1"/>
  <c r="B6" i="2" s="1"/>
  <c r="B7" i="2" s="1"/>
  <c r="B8" i="2" s="1"/>
  <c r="B9" i="2" s="1"/>
  <c r="A3" i="2"/>
  <c r="A1" i="2"/>
  <c r="H40" i="1" l="1"/>
  <c r="H41" i="1" s="1"/>
  <c r="H30" i="1"/>
  <c r="H31" i="1" s="1"/>
  <c r="H32" i="1" s="1"/>
  <c r="H33" i="1" s="1"/>
  <c r="H34" i="1" s="1"/>
  <c r="H35" i="1" s="1"/>
  <c r="H36" i="1" s="1"/>
  <c r="H50" i="1"/>
  <c r="H51" i="1" s="1"/>
  <c r="H52" i="1" s="1"/>
  <c r="H53" i="1" s="1"/>
  <c r="H54" i="1" s="1"/>
  <c r="H55" i="1" s="1"/>
  <c r="H56" i="1" s="1"/>
  <c r="H42" i="1"/>
  <c r="H43" i="1" s="1"/>
  <c r="H44" i="1" s="1"/>
  <c r="H45" i="1" s="1"/>
  <c r="H46" i="1" s="1"/>
  <c r="G71" i="1" s="1"/>
  <c r="C6" i="1"/>
  <c r="Q27" i="1" l="1"/>
  <c r="Q26" i="1"/>
  <c r="Q25" i="1"/>
  <c r="Q21" i="1"/>
  <c r="Q20" i="1"/>
  <c r="Q19" i="1"/>
  <c r="Q18" i="1"/>
  <c r="Q17" i="1"/>
  <c r="Q15" i="1"/>
  <c r="Q14" i="1"/>
  <c r="Q13" i="1"/>
  <c r="Q23" i="1"/>
  <c r="Q12" i="1"/>
  <c r="Q11" i="1"/>
  <c r="Q10" i="1"/>
  <c r="Q9" i="1"/>
  <c r="Q8" i="1"/>
  <c r="Q7" i="1"/>
  <c r="Q6" i="1"/>
  <c r="Q5" i="1"/>
  <c r="Q4" i="1"/>
  <c r="Q3" i="1"/>
  <c r="Q2" i="1"/>
  <c r="O18" i="1"/>
  <c r="F9" i="1"/>
  <c r="F8" i="1"/>
  <c r="P26" i="1"/>
  <c r="P25" i="1"/>
  <c r="G9" i="1" s="1"/>
  <c r="P20" i="1"/>
  <c r="P19" i="1"/>
  <c r="O20" i="1"/>
  <c r="O19" i="1"/>
  <c r="O26" i="1"/>
  <c r="O25" i="1"/>
  <c r="F7" i="1"/>
  <c r="F6" i="1"/>
  <c r="F5" i="1"/>
  <c r="F4" i="1"/>
  <c r="F3" i="1"/>
  <c r="F1" i="1"/>
  <c r="P27" i="1"/>
  <c r="P21" i="1"/>
  <c r="P18" i="1"/>
  <c r="P17" i="1"/>
  <c r="P16" i="1"/>
  <c r="P15" i="1"/>
  <c r="P14" i="1"/>
  <c r="P13" i="1"/>
  <c r="P23" i="1"/>
  <c r="O21" i="1"/>
  <c r="O27" i="1"/>
  <c r="O17" i="1"/>
  <c r="O16" i="1"/>
  <c r="O15" i="1"/>
  <c r="O14" i="1"/>
  <c r="O13" i="1"/>
  <c r="O23" i="1"/>
  <c r="P12" i="1"/>
  <c r="P11" i="1"/>
  <c r="P10" i="1"/>
  <c r="P9" i="1"/>
  <c r="P8" i="1"/>
  <c r="P7" i="1"/>
  <c r="P6" i="1"/>
  <c r="P5" i="1"/>
  <c r="P4" i="1"/>
  <c r="P3" i="1"/>
  <c r="P2" i="1"/>
  <c r="O12" i="1"/>
  <c r="O11" i="1"/>
  <c r="O10" i="1"/>
  <c r="O3" i="1"/>
  <c r="O2" i="1"/>
  <c r="O9" i="1"/>
  <c r="O8" i="1"/>
  <c r="O7" i="1"/>
  <c r="O6" i="1"/>
  <c r="O5" i="1"/>
  <c r="O4" i="1"/>
  <c r="H3" i="1" l="1"/>
  <c r="I3" i="1"/>
  <c r="H4" i="1"/>
  <c r="G3" i="1"/>
  <c r="G4" i="1" s="1"/>
  <c r="G5" i="1" s="1"/>
  <c r="G6" i="1" s="1"/>
  <c r="H69" i="1" l="1"/>
  <c r="G69" i="1" s="1"/>
  <c r="G70" i="1" s="1"/>
  <c r="H5" i="1"/>
  <c r="I4" i="1"/>
  <c r="I5" i="1" s="1"/>
  <c r="I6" i="1" s="1"/>
  <c r="I7" i="1" s="1"/>
  <c r="G59" i="1" l="1"/>
  <c r="H6" i="1"/>
</calcChain>
</file>

<file path=xl/sharedStrings.xml><?xml version="1.0" encoding="utf-8"?>
<sst xmlns="http://schemas.openxmlformats.org/spreadsheetml/2006/main" count="65" uniqueCount="42">
  <si>
    <t>Tarefa</t>
  </si>
  <si>
    <t>Horas Planejadas</t>
  </si>
  <si>
    <t>Horas Gastas</t>
  </si>
  <si>
    <t>Planed Value (PV)</t>
  </si>
  <si>
    <t>Actual Cost (AC)</t>
  </si>
  <si>
    <t>Earned Value (EV)</t>
  </si>
  <si>
    <t>Dia</t>
  </si>
  <si>
    <t>Sprints</t>
  </si>
  <si>
    <t>Tarefas</t>
  </si>
  <si>
    <t>Horas</t>
  </si>
  <si>
    <t>Levantamento de Requisitos</t>
  </si>
  <si>
    <t>Elaboração de modelos</t>
  </si>
  <si>
    <t>Definir cronogramas</t>
  </si>
  <si>
    <t>Análise de riscos</t>
  </si>
  <si>
    <t>Especificar custos</t>
  </si>
  <si>
    <t>Definir orçamento</t>
  </si>
  <si>
    <t>Verifica jogada</t>
  </si>
  <si>
    <t>Verifica status</t>
  </si>
  <si>
    <t>Controller</t>
  </si>
  <si>
    <t>Mecânica</t>
  </si>
  <si>
    <t>Árvore de busca</t>
  </si>
  <si>
    <t>Jogador IA</t>
  </si>
  <si>
    <t>Peças</t>
  </si>
  <si>
    <t>Tabuleiro</t>
  </si>
  <si>
    <t>Interface</t>
  </si>
  <si>
    <t>Prototipagem</t>
  </si>
  <si>
    <t>Slides 1</t>
  </si>
  <si>
    <t>Slides 2</t>
  </si>
  <si>
    <t>Slides 3</t>
  </si>
  <si>
    <t>Testes e reparos 1</t>
  </si>
  <si>
    <t>Testes e reparos 2</t>
  </si>
  <si>
    <t>Testes e reparos 3</t>
  </si>
  <si>
    <t>Apresentacao 1</t>
  </si>
  <si>
    <t>Apresentacao 2</t>
  </si>
  <si>
    <t>Apresentacao 3</t>
  </si>
  <si>
    <t>Actual Remaining</t>
  </si>
  <si>
    <t>Sprint 3</t>
  </si>
  <si>
    <t>Sprint 4</t>
  </si>
  <si>
    <t>Sprint 5</t>
  </si>
  <si>
    <t>Sprint 6</t>
  </si>
  <si>
    <t>Estimado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</si>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</sst>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16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2" borderId="1" xfId="1" applyNumberFormat="1" applyAlignment="1">
      <alignment horizontal="center"/>
    </xf>
    <xf numFmtId="0" fontId="2" fillId="0" borderId="0" xfId="0" applyFont="1"/>
    <xf numFmtId="0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Saída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Plan1!$G$1</c:f>
              <c:strCache>
                <c:ptCount val="1"/>
                <c:pt idx="0">
                  <c:v>Planed Value (PV)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Plan1!$G$2:$G$9</c:f>
              <c:numCache>
                <c:formatCode>General</c:formatCode>
                <c:ptCount val="8"/>
                <c:pt idx="0">
                  <c:v>0</c:v>
                </c:pt>
                <c:pt idx="1">
                  <c:v>40</c:v>
                </c:pt>
                <c:pt idx="2">
                  <c:v>64</c:v>
                </c:pt>
                <c:pt idx="3">
                  <c:v>89</c:v>
                </c:pt>
                <c:pt idx="4">
                  <c:v>108</c:v>
                </c:pt>
                <c:pt idx="5">
                  <c:v>130</c:v>
                </c:pt>
                <c:pt idx="6">
                  <c:v>167</c:v>
                </c:pt>
                <c:pt idx="7">
                  <c:v>215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1C-4DEB-B8A6-F1F9526781F4}"/>
            </c:ext>
          </c:extLst>
        </c:ser>
        <c:ser>
          <c:idx val="1"/>
          <c:order val="1"/>
          <c:tx>
            <c:strRef>
              <c:f>Plan1!$H$1</c:f>
              <c:strCache>
                <c:ptCount val="1"/>
                <c:pt idx="0">
                  <c:v>Actual Cost (AC)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Plan1!$H$2:$H$9</c:f>
              <c:numCache>
                <c:formatCode>General</c:formatCode>
                <c:ptCount val="8"/>
                <c:pt idx="0">
                  <c:v>0</c:v>
                </c:pt>
                <c:pt idx="1">
                  <c:v>40</c:v>
                </c:pt>
                <c:pt idx="2">
                  <c:v>63.7</c:v>
                </c:pt>
                <c:pt idx="3">
                  <c:v>70.2</c:v>
                </c:pt>
                <c:pt idx="4">
                  <c:v>77.2</c:v>
                </c:pt>
                <c:pt idx="5">
                  <c:v>91.2</c:v>
                </c:pt>
                <c:pt idx="6">
                  <c:v>140.69999999999999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F7-4A44-9589-C60B8FCACD48}"/>
            </c:ext>
          </c:extLst>
        </c:ser>
        <c:ser>
          <c:idx val="2"/>
          <c:order val="2"/>
          <c:tx>
            <c:strRef>
              <c:f>Plan1!$I$1</c:f>
              <c:strCache>
                <c:ptCount val="1"/>
                <c:pt idx="0">
                  <c:v>Earned Value (EV)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Plan1!$I$2:$I$9</c:f>
              <c:numCache>
                <c:formatCode>General</c:formatCode>
                <c:ptCount val="8"/>
                <c:pt idx="0">
                  <c:v>0</c:v>
                </c:pt>
                <c:pt idx="1">
                  <c:v>40</c:v>
                </c:pt>
                <c:pt idx="2">
                  <c:v>64</c:v>
                </c:pt>
                <c:pt idx="3">
                  <c:v>76</c:v>
                </c:pt>
                <c:pt idx="4">
                  <c:v>90</c:v>
                </c:pt>
                <c:pt idx="5">
                  <c:v>117</c:v>
                </c:pt>
                <c:pt idx="6">
                  <c:v>149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A8-4157-A188-FC45194C6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77720"/>
        <c:axId val="205264656"/>
      </c:lineChart>
      <c:catAx>
        <c:axId val="206277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264656"/>
        <c:crosses val="autoZero"/>
        <c:auto val="1"/>
        <c:lblAlgn val="ctr"/>
        <c:lblOffset val="100"/>
        <c:noMultiLvlLbl val="0"/>
      </c:catAx>
      <c:valAx>
        <c:axId val="2052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27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Plan1!$G$28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Plan1!$F$29:$F$36</c:f>
              <c:numCache>
                <c:formatCode>d\-mmm</c:formatCode>
                <c:ptCount val="8"/>
                <c:pt idx="0">
                  <c:v>42660</c:v>
                </c:pt>
                <c:pt idx="1">
                  <c:v>42662</c:v>
                </c:pt>
                <c:pt idx="2">
                  <c:v>42664</c:v>
                </c:pt>
                <c:pt idx="3">
                  <c:v>42666</c:v>
                </c:pt>
                <c:pt idx="4">
                  <c:v>42668</c:v>
                </c:pt>
                <c:pt idx="5">
                  <c:v>42670</c:v>
                </c:pt>
                <c:pt idx="6">
                  <c:v>42672</c:v>
                </c:pt>
                <c:pt idx="7">
                  <c:v>42674</c:v>
                </c:pt>
              </c:numCache>
            </c:numRef>
          </c:cat>
          <c:val>
            <c:numRef>
              <c:f>Plan1!$G$29:$G$36</c:f>
              <c:numCache>
                <c:formatCode>General</c:formatCode>
                <c:ptCount val="8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Plan1!$H$28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Plan1!$F$29:$F$36</c:f>
              <c:numCache>
                <c:formatCode>d\-mmm</c:formatCode>
                <c:ptCount val="8"/>
                <c:pt idx="0">
                  <c:v>42660</c:v>
                </c:pt>
                <c:pt idx="1">
                  <c:v>42662</c:v>
                </c:pt>
                <c:pt idx="2">
                  <c:v>42664</c:v>
                </c:pt>
                <c:pt idx="3">
                  <c:v>42666</c:v>
                </c:pt>
                <c:pt idx="4">
                  <c:v>42668</c:v>
                </c:pt>
                <c:pt idx="5">
                  <c:v>42670</c:v>
                </c:pt>
                <c:pt idx="6">
                  <c:v>42672</c:v>
                </c:pt>
                <c:pt idx="7">
                  <c:v>42674</c:v>
                </c:pt>
              </c:numCache>
            </c:numRef>
          </c:cat>
          <c:val>
            <c:numRef>
              <c:f>Plan1!$H$29:$H$36</c:f>
              <c:numCache>
                <c:formatCode>General</c:formatCode>
                <c:ptCount val="8"/>
                <c:pt idx="0">
                  <c:v>25</c:v>
                </c:pt>
                <c:pt idx="1">
                  <c:v>21.428571428571427</c:v>
                </c:pt>
                <c:pt idx="2">
                  <c:v>17.857142857142854</c:v>
                </c:pt>
                <c:pt idx="3">
                  <c:v>14.285714285714283</c:v>
                </c:pt>
                <c:pt idx="4">
                  <c:v>10.714285714285712</c:v>
                </c:pt>
                <c:pt idx="5">
                  <c:v>7.1428571428571406</c:v>
                </c:pt>
                <c:pt idx="6">
                  <c:v>3.571428571428569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705776"/>
        <c:axId val="511706168"/>
      </c:lineChart>
      <c:dateAx>
        <c:axId val="5117057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706168"/>
        <c:crosses val="autoZero"/>
        <c:auto val="1"/>
        <c:lblOffset val="100"/>
        <c:baseTimeUnit val="days"/>
      </c:dateAx>
      <c:valAx>
        <c:axId val="51170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70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Plan1!$G$38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Plan1!$F$39:$F$46</c:f>
              <c:numCache>
                <c:formatCode>d\-mmm</c:formatCode>
                <c:ptCount val="8"/>
                <c:pt idx="0">
                  <c:v>42674</c:v>
                </c:pt>
                <c:pt idx="1">
                  <c:v>42676</c:v>
                </c:pt>
                <c:pt idx="2">
                  <c:v>42678</c:v>
                </c:pt>
                <c:pt idx="3">
                  <c:v>42680</c:v>
                </c:pt>
                <c:pt idx="4">
                  <c:v>42682</c:v>
                </c:pt>
                <c:pt idx="5">
                  <c:v>42684</c:v>
                </c:pt>
                <c:pt idx="6">
                  <c:v>42686</c:v>
                </c:pt>
                <c:pt idx="7">
                  <c:v>42688</c:v>
                </c:pt>
              </c:numCache>
            </c:numRef>
          </c:cat>
          <c:val>
            <c:numRef>
              <c:f>Plan1!$G$39:$G$46</c:f>
              <c:numCache>
                <c:formatCode>General</c:formatCode>
                <c:ptCount val="8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Plan1!$H$38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Plan1!$F$39:$F$46</c:f>
              <c:numCache>
                <c:formatCode>d\-mmm</c:formatCode>
                <c:ptCount val="8"/>
                <c:pt idx="0">
                  <c:v>42674</c:v>
                </c:pt>
                <c:pt idx="1">
                  <c:v>42676</c:v>
                </c:pt>
                <c:pt idx="2">
                  <c:v>42678</c:v>
                </c:pt>
                <c:pt idx="3">
                  <c:v>42680</c:v>
                </c:pt>
                <c:pt idx="4">
                  <c:v>42682</c:v>
                </c:pt>
                <c:pt idx="5">
                  <c:v>42684</c:v>
                </c:pt>
                <c:pt idx="6">
                  <c:v>42686</c:v>
                </c:pt>
                <c:pt idx="7">
                  <c:v>42688</c:v>
                </c:pt>
              </c:numCache>
            </c:numRef>
          </c:cat>
          <c:val>
            <c:numRef>
              <c:f>Plan1!$H$39:$H$46</c:f>
              <c:numCache>
                <c:formatCode>General</c:formatCode>
                <c:ptCount val="8"/>
                <c:pt idx="0">
                  <c:v>32</c:v>
                </c:pt>
                <c:pt idx="1">
                  <c:v>27.428571428571431</c:v>
                </c:pt>
                <c:pt idx="2">
                  <c:v>22.857142857142861</c:v>
                </c:pt>
                <c:pt idx="3">
                  <c:v>18.285714285714292</c:v>
                </c:pt>
                <c:pt idx="4">
                  <c:v>13.714285714285721</c:v>
                </c:pt>
                <c:pt idx="5">
                  <c:v>9.1428571428571495</c:v>
                </c:pt>
                <c:pt idx="6">
                  <c:v>4.5714285714285783</c:v>
                </c:pt>
                <c:pt idx="7">
                  <c:v>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804920"/>
        <c:axId val="515805312"/>
      </c:lineChart>
      <c:dateAx>
        <c:axId val="5158049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5805312"/>
        <c:crosses val="autoZero"/>
        <c:auto val="1"/>
        <c:lblOffset val="100"/>
        <c:baseTimeUnit val="days"/>
      </c:dateAx>
      <c:valAx>
        <c:axId val="5158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580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Plan1!$G$48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Plan1!$F$49:$F$56</c:f>
              <c:numCache>
                <c:formatCode>d\-mmm</c:formatCode>
                <c:ptCount val="8"/>
                <c:pt idx="0">
                  <c:v>42688</c:v>
                </c:pt>
                <c:pt idx="1">
                  <c:v>42690</c:v>
                </c:pt>
                <c:pt idx="2">
                  <c:v>42692</c:v>
                </c:pt>
                <c:pt idx="3">
                  <c:v>42694</c:v>
                </c:pt>
                <c:pt idx="4">
                  <c:v>42696</c:v>
                </c:pt>
                <c:pt idx="5">
                  <c:v>42698</c:v>
                </c:pt>
                <c:pt idx="6">
                  <c:v>42700</c:v>
                </c:pt>
                <c:pt idx="7">
                  <c:v>42702</c:v>
                </c:pt>
              </c:numCache>
            </c:numRef>
          </c:cat>
          <c:val>
            <c:numRef>
              <c:f>Plan1!$G$49:$G$56</c:f>
              <c:numCache>
                <c:formatCode>General</c:formatCode>
                <c:ptCount val="8"/>
                <c:pt idx="0">
                  <c:v>40</c:v>
                </c:pt>
                <c:pt idx="1">
                  <c:v>35</c:v>
                </c:pt>
                <c:pt idx="2">
                  <c:v>35</c:v>
                </c:pt>
                <c:pt idx="3">
                  <c:v>30</c:v>
                </c:pt>
                <c:pt idx="4">
                  <c:v>27</c:v>
                </c:pt>
                <c:pt idx="5">
                  <c:v>17</c:v>
                </c:pt>
                <c:pt idx="6">
                  <c:v>9</c:v>
                </c:pt>
                <c:pt idx="7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Plan1!$H$48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Plan1!$F$49:$F$56</c:f>
              <c:numCache>
                <c:formatCode>d\-mmm</c:formatCode>
                <c:ptCount val="8"/>
                <c:pt idx="0">
                  <c:v>42688</c:v>
                </c:pt>
                <c:pt idx="1">
                  <c:v>42690</c:v>
                </c:pt>
                <c:pt idx="2">
                  <c:v>42692</c:v>
                </c:pt>
                <c:pt idx="3">
                  <c:v>42694</c:v>
                </c:pt>
                <c:pt idx="4">
                  <c:v>42696</c:v>
                </c:pt>
                <c:pt idx="5">
                  <c:v>42698</c:v>
                </c:pt>
                <c:pt idx="6">
                  <c:v>42700</c:v>
                </c:pt>
                <c:pt idx="7">
                  <c:v>42702</c:v>
                </c:pt>
              </c:numCache>
            </c:numRef>
          </c:cat>
          <c:val>
            <c:numRef>
              <c:f>Plan1!$H$49:$H$56</c:f>
              <c:numCache>
                <c:formatCode>General</c:formatCode>
                <c:ptCount val="8"/>
                <c:pt idx="0">
                  <c:v>40</c:v>
                </c:pt>
                <c:pt idx="1">
                  <c:v>34.285714285714285</c:v>
                </c:pt>
                <c:pt idx="2">
                  <c:v>28.571428571428569</c:v>
                </c:pt>
                <c:pt idx="3">
                  <c:v>22.857142857142854</c:v>
                </c:pt>
                <c:pt idx="4">
                  <c:v>17.142857142857139</c:v>
                </c:pt>
                <c:pt idx="5">
                  <c:v>11.428571428571423</c:v>
                </c:pt>
                <c:pt idx="6">
                  <c:v>5.7142857142857091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681008"/>
        <c:axId val="321679832"/>
      </c:lineChart>
      <c:dateAx>
        <c:axId val="3216810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1679832"/>
        <c:crosses val="autoZero"/>
        <c:auto val="1"/>
        <c:lblOffset val="100"/>
        <c:baseTimeUnit val="days"/>
      </c:dateAx>
      <c:valAx>
        <c:axId val="32167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168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Plan1!$G$58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Plan1!$F$59:$F$61</c:f>
              <c:numCache>
                <c:formatCode>d\-mmm</c:formatCode>
                <c:ptCount val="3"/>
                <c:pt idx="0">
                  <c:v>42702</c:v>
                </c:pt>
                <c:pt idx="1">
                  <c:v>42704</c:v>
                </c:pt>
                <c:pt idx="2">
                  <c:v>42706</c:v>
                </c:pt>
              </c:numCache>
            </c:numRef>
          </c:cat>
          <c:val>
            <c:numRef>
              <c:f>Plan1!$G$59:$G$61</c:f>
              <c:numCache>
                <c:formatCode>General</c:formatCode>
                <c:ptCount val="3"/>
                <c:pt idx="0">
                  <c:v>46</c:v>
                </c:pt>
                <c:pt idx="1">
                  <c:v>26</c:v>
                </c:pt>
                <c:pt idx="2">
                  <c:v>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Plan1!$H$58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Plan1!$F$59:$F$61</c:f>
              <c:numCache>
                <c:formatCode>d\-mmm</c:formatCode>
                <c:ptCount val="3"/>
                <c:pt idx="0">
                  <c:v>42702</c:v>
                </c:pt>
                <c:pt idx="1">
                  <c:v>42704</c:v>
                </c:pt>
                <c:pt idx="2">
                  <c:v>42706</c:v>
                </c:pt>
              </c:numCache>
            </c:numRef>
          </c:cat>
          <c:val>
            <c:numRef>
              <c:f>Plan1!$H$59:$H$61</c:f>
              <c:numCache>
                <c:formatCode>General</c:formatCode>
                <c:ptCount val="3"/>
                <c:pt idx="0">
                  <c:v>46</c:v>
                </c:pt>
                <c:pt idx="1">
                  <c:v>39.428571428571431</c:v>
                </c:pt>
                <c:pt idx="2">
                  <c:v>32.857142857142861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18312"/>
        <c:axId val="517217920"/>
      </c:lineChart>
      <c:dateAx>
        <c:axId val="5172183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7217920"/>
        <c:crosses val="autoZero"/>
        <c:auto val="1"/>
        <c:lblOffset val="100"/>
        <c:baseTimeUnit val="days"/>
      </c:dateAx>
      <c:valAx>
        <c:axId val="5172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721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10</xdr:row>
      <xdr:rowOff>147637</xdr:rowOff>
    </xdr:from>
    <xdr:to>
      <xdr:col>9</xdr:col>
      <xdr:colOff>0</xdr:colOff>
      <xdr:row>25</xdr:row>
      <xdr:rowOff>33337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514350</xdr:colOff>
      <xdr:row>28</xdr:row>
      <xdr:rowOff>9525</xdr:rowOff>
    </xdr:from>
    <xdr:to>
      <xdr:col>17</xdr:col>
      <xdr:colOff>247650</xdr:colOff>
      <xdr:row>42</xdr:row>
      <xdr:rowOff>57150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43</xdr:row>
      <xdr:rowOff>9525</xdr:rowOff>
    </xdr:from>
    <xdr:to>
      <xdr:col>17</xdr:col>
      <xdr:colOff>285750</xdr:colOff>
      <xdr:row>57</xdr:row>
      <xdr:rowOff>85725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552450</xdr:colOff>
      <xdr:row>58</xdr:row>
      <xdr:rowOff>95250</xdr:rowOff>
    </xdr:from>
    <xdr:to>
      <xdr:col>17</xdr:col>
      <xdr:colOff>285750</xdr:colOff>
      <xdr:row>72</xdr:row>
      <xdr:rowOff>171450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552450</xdr:colOff>
      <xdr:row>73</xdr:row>
      <xdr:rowOff>133350</xdr:rowOff>
    </xdr:from>
    <xdr:to>
      <xdr:col>17</xdr:col>
      <xdr:colOff>285750</xdr:colOff>
      <xdr:row>88</xdr:row>
      <xdr:rowOff>19050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E66" workbookViewId="0">
      <selection activeCell="I86" sqref="I86"/>
    </sheetView>
  </sheetViews>
  <sheetFormatPr defaultRowHeight="15" x14ac:dyDescent="0.25"/>
  <cols>
    <col min="1" max="1" width="27" customWidth="1"/>
    <col min="2" max="2" width="16.42578125" customWidth="1"/>
    <col min="3" max="3" width="12.140625" customWidth="1"/>
    <col min="4" max="4" width="12.5703125" customWidth="1"/>
    <col min="7" max="7" width="17.85546875" customWidth="1"/>
    <col min="8" max="8" width="15.42578125" customWidth="1"/>
    <col min="9" max="9" width="17.5703125" customWidth="1"/>
    <col min="10" max="10" width="15.140625" customWidth="1"/>
    <col min="15" max="15" width="23.140625" customWidth="1"/>
    <col min="17" max="17" width="12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F1" s="1" t="str">
        <f>N1</f>
        <v>Sprints</v>
      </c>
      <c r="G1" s="1" t="s">
        <v>3</v>
      </c>
      <c r="H1" s="1" t="s">
        <v>4</v>
      </c>
      <c r="I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</v>
      </c>
    </row>
    <row r="2" spans="1:17" ht="15" customHeight="1" x14ac:dyDescent="0.25">
      <c r="A2" t="s">
        <v>10</v>
      </c>
      <c r="B2" s="2">
        <v>15</v>
      </c>
      <c r="C2" s="2">
        <v>15</v>
      </c>
      <c r="F2" s="1">
        <v>0</v>
      </c>
      <c r="G2" s="2">
        <v>0</v>
      </c>
      <c r="H2" s="2">
        <v>0</v>
      </c>
      <c r="I2" s="2">
        <v>0</v>
      </c>
      <c r="L2" s="20"/>
      <c r="M2" s="21">
        <v>42632</v>
      </c>
      <c r="N2" s="27">
        <v>1</v>
      </c>
      <c r="O2" s="7" t="str">
        <f t="shared" ref="O2:Q3" si="0">A2</f>
        <v>Levantamento de Requisitos</v>
      </c>
      <c r="P2" s="12">
        <f t="shared" si="0"/>
        <v>15</v>
      </c>
      <c r="Q2" s="12">
        <f t="shared" si="0"/>
        <v>15</v>
      </c>
    </row>
    <row r="3" spans="1:17" x14ac:dyDescent="0.25">
      <c r="A3" t="s">
        <v>11</v>
      </c>
      <c r="B3" s="2">
        <v>25</v>
      </c>
      <c r="C3" s="2">
        <v>25</v>
      </c>
      <c r="F3" s="1">
        <f>N2</f>
        <v>1</v>
      </c>
      <c r="G3" s="2">
        <f>SUM(P2:P3)</f>
        <v>40</v>
      </c>
      <c r="H3" s="2">
        <f>SUM(Q2:Q3)</f>
        <v>40</v>
      </c>
      <c r="I3" s="2">
        <f>SUM(P2:P3)</f>
        <v>40</v>
      </c>
      <c r="L3" s="20"/>
      <c r="M3" s="26"/>
      <c r="N3" s="28"/>
      <c r="O3" s="8" t="str">
        <f t="shared" si="0"/>
        <v>Elaboração de modelos</v>
      </c>
      <c r="P3" s="13">
        <f t="shared" si="0"/>
        <v>25</v>
      </c>
      <c r="Q3" s="13">
        <f t="shared" si="0"/>
        <v>25</v>
      </c>
    </row>
    <row r="4" spans="1:17" ht="15" customHeight="1" x14ac:dyDescent="0.25">
      <c r="A4" t="s">
        <v>12</v>
      </c>
      <c r="B4" s="2">
        <v>2</v>
      </c>
      <c r="C4" s="2">
        <v>3</v>
      </c>
      <c r="F4" s="1">
        <f>N4</f>
        <v>2</v>
      </c>
      <c r="G4" s="2">
        <f>SUM(P4:P9)+G3</f>
        <v>64</v>
      </c>
      <c r="H4" s="2">
        <f xml:space="preserve"> SUM(Q4:Q9)+H3</f>
        <v>63.7</v>
      </c>
      <c r="I4" s="2">
        <f>SUM(P4:P9)+I3</f>
        <v>64</v>
      </c>
      <c r="L4" s="20"/>
      <c r="M4" s="21">
        <v>42646</v>
      </c>
      <c r="N4" s="27">
        <v>2</v>
      </c>
      <c r="O4" s="4" t="str">
        <f>A6</f>
        <v>Especificar custos</v>
      </c>
      <c r="P4" s="14">
        <f>B6</f>
        <v>15</v>
      </c>
      <c r="Q4" s="14">
        <f>C6</f>
        <v>12.5</v>
      </c>
    </row>
    <row r="5" spans="1:17" ht="15" customHeight="1" x14ac:dyDescent="0.25">
      <c r="A5" t="s">
        <v>13</v>
      </c>
      <c r="B5" s="2">
        <v>1</v>
      </c>
      <c r="C5" s="2">
        <v>1.5</v>
      </c>
      <c r="F5" s="1">
        <f>N10</f>
        <v>3</v>
      </c>
      <c r="G5" s="2">
        <f>SUM(P10:P12)+G4</f>
        <v>89</v>
      </c>
      <c r="H5" s="2">
        <f xml:space="preserve"> H4+Q10</f>
        <v>70.2</v>
      </c>
      <c r="I5" s="2">
        <f>P10+I4</f>
        <v>76</v>
      </c>
      <c r="L5" s="20"/>
      <c r="M5" s="25"/>
      <c r="N5" s="23"/>
      <c r="O5" s="5" t="str">
        <f>A4</f>
        <v>Definir cronogramas</v>
      </c>
      <c r="P5" s="15">
        <f>B4</f>
        <v>2</v>
      </c>
      <c r="Q5" s="15">
        <f>C4</f>
        <v>3</v>
      </c>
    </row>
    <row r="6" spans="1:17" ht="15" customHeight="1" x14ac:dyDescent="0.25">
      <c r="A6" t="s">
        <v>14</v>
      </c>
      <c r="B6" s="2">
        <v>15</v>
      </c>
      <c r="C6" s="2">
        <f>2.5*5</f>
        <v>12.5</v>
      </c>
      <c r="F6" s="1">
        <f>N13</f>
        <v>4</v>
      </c>
      <c r="G6" s="2">
        <f>SUM(P13:P15)+G5</f>
        <v>108</v>
      </c>
      <c r="H6" s="2">
        <f>H5+Q13+Q14</f>
        <v>77.2</v>
      </c>
      <c r="I6" s="2">
        <f>I5+P13+P14</f>
        <v>90</v>
      </c>
      <c r="L6" s="20"/>
      <c r="M6" s="25"/>
      <c r="N6" s="23"/>
      <c r="O6" s="5" t="str">
        <f>A7</f>
        <v>Definir orçamento</v>
      </c>
      <c r="P6" s="15">
        <f>B7</f>
        <v>2</v>
      </c>
      <c r="Q6" s="15">
        <f>C7</f>
        <v>1.5</v>
      </c>
    </row>
    <row r="7" spans="1:17" ht="15" customHeight="1" x14ac:dyDescent="0.25">
      <c r="A7" t="s">
        <v>15</v>
      </c>
      <c r="B7" s="2">
        <v>2</v>
      </c>
      <c r="C7" s="2">
        <v>1.5</v>
      </c>
      <c r="F7" s="1">
        <f>N16</f>
        <v>5</v>
      </c>
      <c r="G7" s="2">
        <f>SUM(P16:P18)+G6</f>
        <v>130</v>
      </c>
      <c r="H7" s="2">
        <f>H6+Q11+Q12+Q13+Q14</f>
        <v>91.2</v>
      </c>
      <c r="I7" s="2">
        <f>I6+SUM(P11:P14)</f>
        <v>117</v>
      </c>
      <c r="L7" s="20"/>
      <c r="M7" s="25"/>
      <c r="N7" s="23"/>
      <c r="O7" s="5" t="str">
        <f>A5</f>
        <v>Análise de riscos</v>
      </c>
      <c r="P7" s="15">
        <f>B5</f>
        <v>1</v>
      </c>
      <c r="Q7" s="15">
        <f>C5</f>
        <v>1.5</v>
      </c>
    </row>
    <row r="8" spans="1:17" x14ac:dyDescent="0.25">
      <c r="A8" t="s">
        <v>16</v>
      </c>
      <c r="B8" s="2">
        <v>12</v>
      </c>
      <c r="C8" s="2">
        <v>6.5</v>
      </c>
      <c r="F8" s="1">
        <f>N19</f>
        <v>6</v>
      </c>
      <c r="G8" s="2">
        <f>SUM(P19:P22)+G7</f>
        <v>167</v>
      </c>
      <c r="H8" s="2">
        <f>H7+SUM(Q19:Q21)</f>
        <v>140.69999999999999</v>
      </c>
      <c r="I8" s="2">
        <f>I7+SUM(P19:P21)</f>
        <v>149</v>
      </c>
      <c r="L8" s="20"/>
      <c r="M8" s="25"/>
      <c r="N8" s="23"/>
      <c r="O8" s="5" t="str">
        <f>A18</f>
        <v>Slides 1</v>
      </c>
      <c r="P8" s="15">
        <f>B18</f>
        <v>2</v>
      </c>
      <c r="Q8" s="15">
        <f>C18</f>
        <v>3.5</v>
      </c>
    </row>
    <row r="9" spans="1:17" x14ac:dyDescent="0.25">
      <c r="A9" t="s">
        <v>17</v>
      </c>
      <c r="B9" s="2">
        <v>5</v>
      </c>
      <c r="C9" s="2"/>
      <c r="F9" s="1">
        <f>N22</f>
        <v>0</v>
      </c>
      <c r="G9" s="2">
        <f>SUM(P23:P27)+G8</f>
        <v>215</v>
      </c>
      <c r="H9" s="2"/>
      <c r="I9" s="2"/>
      <c r="L9" s="20"/>
      <c r="M9" s="26"/>
      <c r="N9" s="24"/>
      <c r="O9" s="6" t="str">
        <f>A24</f>
        <v>Apresentacao 1</v>
      </c>
      <c r="P9" s="16">
        <f>B24</f>
        <v>2</v>
      </c>
      <c r="Q9" s="16">
        <f>C24</f>
        <v>1.7</v>
      </c>
    </row>
    <row r="10" spans="1:17" x14ac:dyDescent="0.25">
      <c r="A10" t="s">
        <v>18</v>
      </c>
      <c r="B10" s="2">
        <v>5</v>
      </c>
      <c r="C10" s="2"/>
      <c r="F10" s="3"/>
      <c r="G10" s="2"/>
      <c r="H10" s="2"/>
      <c r="I10" s="2"/>
      <c r="L10" s="20"/>
      <c r="M10" s="21">
        <v>42660</v>
      </c>
      <c r="N10" s="22">
        <v>3</v>
      </c>
      <c r="O10" s="10" t="str">
        <f>A8</f>
        <v>Verifica jogada</v>
      </c>
      <c r="P10" s="17">
        <f>B8</f>
        <v>12</v>
      </c>
      <c r="Q10" s="17">
        <f>C8</f>
        <v>6.5</v>
      </c>
    </row>
    <row r="11" spans="1:17" x14ac:dyDescent="0.25">
      <c r="A11" t="s">
        <v>19</v>
      </c>
      <c r="B11" s="2">
        <v>16</v>
      </c>
      <c r="C11" s="2"/>
      <c r="L11" s="20"/>
      <c r="M11" s="25"/>
      <c r="N11" s="23"/>
      <c r="O11" s="11" t="str">
        <f>A15</f>
        <v>Tabuleiro</v>
      </c>
      <c r="P11" s="18">
        <f>B15</f>
        <v>10</v>
      </c>
      <c r="Q11" s="18">
        <f>C15</f>
        <v>5</v>
      </c>
    </row>
    <row r="12" spans="1:17" x14ac:dyDescent="0.25">
      <c r="A12" t="s">
        <v>20</v>
      </c>
      <c r="B12" s="2">
        <v>10</v>
      </c>
      <c r="C12" s="2">
        <v>4</v>
      </c>
      <c r="L12" s="20"/>
      <c r="M12" s="26"/>
      <c r="N12" s="24"/>
      <c r="O12" s="9" t="str">
        <f>A14</f>
        <v>Peças</v>
      </c>
      <c r="P12" s="19">
        <f>B14</f>
        <v>3</v>
      </c>
      <c r="Q12" s="19">
        <f>C14</f>
        <v>2</v>
      </c>
    </row>
    <row r="13" spans="1:17" x14ac:dyDescent="0.25">
      <c r="A13" t="s">
        <v>21</v>
      </c>
      <c r="B13" s="2">
        <v>4</v>
      </c>
      <c r="C13" s="2">
        <v>3</v>
      </c>
      <c r="L13" s="20"/>
      <c r="M13" s="21">
        <v>42674</v>
      </c>
      <c r="N13" s="22">
        <v>4</v>
      </c>
      <c r="O13" s="11" t="str">
        <f t="shared" ref="O13:O14" si="1">A12</f>
        <v>Árvore de busca</v>
      </c>
      <c r="P13" s="18">
        <f t="shared" ref="P13:Q14" si="2">B12</f>
        <v>10</v>
      </c>
      <c r="Q13" s="18">
        <f t="shared" si="2"/>
        <v>4</v>
      </c>
    </row>
    <row r="14" spans="1:17" x14ac:dyDescent="0.25">
      <c r="A14" t="s">
        <v>22</v>
      </c>
      <c r="B14" s="2">
        <v>3</v>
      </c>
      <c r="C14" s="2">
        <v>2</v>
      </c>
      <c r="M14" s="25"/>
      <c r="N14" s="23"/>
      <c r="O14" s="11" t="str">
        <f t="shared" si="1"/>
        <v>Jogador IA</v>
      </c>
      <c r="P14" s="18">
        <f t="shared" si="2"/>
        <v>4</v>
      </c>
      <c r="Q14" s="18">
        <f t="shared" si="2"/>
        <v>3</v>
      </c>
    </row>
    <row r="15" spans="1:17" x14ac:dyDescent="0.25">
      <c r="A15" t="s">
        <v>23</v>
      </c>
      <c r="B15" s="2">
        <v>10</v>
      </c>
      <c r="C15" s="2">
        <v>5</v>
      </c>
      <c r="M15" s="26"/>
      <c r="N15" s="24"/>
      <c r="O15" s="9" t="str">
        <f>A9</f>
        <v>Verifica status</v>
      </c>
      <c r="P15" s="19">
        <f>B9</f>
        <v>5</v>
      </c>
      <c r="Q15" s="19">
        <f>C9</f>
        <v>0</v>
      </c>
    </row>
    <row r="16" spans="1:17" x14ac:dyDescent="0.25">
      <c r="A16" t="s">
        <v>24</v>
      </c>
      <c r="B16" s="2">
        <v>4</v>
      </c>
      <c r="C16" s="2">
        <v>1</v>
      </c>
      <c r="M16" s="21">
        <v>42688</v>
      </c>
      <c r="N16" s="22">
        <v>5</v>
      </c>
      <c r="O16" s="10" t="str">
        <f t="shared" ref="O16:Q17" si="3">A16</f>
        <v>Interface</v>
      </c>
      <c r="P16" s="17">
        <f t="shared" si="3"/>
        <v>4</v>
      </c>
      <c r="Q16" s="17">
        <f>C16</f>
        <v>1</v>
      </c>
    </row>
    <row r="17" spans="1:17" x14ac:dyDescent="0.25">
      <c r="A17" t="s">
        <v>25</v>
      </c>
      <c r="B17" s="2">
        <v>8</v>
      </c>
      <c r="C17" s="2">
        <v>7</v>
      </c>
      <c r="M17" s="25"/>
      <c r="N17" s="23"/>
      <c r="O17" s="11" t="str">
        <f t="shared" si="3"/>
        <v>Prototipagem</v>
      </c>
      <c r="P17" s="18">
        <f t="shared" si="3"/>
        <v>8</v>
      </c>
      <c r="Q17" s="18">
        <f t="shared" si="3"/>
        <v>7</v>
      </c>
    </row>
    <row r="18" spans="1:17" x14ac:dyDescent="0.25">
      <c r="A18" t="s">
        <v>26</v>
      </c>
      <c r="B18" s="2">
        <v>2</v>
      </c>
      <c r="C18" s="2">
        <v>3.5</v>
      </c>
      <c r="M18" s="26"/>
      <c r="N18" s="24"/>
      <c r="O18" s="9" t="str">
        <f>A21</f>
        <v>Testes e reparos 1</v>
      </c>
      <c r="P18" s="19">
        <f>B21</f>
        <v>10</v>
      </c>
      <c r="Q18" s="19">
        <f>C21</f>
        <v>5</v>
      </c>
    </row>
    <row r="19" spans="1:17" x14ac:dyDescent="0.25">
      <c r="A19" t="s">
        <v>27</v>
      </c>
      <c r="B19" s="2">
        <v>10</v>
      </c>
      <c r="C19" s="2">
        <v>15</v>
      </c>
      <c r="M19" s="21">
        <v>42702</v>
      </c>
      <c r="N19" s="22">
        <v>6</v>
      </c>
      <c r="O19" s="11" t="str">
        <f>A19</f>
        <v>Slides 2</v>
      </c>
      <c r="P19" s="18">
        <f>B19</f>
        <v>10</v>
      </c>
      <c r="Q19" s="18">
        <f>C19</f>
        <v>15</v>
      </c>
    </row>
    <row r="20" spans="1:17" x14ac:dyDescent="0.25">
      <c r="A20" t="s">
        <v>28</v>
      </c>
      <c r="B20" s="2">
        <v>10</v>
      </c>
      <c r="C20" s="2"/>
      <c r="M20" s="25"/>
      <c r="N20" s="23"/>
      <c r="O20" s="11" t="str">
        <f>A25</f>
        <v>Apresentacao 2</v>
      </c>
      <c r="P20" s="18">
        <f>B25</f>
        <v>2</v>
      </c>
      <c r="Q20" s="18">
        <f>C25</f>
        <v>2.5</v>
      </c>
    </row>
    <row r="21" spans="1:17" x14ac:dyDescent="0.25">
      <c r="A21" t="s">
        <v>29</v>
      </c>
      <c r="B21" s="2">
        <v>10</v>
      </c>
      <c r="C21" s="2">
        <v>5</v>
      </c>
      <c r="M21" s="25"/>
      <c r="N21" s="23"/>
      <c r="O21" s="11" t="str">
        <f>A22</f>
        <v>Testes e reparos 2</v>
      </c>
      <c r="P21" s="18">
        <f>B22</f>
        <v>20</v>
      </c>
      <c r="Q21" s="18">
        <f>C22</f>
        <v>32</v>
      </c>
    </row>
    <row r="22" spans="1:17" x14ac:dyDescent="0.25">
      <c r="A22" t="s">
        <v>30</v>
      </c>
      <c r="B22" s="2">
        <v>20</v>
      </c>
      <c r="C22" s="2">
        <v>32</v>
      </c>
      <c r="M22" s="26"/>
      <c r="N22" s="24"/>
      <c r="O22" s="9" t="s">
        <v>18</v>
      </c>
      <c r="P22" s="9">
        <f>B10</f>
        <v>5</v>
      </c>
      <c r="Q22" s="32">
        <f>C10</f>
        <v>0</v>
      </c>
    </row>
    <row r="23" spans="1:17" x14ac:dyDescent="0.25">
      <c r="A23" t="s">
        <v>31</v>
      </c>
      <c r="B23" s="2">
        <v>10</v>
      </c>
      <c r="C23" s="2"/>
      <c r="M23" s="21">
        <v>42716</v>
      </c>
      <c r="N23" s="23">
        <v>7</v>
      </c>
      <c r="O23" s="11" t="str">
        <f>A11</f>
        <v>Mecânica</v>
      </c>
      <c r="P23" s="18">
        <f>B11</f>
        <v>16</v>
      </c>
      <c r="Q23" s="18">
        <f>C11</f>
        <v>0</v>
      </c>
    </row>
    <row r="24" spans="1:17" x14ac:dyDescent="0.25">
      <c r="A24" t="s">
        <v>32</v>
      </c>
      <c r="B24" s="2">
        <v>2</v>
      </c>
      <c r="C24" s="2">
        <v>1.7</v>
      </c>
      <c r="M24" s="25"/>
      <c r="N24" s="23"/>
      <c r="O24" s="11" t="str">
        <f>A23</f>
        <v>Testes e reparos 3</v>
      </c>
      <c r="P24" s="18">
        <f>B23</f>
        <v>10</v>
      </c>
      <c r="Q24" s="18">
        <f>C23</f>
        <v>0</v>
      </c>
    </row>
    <row r="25" spans="1:17" x14ac:dyDescent="0.25">
      <c r="A25" t="s">
        <v>33</v>
      </c>
      <c r="B25" s="2">
        <v>2</v>
      </c>
      <c r="C25" s="2">
        <v>2.5</v>
      </c>
      <c r="M25" s="25"/>
      <c r="N25" s="23"/>
      <c r="O25" s="11" t="str">
        <f>A20</f>
        <v>Slides 3</v>
      </c>
      <c r="P25" s="18">
        <f>B20</f>
        <v>10</v>
      </c>
      <c r="Q25" s="18">
        <f>C20</f>
        <v>0</v>
      </c>
    </row>
    <row r="26" spans="1:17" x14ac:dyDescent="0.25">
      <c r="A26" t="s">
        <v>34</v>
      </c>
      <c r="B26" s="2">
        <v>2</v>
      </c>
      <c r="M26" s="25"/>
      <c r="N26" s="23"/>
      <c r="O26" s="11" t="str">
        <f>A26</f>
        <v>Apresentacao 3</v>
      </c>
      <c r="P26" s="18">
        <f>B26</f>
        <v>2</v>
      </c>
      <c r="Q26" s="18">
        <f>C26</f>
        <v>0</v>
      </c>
    </row>
    <row r="27" spans="1:17" x14ac:dyDescent="0.25">
      <c r="F27" t="s">
        <v>36</v>
      </c>
      <c r="M27" s="26"/>
      <c r="N27" s="24"/>
      <c r="O27" s="9" t="str">
        <f>A23</f>
        <v>Testes e reparos 3</v>
      </c>
      <c r="P27" s="19">
        <f>B23</f>
        <v>10</v>
      </c>
      <c r="Q27" s="19">
        <f>C23</f>
        <v>0</v>
      </c>
    </row>
    <row r="28" spans="1:17" x14ac:dyDescent="0.25">
      <c r="F28" s="1" t="s">
        <v>6</v>
      </c>
      <c r="G28" s="1" t="s">
        <v>41</v>
      </c>
      <c r="H28" s="1" t="s">
        <v>40</v>
      </c>
      <c r="M28" s="2"/>
    </row>
    <row r="29" spans="1:17" x14ac:dyDescent="0.25">
      <c r="F29" s="29">
        <f>M10</f>
        <v>42660</v>
      </c>
      <c r="G29" s="2">
        <f>H29</f>
        <v>25</v>
      </c>
      <c r="H29" s="2">
        <f>SUM(P10:P12)</f>
        <v>25</v>
      </c>
      <c r="M29" s="2"/>
    </row>
    <row r="30" spans="1:17" ht="17.25" customHeight="1" x14ac:dyDescent="0.25">
      <c r="F30" s="29">
        <f>F29+2</f>
        <v>42662</v>
      </c>
      <c r="G30" s="2">
        <f>G29</f>
        <v>25</v>
      </c>
      <c r="H30" s="31">
        <f>H29-($H$29/COUNTA($G$30:$G$36))</f>
        <v>21.428571428571427</v>
      </c>
      <c r="M30" s="2"/>
    </row>
    <row r="31" spans="1:17" x14ac:dyDescent="0.25">
      <c r="F31" s="29">
        <f>F30+2</f>
        <v>42664</v>
      </c>
      <c r="G31" s="2">
        <f t="shared" ref="G31:G35" si="4">G30</f>
        <v>25</v>
      </c>
      <c r="H31" s="31">
        <f t="shared" ref="H31:H36" si="5">H30-($H$29/COUNTA($G$30:$G$36))</f>
        <v>17.857142857142854</v>
      </c>
    </row>
    <row r="32" spans="1:17" x14ac:dyDescent="0.25">
      <c r="F32" s="29">
        <f t="shared" ref="F32:F36" si="6">F31+2</f>
        <v>42666</v>
      </c>
      <c r="G32" s="2">
        <f t="shared" si="4"/>
        <v>25</v>
      </c>
      <c r="H32" s="31">
        <f t="shared" si="5"/>
        <v>14.285714285714283</v>
      </c>
    </row>
    <row r="33" spans="6:8" x14ac:dyDescent="0.25">
      <c r="F33" s="29">
        <f t="shared" si="6"/>
        <v>42668</v>
      </c>
      <c r="G33" s="2">
        <f t="shared" si="4"/>
        <v>25</v>
      </c>
      <c r="H33" s="31">
        <f t="shared" si="5"/>
        <v>10.714285714285712</v>
      </c>
    </row>
    <row r="34" spans="6:8" x14ac:dyDescent="0.25">
      <c r="F34" s="29">
        <f t="shared" si="6"/>
        <v>42670</v>
      </c>
      <c r="G34" s="2">
        <f t="shared" si="4"/>
        <v>25</v>
      </c>
      <c r="H34" s="31">
        <f t="shared" si="5"/>
        <v>7.1428571428571406</v>
      </c>
    </row>
    <row r="35" spans="6:8" x14ac:dyDescent="0.25">
      <c r="F35" s="29">
        <f t="shared" si="6"/>
        <v>42672</v>
      </c>
      <c r="G35" s="2">
        <f t="shared" si="4"/>
        <v>25</v>
      </c>
      <c r="H35" s="31">
        <f t="shared" si="5"/>
        <v>3.571428571428569</v>
      </c>
    </row>
    <row r="36" spans="6:8" x14ac:dyDescent="0.25">
      <c r="F36" s="29">
        <f t="shared" si="6"/>
        <v>42674</v>
      </c>
      <c r="G36" s="2">
        <v>13</v>
      </c>
      <c r="H36" s="31">
        <f t="shared" si="5"/>
        <v>0</v>
      </c>
    </row>
    <row r="37" spans="6:8" x14ac:dyDescent="0.25">
      <c r="F37" t="s">
        <v>37</v>
      </c>
      <c r="G37" s="2"/>
      <c r="H37" s="2"/>
    </row>
    <row r="38" spans="6:8" x14ac:dyDescent="0.25">
      <c r="F38" s="1" t="s">
        <v>6</v>
      </c>
      <c r="G38" s="1" t="s">
        <v>41</v>
      </c>
      <c r="H38" s="1" t="s">
        <v>40</v>
      </c>
    </row>
    <row r="39" spans="6:8" x14ac:dyDescent="0.25">
      <c r="F39" s="29">
        <f>M13</f>
        <v>42674</v>
      </c>
      <c r="G39" s="2">
        <f>H39</f>
        <v>32</v>
      </c>
      <c r="H39" s="2">
        <f>SUM(P13:P15)+G36</f>
        <v>32</v>
      </c>
    </row>
    <row r="40" spans="6:8" x14ac:dyDescent="0.25">
      <c r="F40" s="29">
        <f>F39+2</f>
        <v>42676</v>
      </c>
      <c r="G40" s="2">
        <f>G39-H13</f>
        <v>32</v>
      </c>
      <c r="H40" s="31">
        <f>H39-($H$39/COUNTA($G$40:$G$46))</f>
        <v>27.428571428571431</v>
      </c>
    </row>
    <row r="41" spans="6:8" x14ac:dyDescent="0.25">
      <c r="F41" s="29">
        <f>F40+2</f>
        <v>42678</v>
      </c>
      <c r="G41" s="2">
        <f>G40-H14</f>
        <v>32</v>
      </c>
      <c r="H41" s="31">
        <f t="shared" ref="H41:H46" si="7">H40-($H$39/COUNTA($G$40:$G$46))</f>
        <v>22.857142857142861</v>
      </c>
    </row>
    <row r="42" spans="6:8" x14ac:dyDescent="0.25">
      <c r="F42" s="29">
        <f t="shared" ref="F42:F46" si="8">F41+2</f>
        <v>42680</v>
      </c>
      <c r="G42" s="2">
        <v>22</v>
      </c>
      <c r="H42" s="31">
        <f t="shared" si="7"/>
        <v>18.285714285714292</v>
      </c>
    </row>
    <row r="43" spans="6:8" x14ac:dyDescent="0.25">
      <c r="F43" s="29">
        <f t="shared" si="8"/>
        <v>42682</v>
      </c>
      <c r="G43" s="2">
        <v>22</v>
      </c>
      <c r="H43" s="31">
        <f t="shared" si="7"/>
        <v>13.714285714285721</v>
      </c>
    </row>
    <row r="44" spans="6:8" x14ac:dyDescent="0.25">
      <c r="F44" s="29">
        <f t="shared" si="8"/>
        <v>42684</v>
      </c>
      <c r="G44" s="2">
        <v>22</v>
      </c>
      <c r="H44" s="31">
        <f t="shared" si="7"/>
        <v>9.1428571428571495</v>
      </c>
    </row>
    <row r="45" spans="6:8" x14ac:dyDescent="0.25">
      <c r="F45" s="29">
        <f t="shared" si="8"/>
        <v>42686</v>
      </c>
      <c r="G45" s="2">
        <v>22</v>
      </c>
      <c r="H45" s="31">
        <f t="shared" si="7"/>
        <v>4.5714285714285783</v>
      </c>
    </row>
    <row r="46" spans="6:8" x14ac:dyDescent="0.25">
      <c r="F46" s="29">
        <f t="shared" si="8"/>
        <v>42688</v>
      </c>
      <c r="G46" s="2">
        <v>18</v>
      </c>
      <c r="H46" s="31">
        <f t="shared" si="7"/>
        <v>7.1054273576010019E-15</v>
      </c>
    </row>
    <row r="47" spans="6:8" x14ac:dyDescent="0.25">
      <c r="F47" t="s">
        <v>38</v>
      </c>
    </row>
    <row r="48" spans="6:8" x14ac:dyDescent="0.25">
      <c r="F48" s="1" t="s">
        <v>6</v>
      </c>
      <c r="G48" s="1" t="s">
        <v>41</v>
      </c>
      <c r="H48" s="1" t="s">
        <v>40</v>
      </c>
    </row>
    <row r="49" spans="6:8" x14ac:dyDescent="0.25">
      <c r="F49" s="29">
        <f>F46</f>
        <v>42688</v>
      </c>
      <c r="G49" s="2">
        <f>H49</f>
        <v>40</v>
      </c>
      <c r="H49" s="2">
        <f>SUM(P16:P18)+G46</f>
        <v>40</v>
      </c>
    </row>
    <row r="50" spans="6:8" x14ac:dyDescent="0.25">
      <c r="F50" s="29">
        <f>F49+2</f>
        <v>42690</v>
      </c>
      <c r="G50" s="2">
        <v>35</v>
      </c>
      <c r="H50" s="2">
        <f>H49-($H$49/COUNTA($G$50:$G$56))</f>
        <v>34.285714285714285</v>
      </c>
    </row>
    <row r="51" spans="6:8" x14ac:dyDescent="0.25">
      <c r="F51" s="29">
        <f t="shared" ref="F51:F56" si="9">F50+2</f>
        <v>42692</v>
      </c>
      <c r="G51" s="2">
        <v>35</v>
      </c>
      <c r="H51" s="2">
        <f t="shared" ref="H51:H56" si="10">H50-($H$49/COUNTA($G$50:$G$56))</f>
        <v>28.571428571428569</v>
      </c>
    </row>
    <row r="52" spans="6:8" x14ac:dyDescent="0.25">
      <c r="F52" s="29">
        <f t="shared" si="9"/>
        <v>42694</v>
      </c>
      <c r="G52" s="2">
        <v>30</v>
      </c>
      <c r="H52" s="2">
        <f t="shared" si="10"/>
        <v>22.857142857142854</v>
      </c>
    </row>
    <row r="53" spans="6:8" x14ac:dyDescent="0.25">
      <c r="F53" s="29">
        <f t="shared" si="9"/>
        <v>42696</v>
      </c>
      <c r="G53" s="2">
        <v>27</v>
      </c>
      <c r="H53" s="2">
        <f t="shared" si="10"/>
        <v>17.142857142857139</v>
      </c>
    </row>
    <row r="54" spans="6:8" x14ac:dyDescent="0.25">
      <c r="F54" s="29">
        <f t="shared" si="9"/>
        <v>42698</v>
      </c>
      <c r="G54" s="2">
        <v>17</v>
      </c>
      <c r="H54" s="2">
        <f t="shared" si="10"/>
        <v>11.428571428571423</v>
      </c>
    </row>
    <row r="55" spans="6:8" x14ac:dyDescent="0.25">
      <c r="F55" s="29">
        <f t="shared" si="9"/>
        <v>42700</v>
      </c>
      <c r="G55" s="2">
        <v>9</v>
      </c>
      <c r="H55" s="2">
        <f t="shared" si="10"/>
        <v>5.7142857142857091</v>
      </c>
    </row>
    <row r="56" spans="6:8" x14ac:dyDescent="0.25">
      <c r="F56" s="29">
        <f t="shared" si="9"/>
        <v>42702</v>
      </c>
      <c r="G56" s="2">
        <v>9</v>
      </c>
      <c r="H56" s="2">
        <f t="shared" si="10"/>
        <v>0</v>
      </c>
    </row>
    <row r="57" spans="6:8" x14ac:dyDescent="0.25">
      <c r="F57" t="s">
        <v>39</v>
      </c>
    </row>
    <row r="58" spans="6:8" x14ac:dyDescent="0.25">
      <c r="F58" s="1" t="s">
        <v>6</v>
      </c>
      <c r="G58" s="1" t="s">
        <v>41</v>
      </c>
      <c r="H58" s="1" t="s">
        <v>40</v>
      </c>
    </row>
    <row r="59" spans="6:8" x14ac:dyDescent="0.25">
      <c r="F59" s="29">
        <f>F56</f>
        <v>42702</v>
      </c>
      <c r="G59" s="2">
        <f>H59</f>
        <v>46</v>
      </c>
      <c r="H59" s="2">
        <f>SUM(P19:P22)+G56</f>
        <v>46</v>
      </c>
    </row>
    <row r="60" spans="6:8" x14ac:dyDescent="0.25">
      <c r="F60" s="29">
        <f>F59+2</f>
        <v>42704</v>
      </c>
      <c r="G60" s="2">
        <f>G59-P21</f>
        <v>26</v>
      </c>
      <c r="H60" s="2">
        <f>H59-($H$59/COUNTA($G$50:$G$56))</f>
        <v>39.428571428571431</v>
      </c>
    </row>
    <row r="61" spans="6:8" x14ac:dyDescent="0.25">
      <c r="F61" s="29">
        <f t="shared" ref="F61:F66" si="11">F60+2</f>
        <v>42706</v>
      </c>
      <c r="G61" s="2">
        <f>G60-SUM(P19:P20)</f>
        <v>14</v>
      </c>
      <c r="H61" s="2">
        <f t="shared" ref="H61:H66" si="12">H60-($H$59/COUNTA($G$50:$G$56))</f>
        <v>32.857142857142861</v>
      </c>
    </row>
    <row r="62" spans="6:8" x14ac:dyDescent="0.25">
      <c r="F62" s="29">
        <f t="shared" si="11"/>
        <v>42708</v>
      </c>
      <c r="G62" s="2">
        <v>14</v>
      </c>
      <c r="H62" s="2">
        <f t="shared" si="12"/>
        <v>26.285714285714292</v>
      </c>
    </row>
    <row r="63" spans="6:8" x14ac:dyDescent="0.25">
      <c r="F63" s="29">
        <f t="shared" si="11"/>
        <v>42710</v>
      </c>
      <c r="G63" s="2">
        <v>14</v>
      </c>
      <c r="H63" s="2">
        <f t="shared" si="12"/>
        <v>19.714285714285722</v>
      </c>
    </row>
    <row r="64" spans="6:8" x14ac:dyDescent="0.25">
      <c r="F64" s="29">
        <f t="shared" si="11"/>
        <v>42712</v>
      </c>
      <c r="G64" s="2">
        <v>14</v>
      </c>
      <c r="H64" s="2">
        <f t="shared" si="12"/>
        <v>13.142857142857151</v>
      </c>
    </row>
    <row r="65" spans="6:8" x14ac:dyDescent="0.25">
      <c r="F65" s="29">
        <f t="shared" si="11"/>
        <v>42714</v>
      </c>
      <c r="G65" s="2">
        <v>14</v>
      </c>
      <c r="H65" s="2">
        <f t="shared" si="12"/>
        <v>6.5714285714285801</v>
      </c>
    </row>
    <row r="66" spans="6:8" x14ac:dyDescent="0.25">
      <c r="F66" s="29">
        <f t="shared" si="11"/>
        <v>42716</v>
      </c>
      <c r="G66" s="2">
        <v>14</v>
      </c>
      <c r="H66" s="2">
        <f t="shared" si="12"/>
        <v>8.8817841970012523E-15</v>
      </c>
    </row>
    <row r="68" spans="6:8" x14ac:dyDescent="0.25">
      <c r="F68" s="1" t="s">
        <v>6</v>
      </c>
      <c r="G68" s="1" t="s">
        <v>35</v>
      </c>
      <c r="H68" s="1" t="s">
        <v>40</v>
      </c>
    </row>
    <row r="69" spans="6:8" x14ac:dyDescent="0.25">
      <c r="F69" s="29">
        <f>F66</f>
        <v>42716</v>
      </c>
      <c r="G69" s="2">
        <f>H69</f>
        <v>62</v>
      </c>
      <c r="H69" s="2">
        <f>G9-G8+G66</f>
        <v>62</v>
      </c>
    </row>
    <row r="70" spans="6:8" x14ac:dyDescent="0.25">
      <c r="F70" s="29">
        <f>F69+2</f>
        <v>42718</v>
      </c>
      <c r="G70" s="2">
        <f>G69-H45</f>
        <v>57.428571428571423</v>
      </c>
      <c r="H70" s="2"/>
    </row>
    <row r="71" spans="6:8" x14ac:dyDescent="0.25">
      <c r="F71" s="29">
        <f t="shared" ref="F71:F76" si="13">F70+2</f>
        <v>42720</v>
      </c>
      <c r="G71" s="2">
        <f>199-H46</f>
        <v>199</v>
      </c>
      <c r="H71" s="2"/>
    </row>
    <row r="72" spans="6:8" x14ac:dyDescent="0.25">
      <c r="F72" s="29">
        <f t="shared" si="13"/>
        <v>42722</v>
      </c>
      <c r="G72" s="2">
        <f>199-H47</f>
        <v>199</v>
      </c>
      <c r="H72" s="2"/>
    </row>
    <row r="73" spans="6:8" x14ac:dyDescent="0.25">
      <c r="F73" s="29">
        <f t="shared" si="13"/>
        <v>42724</v>
      </c>
      <c r="G73" s="2" t="e">
        <f>199-#REF!</f>
        <v>#REF!</v>
      </c>
      <c r="H73" s="2"/>
    </row>
    <row r="74" spans="6:8" x14ac:dyDescent="0.25">
      <c r="G74" s="30"/>
      <c r="H74" s="30"/>
    </row>
    <row r="75" spans="6:8" x14ac:dyDescent="0.25">
      <c r="G75" s="30"/>
      <c r="H75" s="30"/>
    </row>
    <row r="76" spans="6:8" x14ac:dyDescent="0.25">
      <c r="G76" s="30"/>
      <c r="H76" s="30"/>
    </row>
  </sheetData>
  <mergeCells count="14">
    <mergeCell ref="N10:N12"/>
    <mergeCell ref="M10:M12"/>
    <mergeCell ref="N13:N15"/>
    <mergeCell ref="M13:M15"/>
    <mergeCell ref="N16:N18"/>
    <mergeCell ref="M16:M18"/>
    <mergeCell ref="N2:N3"/>
    <mergeCell ref="N4:N9"/>
    <mergeCell ref="M2:M3"/>
    <mergeCell ref="M4:M9"/>
    <mergeCell ref="N19:N22"/>
    <mergeCell ref="M19:M22"/>
    <mergeCell ref="M23:M27"/>
    <mergeCell ref="N23:N2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11" sqref="A11:E37"/>
    </sheetView>
  </sheetViews>
  <sheetFormatPr defaultRowHeight="15" x14ac:dyDescent="0.25"/>
  <cols>
    <col min="2" max="2" width="17.7109375" customWidth="1"/>
    <col min="3" max="3" width="16.28515625" customWidth="1"/>
    <col min="4" max="4" width="18.7109375" customWidth="1"/>
  </cols>
  <sheetData>
    <row r="1" spans="1:5" x14ac:dyDescent="0.25">
      <c r="A1" s="1">
        <f>I1</f>
        <v>0</v>
      </c>
      <c r="B1" s="1" t="s">
        <v>3</v>
      </c>
      <c r="C1" s="1" t="s">
        <v>4</v>
      </c>
      <c r="D1" s="1" t="s">
        <v>5</v>
      </c>
    </row>
    <row r="2" spans="1:5" x14ac:dyDescent="0.25">
      <c r="A2" s="1">
        <v>0</v>
      </c>
      <c r="B2" s="2">
        <v>0</v>
      </c>
      <c r="C2" s="2">
        <v>0</v>
      </c>
      <c r="D2" s="2">
        <v>0</v>
      </c>
    </row>
    <row r="3" spans="1:5" x14ac:dyDescent="0.25">
      <c r="A3" s="1">
        <f>I2</f>
        <v>0</v>
      </c>
      <c r="B3" s="2">
        <f>SUM(K2:K3)</f>
        <v>0</v>
      </c>
      <c r="C3" s="2">
        <f>SUM(L2:L3)</f>
        <v>0</v>
      </c>
      <c r="D3" s="2">
        <f>SUM(K2:K3)</f>
        <v>0</v>
      </c>
    </row>
    <row r="4" spans="1:5" x14ac:dyDescent="0.25">
      <c r="A4" s="1">
        <f>I4</f>
        <v>0</v>
      </c>
      <c r="B4" s="2">
        <f>SUM(K4:K9)+B3</f>
        <v>0</v>
      </c>
      <c r="C4" s="2">
        <f xml:space="preserve"> SUM(L4:L9)+C3</f>
        <v>0</v>
      </c>
      <c r="D4" s="2">
        <f>SUM(K4:K9)+D3</f>
        <v>0</v>
      </c>
    </row>
    <row r="5" spans="1:5" x14ac:dyDescent="0.25">
      <c r="A5" s="1">
        <f>I10</f>
        <v>0</v>
      </c>
      <c r="B5" s="2">
        <f>SUM(K10:K13)+B4</f>
        <v>0</v>
      </c>
      <c r="C5" s="2">
        <f xml:space="preserve"> SUM(L10:L13)+C4</f>
        <v>0</v>
      </c>
      <c r="D5" s="2">
        <f>K10+D4</f>
        <v>0</v>
      </c>
    </row>
    <row r="6" spans="1:5" x14ac:dyDescent="0.25">
      <c r="A6" s="1">
        <f>I14</f>
        <v>0</v>
      </c>
      <c r="B6" s="2">
        <f>SUM(K14:K17)+B5</f>
        <v>0</v>
      </c>
      <c r="C6" s="2"/>
      <c r="D6" s="2"/>
    </row>
    <row r="7" spans="1:5" x14ac:dyDescent="0.25">
      <c r="A7" s="1">
        <f>I18</f>
        <v>0</v>
      </c>
      <c r="B7" s="2">
        <f>SUM(K18:K20)+B6</f>
        <v>0</v>
      </c>
      <c r="C7" s="2"/>
      <c r="D7" s="2"/>
    </row>
    <row r="8" spans="1:5" x14ac:dyDescent="0.25">
      <c r="A8" s="1">
        <f>I21</f>
        <v>0</v>
      </c>
      <c r="B8" s="2">
        <f>SUM(K21:K23)+B7</f>
        <v>0</v>
      </c>
      <c r="C8" s="2"/>
      <c r="D8" s="2"/>
    </row>
    <row r="9" spans="1:5" x14ac:dyDescent="0.25">
      <c r="A9" s="1">
        <f>I24</f>
        <v>0</v>
      </c>
      <c r="B9" s="2">
        <f>SUM(K24:K26)+B8</f>
        <v>0</v>
      </c>
      <c r="C9" s="2"/>
      <c r="D9" s="2"/>
    </row>
    <row r="11" spans="1:5" x14ac:dyDescent="0.25">
      <c r="A11" s="1" t="s">
        <v>6</v>
      </c>
      <c r="B11" s="1" t="s">
        <v>7</v>
      </c>
      <c r="C11" s="1" t="s">
        <v>8</v>
      </c>
      <c r="D11" s="1" t="s">
        <v>9</v>
      </c>
      <c r="E11" s="1" t="s">
        <v>2</v>
      </c>
    </row>
    <row r="12" spans="1:5" ht="30" x14ac:dyDescent="0.25">
      <c r="A12" s="21">
        <v>42632</v>
      </c>
      <c r="B12" s="27">
        <v>1</v>
      </c>
      <c r="C12" s="7" t="e">
        <f t="shared" ref="C12:E13" si="0">#REF!</f>
        <v>#REF!</v>
      </c>
      <c r="D12" s="12" t="e">
        <f t="shared" ref="D12:E13" si="1">#REF!</f>
        <v>#REF!</v>
      </c>
      <c r="E12" s="12" t="e">
        <f t="shared" ref="E12:E13" si="2">#REF!</f>
        <v>#REF!</v>
      </c>
    </row>
    <row r="13" spans="1:5" x14ac:dyDescent="0.25">
      <c r="A13" s="26"/>
      <c r="B13" s="28"/>
      <c r="C13" s="8" t="e">
        <f t="shared" ref="C13:E14" si="3">#REF!</f>
        <v>#REF!</v>
      </c>
      <c r="D13" s="13" t="e">
        <f t="shared" ref="D13:E14" si="4">#REF!</f>
        <v>#REF!</v>
      </c>
      <c r="E13" s="13" t="e">
        <f t="shared" ref="E13:E14" si="5">#REF!</f>
        <v>#REF!</v>
      </c>
    </row>
    <row r="14" spans="1:5" ht="30" x14ac:dyDescent="0.25">
      <c r="A14" s="21">
        <v>42646</v>
      </c>
      <c r="B14" s="27">
        <v>2</v>
      </c>
      <c r="C14" s="4" t="e">
        <f>#REF!</f>
        <v>#REF!</v>
      </c>
      <c r="D14" s="14" t="e">
        <f>#REF!</f>
        <v>#REF!</v>
      </c>
      <c r="E14" s="14" t="e">
        <f>#REF!</f>
        <v>#REF!</v>
      </c>
    </row>
    <row r="15" spans="1:5" ht="30" x14ac:dyDescent="0.25">
      <c r="A15" s="25"/>
      <c r="B15" s="23"/>
      <c r="C15" s="5" t="e">
        <f>#REF!</f>
        <v>#REF!</v>
      </c>
      <c r="D15" s="15" t="e">
        <f>#REF!</f>
        <v>#REF!</v>
      </c>
      <c r="E15" s="15" t="e">
        <f>#REF!</f>
        <v>#REF!</v>
      </c>
    </row>
    <row r="16" spans="1:5" ht="30" x14ac:dyDescent="0.25">
      <c r="A16" s="25"/>
      <c r="B16" s="23"/>
      <c r="C16" s="5" t="e">
        <f>#REF!</f>
        <v>#REF!</v>
      </c>
      <c r="D16" s="15" t="e">
        <f>#REF!</f>
        <v>#REF!</v>
      </c>
      <c r="E16" s="15" t="e">
        <f>#REF!</f>
        <v>#REF!</v>
      </c>
    </row>
    <row r="17" spans="1:5" x14ac:dyDescent="0.25">
      <c r="A17" s="25"/>
      <c r="B17" s="23"/>
      <c r="C17" s="5" t="e">
        <f>#REF!</f>
        <v>#REF!</v>
      </c>
      <c r="D17" s="15" t="e">
        <f>#REF!</f>
        <v>#REF!</v>
      </c>
      <c r="E17" s="15" t="e">
        <f>#REF!</f>
        <v>#REF!</v>
      </c>
    </row>
    <row r="18" spans="1:5" x14ac:dyDescent="0.25">
      <c r="A18" s="25"/>
      <c r="B18" s="23"/>
      <c r="C18" s="5" t="e">
        <f>#REF!</f>
        <v>#REF!</v>
      </c>
      <c r="D18" s="15" t="e">
        <f>#REF!</f>
        <v>#REF!</v>
      </c>
      <c r="E18" s="15" t="e">
        <f>#REF!</f>
        <v>#REF!</v>
      </c>
    </row>
    <row r="19" spans="1:5" x14ac:dyDescent="0.25">
      <c r="A19" s="26"/>
      <c r="B19" s="24"/>
      <c r="C19" s="6" t="e">
        <f>#REF!</f>
        <v>#REF!</v>
      </c>
      <c r="D19" s="16" t="e">
        <f>#REF!</f>
        <v>#REF!</v>
      </c>
      <c r="E19" s="16" t="e">
        <f>#REF!</f>
        <v>#REF!</v>
      </c>
    </row>
    <row r="20" spans="1:5" x14ac:dyDescent="0.25">
      <c r="A20" s="21">
        <v>42660</v>
      </c>
      <c r="B20" s="22">
        <v>3</v>
      </c>
      <c r="C20" s="10" t="e">
        <f>#REF!</f>
        <v>#REF!</v>
      </c>
      <c r="D20" s="17" t="e">
        <f>#REF!</f>
        <v>#REF!</v>
      </c>
      <c r="E20" s="17" t="e">
        <f>#REF!</f>
        <v>#REF!</v>
      </c>
    </row>
    <row r="21" spans="1:5" x14ac:dyDescent="0.25">
      <c r="A21" s="25"/>
      <c r="B21" s="23"/>
      <c r="C21" s="11" t="e">
        <f>#REF!</f>
        <v>#REF!</v>
      </c>
      <c r="D21" s="18" t="e">
        <f>#REF!</f>
        <v>#REF!</v>
      </c>
      <c r="E21" s="18" t="e">
        <f>#REF!</f>
        <v>#REF!</v>
      </c>
    </row>
    <row r="22" spans="1:5" x14ac:dyDescent="0.25">
      <c r="A22" s="26"/>
      <c r="B22" s="24"/>
      <c r="C22" s="9" t="e">
        <f>#REF!</f>
        <v>#REF!</v>
      </c>
      <c r="D22" s="19" t="e">
        <f>#REF!</f>
        <v>#REF!</v>
      </c>
      <c r="E22" s="19" t="e">
        <f>#REF!</f>
        <v>#REF!</v>
      </c>
    </row>
    <row r="23" spans="1:5" x14ac:dyDescent="0.25">
      <c r="A23" s="21">
        <v>42674</v>
      </c>
      <c r="B23" s="22">
        <v>4</v>
      </c>
      <c r="C23" s="11" t="e">
        <f t="shared" ref="C23:C24" si="6">#REF!</f>
        <v>#REF!</v>
      </c>
      <c r="D23" s="18" t="e">
        <f t="shared" ref="D23:E24" si="7">#REF!</f>
        <v>#REF!</v>
      </c>
      <c r="E23" s="18" t="e">
        <f t="shared" ref="E23:E24" si="8">#REF!</f>
        <v>#REF!</v>
      </c>
    </row>
    <row r="24" spans="1:5" x14ac:dyDescent="0.25">
      <c r="A24" s="25"/>
      <c r="B24" s="23"/>
      <c r="C24" s="11" t="e">
        <f t="shared" ref="C24:C25" si="9">#REF!</f>
        <v>#REF!</v>
      </c>
      <c r="D24" s="18" t="e">
        <f t="shared" ref="D24:E25" si="10">#REF!</f>
        <v>#REF!</v>
      </c>
      <c r="E24" s="18" t="e">
        <f t="shared" ref="E24:E25" si="11">#REF!</f>
        <v>#REF!</v>
      </c>
    </row>
    <row r="25" spans="1:5" x14ac:dyDescent="0.25">
      <c r="A25" s="26"/>
      <c r="B25" s="24"/>
      <c r="C25" s="9" t="e">
        <f>#REF!</f>
        <v>#REF!</v>
      </c>
      <c r="D25" s="19" t="e">
        <f>#REF!</f>
        <v>#REF!</v>
      </c>
      <c r="E25" s="19" t="e">
        <f>#REF!</f>
        <v>#REF!</v>
      </c>
    </row>
    <row r="26" spans="1:5" x14ac:dyDescent="0.25">
      <c r="A26" s="21">
        <v>42688</v>
      </c>
      <c r="B26" s="22">
        <v>5</v>
      </c>
      <c r="C26" s="10" t="e">
        <f t="shared" ref="C26:E27" si="12">#REF!</f>
        <v>#REF!</v>
      </c>
      <c r="D26" s="17" t="e">
        <f t="shared" ref="D26:E27" si="13">#REF!</f>
        <v>#REF!</v>
      </c>
      <c r="E26" s="17" t="e">
        <f>#REF!</f>
        <v>#REF!</v>
      </c>
    </row>
    <row r="27" spans="1:5" x14ac:dyDescent="0.25">
      <c r="A27" s="25"/>
      <c r="B27" s="23"/>
      <c r="C27" s="11" t="e">
        <f t="shared" ref="C27:E28" si="14">#REF!</f>
        <v>#REF!</v>
      </c>
      <c r="D27" s="18" t="e">
        <f t="shared" ref="D27:E28" si="15">#REF!</f>
        <v>#REF!</v>
      </c>
      <c r="E27" s="18" t="e">
        <f t="shared" ref="E27:E28" si="16">#REF!</f>
        <v>#REF!</v>
      </c>
    </row>
    <row r="28" spans="1:5" x14ac:dyDescent="0.25">
      <c r="A28" s="26"/>
      <c r="B28" s="24"/>
      <c r="C28" s="9" t="e">
        <f>#REF!</f>
        <v>#REF!</v>
      </c>
      <c r="D28" s="19" t="e">
        <f>#REF!</f>
        <v>#REF!</v>
      </c>
      <c r="E28" s="19" t="e">
        <f>#REF!</f>
        <v>#REF!</v>
      </c>
    </row>
    <row r="29" spans="1:5" x14ac:dyDescent="0.25">
      <c r="A29" s="21">
        <v>42702</v>
      </c>
      <c r="B29" s="22">
        <v>6</v>
      </c>
      <c r="C29" s="11" t="e">
        <f>#REF!</f>
        <v>#REF!</v>
      </c>
      <c r="D29" s="18" t="e">
        <f>#REF!</f>
        <v>#REF!</v>
      </c>
      <c r="E29" s="18" t="e">
        <f>#REF!</f>
        <v>#REF!</v>
      </c>
    </row>
    <row r="30" spans="1:5" x14ac:dyDescent="0.25">
      <c r="A30" s="25"/>
      <c r="B30" s="23"/>
      <c r="C30" s="11" t="e">
        <f>#REF!</f>
        <v>#REF!</v>
      </c>
      <c r="D30" s="18" t="e">
        <f>#REF!</f>
        <v>#REF!</v>
      </c>
      <c r="E30" s="18" t="e">
        <f>#REF!</f>
        <v>#REF!</v>
      </c>
    </row>
    <row r="31" spans="1:5" x14ac:dyDescent="0.25">
      <c r="A31" s="26"/>
      <c r="B31" s="24"/>
      <c r="C31" s="11" t="e">
        <f>#REF!</f>
        <v>#REF!</v>
      </c>
      <c r="D31" s="18" t="e">
        <f>#REF!</f>
        <v>#REF!</v>
      </c>
      <c r="E31" s="18" t="e">
        <f>#REF!</f>
        <v>#REF!</v>
      </c>
    </row>
    <row r="32" spans="1:5" x14ac:dyDescent="0.25">
      <c r="A32" s="21">
        <v>42716</v>
      </c>
      <c r="B32" s="22">
        <v>7</v>
      </c>
      <c r="C32" s="10" t="s">
        <v>18</v>
      </c>
      <c r="D32" s="17" t="e">
        <f>#REF!</f>
        <v>#REF!</v>
      </c>
      <c r="E32" s="17" t="e">
        <f>#REF!</f>
        <v>#REF!</v>
      </c>
    </row>
    <row r="33" spans="1:5" x14ac:dyDescent="0.25">
      <c r="A33" s="25"/>
      <c r="B33" s="23"/>
      <c r="C33" s="11" t="e">
        <f>#REF!</f>
        <v>#REF!</v>
      </c>
      <c r="D33" s="18" t="e">
        <f>#REF!</f>
        <v>#REF!</v>
      </c>
      <c r="E33" s="18" t="e">
        <f>#REF!</f>
        <v>#REF!</v>
      </c>
    </row>
    <row r="34" spans="1:5" x14ac:dyDescent="0.25">
      <c r="A34" s="25"/>
      <c r="B34" s="23"/>
      <c r="C34" s="11" t="e">
        <f>#REF!</f>
        <v>#REF!</v>
      </c>
      <c r="D34" s="18" t="e">
        <f>#REF!</f>
        <v>#REF!</v>
      </c>
      <c r="E34" s="18" t="e">
        <f>#REF!</f>
        <v>#REF!</v>
      </c>
    </row>
    <row r="35" spans="1:5" x14ac:dyDescent="0.25">
      <c r="A35" s="25"/>
      <c r="B35" s="23"/>
      <c r="C35" s="11" t="e">
        <f>#REF!</f>
        <v>#REF!</v>
      </c>
      <c r="D35" s="18" t="e">
        <f>#REF!</f>
        <v>#REF!</v>
      </c>
      <c r="E35" s="18" t="e">
        <f>#REF!</f>
        <v>#REF!</v>
      </c>
    </row>
    <row r="36" spans="1:5" x14ac:dyDescent="0.25">
      <c r="A36" s="25"/>
      <c r="B36" s="23"/>
      <c r="C36" s="11" t="e">
        <f>#REF!</f>
        <v>#REF!</v>
      </c>
      <c r="D36" s="18" t="e">
        <f>#REF!</f>
        <v>#REF!</v>
      </c>
      <c r="E36" s="18" t="e">
        <f>#REF!</f>
        <v>#REF!</v>
      </c>
    </row>
    <row r="37" spans="1:5" x14ac:dyDescent="0.25">
      <c r="A37" s="26"/>
      <c r="B37" s="24"/>
      <c r="C37" s="9" t="e">
        <f>#REF!</f>
        <v>#REF!</v>
      </c>
      <c r="D37" s="19" t="e">
        <f>#REF!</f>
        <v>#REF!</v>
      </c>
      <c r="E37" s="19" t="e">
        <f>#REF!</f>
        <v>#REF!</v>
      </c>
    </row>
  </sheetData>
  <mergeCells count="14">
    <mergeCell ref="A32:A37"/>
    <mergeCell ref="B32:B37"/>
    <mergeCell ref="A23:A25"/>
    <mergeCell ref="B23:B25"/>
    <mergeCell ref="A26:A28"/>
    <mergeCell ref="B26:B28"/>
    <mergeCell ref="A29:A31"/>
    <mergeCell ref="B29:B31"/>
    <mergeCell ref="A12:A13"/>
    <mergeCell ref="B12:B13"/>
    <mergeCell ref="A14:A19"/>
    <mergeCell ref="B14:B19"/>
    <mergeCell ref="A20:A22"/>
    <mergeCell ref="B20:B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</dc:creator>
  <cp:keywords/>
  <dc:description/>
  <cp:lastModifiedBy>Elias</cp:lastModifiedBy>
  <cp:revision/>
  <dcterms:created xsi:type="dcterms:W3CDTF">2016-10-10T23:57:18Z</dcterms:created>
  <dcterms:modified xsi:type="dcterms:W3CDTF">2016-12-02T03:06:32Z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6a99e846-8d9d-46c5-a91d-f9e3d6f4192f</vt:lpwstr>
  </property>
</Properties>
</file>