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4c83775a956557/Documents/Rodrigo/Ibero/Semestres/Semestre_5/Proyectos 4/"/>
    </mc:Choice>
  </mc:AlternateContent>
  <xr:revisionPtr revIDLastSave="230" documentId="8_{01D91AD4-7801-41FD-B16B-F1D0D349992A}" xr6:coauthVersionLast="47" xr6:coauthVersionMax="47" xr10:uidLastSave="{96CEA77C-F66D-43E6-B414-5BBEBF16E61B}"/>
  <bookViews>
    <workbookView xWindow="-108" yWindow="-108" windowWidth="23256" windowHeight="12456" firstSheet="1" activeTab="8" xr2:uid="{4BF4B13B-223B-4FBD-A307-A725B79C081B}"/>
  </bookViews>
  <sheets>
    <sheet name="Ejercicio 1" sheetId="6" r:id="rId1"/>
    <sheet name="Ejercicio 2" sheetId="1" r:id="rId2"/>
    <sheet name="Ejercicio 3" sheetId="2" r:id="rId3"/>
    <sheet name="Ejercicio 4" sheetId="7" r:id="rId4"/>
    <sheet name="Ejercicio 5" sheetId="3" r:id="rId5"/>
    <sheet name="Ejercicio 6" sheetId="8" r:id="rId6"/>
    <sheet name="Ejercicio 7" sheetId="4" r:id="rId7"/>
    <sheet name="Ejercicio 8" sheetId="9" r:id="rId8"/>
    <sheet name="Ejercicio 9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9" l="1"/>
  <c r="I22" i="9"/>
  <c r="F22" i="9"/>
  <c r="C22" i="9"/>
  <c r="L21" i="9"/>
  <c r="I21" i="9"/>
  <c r="F21" i="9"/>
  <c r="C21" i="9"/>
  <c r="L20" i="9"/>
  <c r="I20" i="9"/>
  <c r="F20" i="9"/>
  <c r="C20" i="9"/>
  <c r="H18" i="8"/>
  <c r="G18" i="8"/>
  <c r="F18" i="8"/>
  <c r="E18" i="8"/>
  <c r="K19" i="7"/>
  <c r="J19" i="7"/>
  <c r="I19" i="7"/>
  <c r="H19" i="7"/>
  <c r="G19" i="7"/>
  <c r="F19" i="7"/>
  <c r="L19" i="7" s="1"/>
  <c r="M19" i="7" s="1"/>
  <c r="O11" i="5"/>
  <c r="O10" i="5"/>
  <c r="O9" i="5"/>
  <c r="O8" i="5"/>
  <c r="M11" i="5"/>
  <c r="M10" i="5"/>
  <c r="M9" i="5"/>
  <c r="M8" i="5"/>
  <c r="M12" i="5" s="1"/>
  <c r="M13" i="5" s="1"/>
  <c r="F30" i="4"/>
  <c r="F28" i="4"/>
  <c r="F29" i="4"/>
  <c r="C30" i="4"/>
  <c r="C29" i="4"/>
  <c r="C28" i="4"/>
  <c r="H17" i="3"/>
  <c r="G17" i="3"/>
  <c r="F17" i="3"/>
  <c r="E17" i="3"/>
  <c r="I17" i="3" s="1"/>
  <c r="J17" i="3" s="1"/>
  <c r="O7" i="2"/>
  <c r="O6" i="2"/>
  <c r="O5" i="2"/>
  <c r="O9" i="2" s="1"/>
  <c r="P10" i="1"/>
  <c r="M3" i="1"/>
  <c r="F31" i="4" l="1"/>
  <c r="F32" i="4" s="1"/>
  <c r="C31" i="4"/>
  <c r="C32" i="4" s="1"/>
  <c r="C23" i="9"/>
  <c r="C24" i="9" s="1"/>
  <c r="F23" i="9"/>
  <c r="F24" i="9" s="1"/>
  <c r="I23" i="9"/>
  <c r="I24" i="9" s="1"/>
  <c r="L23" i="9"/>
  <c r="L24" i="9" s="1"/>
  <c r="I18" i="8"/>
  <c r="J18" i="8" s="1"/>
  <c r="O12" i="5"/>
  <c r="O13" i="5" s="1"/>
  <c r="O14" i="5" s="1"/>
</calcChain>
</file>

<file path=xl/sharedStrings.xml><?xml version="1.0" encoding="utf-8"?>
<sst xmlns="http://schemas.openxmlformats.org/spreadsheetml/2006/main" count="127" uniqueCount="41">
  <si>
    <t>VP</t>
  </si>
  <si>
    <t>Interés anual</t>
  </si>
  <si>
    <t>Plazo</t>
  </si>
  <si>
    <t>Interés</t>
  </si>
  <si>
    <t>1 año</t>
  </si>
  <si>
    <t>Trimestral</t>
  </si>
  <si>
    <t>En años</t>
  </si>
  <si>
    <t>5 años 6 meses</t>
  </si>
  <si>
    <t>En trimestres</t>
  </si>
  <si>
    <t>Vf=</t>
  </si>
  <si>
    <t>Mensual</t>
  </si>
  <si>
    <t>Vf</t>
  </si>
  <si>
    <t>Plazos</t>
  </si>
  <si>
    <t>Vp=</t>
  </si>
  <si>
    <t>Año 1</t>
  </si>
  <si>
    <t>Año 2</t>
  </si>
  <si>
    <t>Año 3</t>
  </si>
  <si>
    <t>Vp1</t>
  </si>
  <si>
    <t>Vp3</t>
  </si>
  <si>
    <t>VP=</t>
  </si>
  <si>
    <t>A</t>
  </si>
  <si>
    <t>Ft</t>
  </si>
  <si>
    <t>k %</t>
  </si>
  <si>
    <t>k</t>
  </si>
  <si>
    <t>Año1</t>
  </si>
  <si>
    <t>Año2</t>
  </si>
  <si>
    <t>Año3</t>
  </si>
  <si>
    <t>Año4</t>
  </si>
  <si>
    <t>Año5</t>
  </si>
  <si>
    <t>Año6</t>
  </si>
  <si>
    <t>Sumatoria</t>
  </si>
  <si>
    <t>VPN</t>
  </si>
  <si>
    <t>JER</t>
  </si>
  <si>
    <t>k%</t>
  </si>
  <si>
    <t>Proyecto X</t>
  </si>
  <si>
    <t>Proyecto Y</t>
  </si>
  <si>
    <t>Proyecto 8%</t>
  </si>
  <si>
    <t>Proyecto 15%</t>
  </si>
  <si>
    <t>Proyecto 20%</t>
  </si>
  <si>
    <t>Proyecto 25%</t>
  </si>
  <si>
    <t>TIR=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</si>
</sst>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1" fillId="4" borderId="0" xfId="0" applyFont="1" applyFill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9" xfId="0" applyFont="1" applyFill="1" applyBorder="1"/>
    <xf numFmtId="0" fontId="1" fillId="2" borderId="10" xfId="0" applyFont="1" applyFill="1" applyBorder="1"/>
    <xf numFmtId="0" fontId="0" fillId="0" borderId="12" xfId="0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0" fillId="0" borderId="10" xfId="0" applyBorder="1"/>
    <xf numFmtId="0" fontId="0" fillId="0" borderId="16" xfId="0" applyBorder="1"/>
    <xf numFmtId="0" fontId="1" fillId="6" borderId="12" xfId="0" applyFont="1" applyFill="1" applyBorder="1"/>
    <xf numFmtId="0" fontId="1" fillId="9" borderId="2" xfId="0" applyFont="1" applyFill="1" applyBorder="1"/>
    <xf numFmtId="0" fontId="1" fillId="10" borderId="15" xfId="0" applyFont="1" applyFill="1" applyBorder="1"/>
    <xf numFmtId="0" fontId="1" fillId="11" borderId="2" xfId="0" applyFont="1" applyFill="1" applyBorder="1"/>
    <xf numFmtId="0" fontId="0" fillId="5" borderId="3" xfId="0" applyFill="1" applyBorder="1"/>
    <xf numFmtId="0" fontId="0" fillId="5" borderId="8" xfId="0" applyFill="1" applyBorder="1"/>
    <xf numFmtId="0" fontId="0" fillId="3" borderId="11" xfId="0" applyFill="1" applyBorder="1"/>
    <xf numFmtId="0" fontId="0" fillId="0" borderId="17" xfId="0" applyBorder="1"/>
    <xf numFmtId="0" fontId="1" fillId="5" borderId="2" xfId="0" applyFont="1" applyFill="1" applyBorder="1"/>
    <xf numFmtId="0" fontId="0" fillId="9" borderId="3" xfId="0" applyFill="1" applyBorder="1"/>
    <xf numFmtId="0" fontId="0" fillId="9" borderId="8" xfId="0" applyFill="1" applyBorder="1"/>
    <xf numFmtId="0" fontId="1" fillId="12" borderId="18" xfId="0" applyFont="1" applyFill="1" applyBorder="1"/>
    <xf numFmtId="0" fontId="0" fillId="3" borderId="3" xfId="0" applyFill="1" applyBorder="1"/>
    <xf numFmtId="0" fontId="0" fillId="3" borderId="8" xfId="0" applyFill="1" applyBorder="1"/>
    <xf numFmtId="0" fontId="1" fillId="2" borderId="15" xfId="0" applyFont="1" applyFill="1" applyBorder="1"/>
    <xf numFmtId="0" fontId="0" fillId="6" borderId="16" xfId="0" applyFill="1" applyBorder="1"/>
    <xf numFmtId="0" fontId="1" fillId="2" borderId="5" xfId="0" applyFont="1" applyFill="1" applyBorder="1"/>
    <xf numFmtId="0" fontId="1" fillId="13" borderId="3" xfId="0" applyFont="1" applyFill="1" applyBorder="1"/>
    <xf numFmtId="0" fontId="1" fillId="13" borderId="4" xfId="0" applyFont="1" applyFill="1" applyBorder="1"/>
    <xf numFmtId="0" fontId="0" fillId="14" borderId="8" xfId="0" applyFill="1" applyBorder="1"/>
    <xf numFmtId="0" fontId="0" fillId="14" borderId="9" xfId="0" applyFill="1" applyBorder="1"/>
    <xf numFmtId="9" fontId="0" fillId="14" borderId="9" xfId="0" applyNumberFormat="1" applyFill="1" applyBorder="1"/>
    <xf numFmtId="0" fontId="0" fillId="2" borderId="10" xfId="0" applyFill="1" applyBorder="1"/>
    <xf numFmtId="0" fontId="1" fillId="13" borderId="19" xfId="0" applyFont="1" applyFill="1" applyBorder="1"/>
    <xf numFmtId="0" fontId="0" fillId="14" borderId="20" xfId="0" applyFill="1" applyBorder="1"/>
    <xf numFmtId="0" fontId="0" fillId="2" borderId="16" xfId="0" applyFill="1" applyBorder="1"/>
    <xf numFmtId="0" fontId="1" fillId="9" borderId="1" xfId="0" applyFont="1" applyFill="1" applyBorder="1"/>
    <xf numFmtId="0" fontId="1" fillId="5" borderId="1" xfId="0" applyFont="1" applyFill="1" applyBorder="1"/>
    <xf numFmtId="0" fontId="1" fillId="11" borderId="1" xfId="0" applyFont="1" applyFill="1" applyBorder="1"/>
    <xf numFmtId="0" fontId="0" fillId="15" borderId="3" xfId="0" applyFill="1" applyBorder="1"/>
    <xf numFmtId="0" fontId="0" fillId="15" borderId="6" xfId="0" applyFill="1" applyBorder="1"/>
    <xf numFmtId="0" fontId="0" fillId="15" borderId="8" xfId="0" applyFill="1" applyBorder="1"/>
    <xf numFmtId="9" fontId="0" fillId="0" borderId="9" xfId="0" applyNumberFormat="1" applyBorder="1"/>
    <xf numFmtId="0" fontId="1" fillId="7" borderId="3" xfId="0" applyFont="1" applyFill="1" applyBorder="1"/>
    <xf numFmtId="0" fontId="1" fillId="7" borderId="4" xfId="0" applyFont="1" applyFill="1" applyBorder="1"/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9" fontId="0" fillId="0" borderId="7" xfId="0" applyNumberFormat="1" applyBorder="1"/>
    <xf numFmtId="0" fontId="1" fillId="2" borderId="8" xfId="0" applyFont="1" applyFill="1" applyBorder="1"/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7" borderId="6" xfId="0" applyFont="1" applyFill="1" applyBorder="1"/>
    <xf numFmtId="0" fontId="1" fillId="9" borderId="3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12" borderId="3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/>
    </xf>
    <xf numFmtId="0" fontId="1" fillId="17" borderId="5" xfId="0" applyFont="1" applyFill="1" applyBorder="1" applyAlignment="1">
      <alignment horizontal="center"/>
    </xf>
    <xf numFmtId="0" fontId="0" fillId="8" borderId="10" xfId="0" applyFill="1" applyBorder="1"/>
    <xf numFmtId="0" fontId="0" fillId="6" borderId="3" xfId="0" applyFill="1" applyBorder="1"/>
    <xf numFmtId="0" fontId="0" fillId="6" borderId="6" xfId="0" applyFill="1" applyBorder="1"/>
    <xf numFmtId="0" fontId="0" fillId="6" borderId="4" xfId="0" applyFill="1" applyBorder="1"/>
    <xf numFmtId="0" fontId="0" fillId="6" borderId="1" xfId="0" applyFill="1" applyBorder="1"/>
    <xf numFmtId="0" fontId="0" fillId="3" borderId="4" xfId="0" applyFill="1" applyBorder="1"/>
    <xf numFmtId="0" fontId="0" fillId="3" borderId="1" xfId="0" applyFill="1" applyBorder="1"/>
    <xf numFmtId="0" fontId="0" fillId="3" borderId="5" xfId="0" applyFill="1" applyBorder="1"/>
    <xf numFmtId="0" fontId="0" fillId="3" borderId="7" xfId="0" applyFill="1" applyBorder="1"/>
    <xf numFmtId="0" fontId="0" fillId="18" borderId="6" xfId="0" applyFill="1" applyBorder="1"/>
    <xf numFmtId="0" fontId="0" fillId="18" borderId="1" xfId="0" applyFill="1" applyBorder="1"/>
    <xf numFmtId="0" fontId="0" fillId="18" borderId="7" xfId="0" applyFill="1" applyBorder="1"/>
    <xf numFmtId="0" fontId="1" fillId="19" borderId="14" xfId="0" applyFont="1" applyFill="1" applyBorder="1"/>
    <xf numFmtId="0" fontId="1" fillId="19" borderId="10" xfId="0" applyFont="1" applyFill="1" applyBorder="1"/>
    <xf numFmtId="0" fontId="0" fillId="18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250585</xdr:colOff>
      <xdr:row>12</xdr:row>
      <xdr:rowOff>115194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59B1330-18C4-18DA-F197-3617A8686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182880"/>
          <a:ext cx="7382905" cy="22101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687350</xdr:colOff>
      <xdr:row>12</xdr:row>
      <xdr:rowOff>175120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EE2F2AD-0FFB-48B8-9426-93FC4ABAD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894" y="179294"/>
          <a:ext cx="7097115" cy="22101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9</xdr:col>
      <xdr:colOff>500884</xdr:colOff>
      <xdr:row>18</xdr:row>
      <xdr:rowOff>43646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A6E0C6E-3E18-CFD8-9DE5-F02FD1647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1592" y="369903"/>
          <a:ext cx="6878010" cy="302937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492232</xdr:colOff>
      <xdr:row>15</xdr:row>
      <xdr:rowOff>78473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B07FE9-464A-9156-F111-02B10FEEC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182880"/>
          <a:ext cx="7097115" cy="263879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475911</xdr:colOff>
      <xdr:row>13</xdr:row>
      <xdr:rowOff>167970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520F3FF-6644-E818-5D9F-AFB00A016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182880"/>
          <a:ext cx="7020905" cy="23625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728696</xdr:colOff>
      <xdr:row>14</xdr:row>
      <xdr:rowOff>175616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7E06FF-4E6C-3A39-5879-09903AF60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182880"/>
          <a:ext cx="7068536" cy="255305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235227</xdr:colOff>
      <xdr:row>21</xdr:row>
      <xdr:rowOff>119860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E5211F9-A430-B729-6BE2-F4746CCAE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894" y="179294"/>
          <a:ext cx="7335274" cy="370574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60059</xdr:colOff>
      <xdr:row>14</xdr:row>
      <xdr:rowOff>32721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E5EE0B-15B7-E236-5306-1B4BD6DEA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182880"/>
          <a:ext cx="7192379" cy="241016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114734</xdr:colOff>
      <xdr:row>21</xdr:row>
      <xdr:rowOff>142753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469716F-6308-42F6-A50C-27AB652A3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182880"/>
          <a:ext cx="7247054" cy="38242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3A876-0CFD-4465-87D4-80CA115B45BC}">
  <dimension ref="L3:O10"/>
  <sheetViews>
    <sheetView topLeftCell="C1" zoomScale="115" zoomScaleNormal="130" workbookViewId="0">
      <selection activeCell="M14" sqref="M14"/>
    </sheetView>
  </sheetViews>
  <sheetFormatPr baseColWidth="10" defaultRowHeight="14.4" x14ac:dyDescent="0.3"/>
  <cols>
    <col min="13" max="13" width="13.44140625" bestFit="1" customWidth="1"/>
    <col min="18" max="18" width="13.44140625" bestFit="1" customWidth="1"/>
  </cols>
  <sheetData>
    <row r="3" spans="12:15" ht="15" thickBot="1" x14ac:dyDescent="0.35"/>
    <row r="4" spans="12:15" ht="15" thickBot="1" x14ac:dyDescent="0.35">
      <c r="M4" s="25" t="s">
        <v>3</v>
      </c>
      <c r="O4" s="31" t="s">
        <v>0</v>
      </c>
    </row>
    <row r="5" spans="12:15" ht="15" thickBot="1" x14ac:dyDescent="0.35">
      <c r="L5" s="26" t="s">
        <v>4</v>
      </c>
      <c r="M5" s="5">
        <v>7.4999999999999997E-2</v>
      </c>
      <c r="O5" s="32">
        <v>45000</v>
      </c>
    </row>
    <row r="6" spans="12:15" ht="15" thickBot="1" x14ac:dyDescent="0.35">
      <c r="L6" s="27" t="s">
        <v>5</v>
      </c>
      <c r="M6" s="15">
        <v>1.8749999999999999E-2</v>
      </c>
    </row>
    <row r="7" spans="12:15" ht="15" thickBot="1" x14ac:dyDescent="0.35"/>
    <row r="8" spans="12:15" ht="15" thickBot="1" x14ac:dyDescent="0.35">
      <c r="M8" s="28" t="s">
        <v>2</v>
      </c>
    </row>
    <row r="9" spans="12:15" x14ac:dyDescent="0.3">
      <c r="L9" s="29" t="s">
        <v>6</v>
      </c>
      <c r="M9" s="24" t="s">
        <v>7</v>
      </c>
    </row>
    <row r="10" spans="12:15" ht="15" thickBot="1" x14ac:dyDescent="0.35">
      <c r="L10" s="30" t="s">
        <v>8</v>
      </c>
      <c r="M10" s="15"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0DA86-57FA-4BF0-873A-5A64B675F21C}">
  <dimension ref="L3:P11"/>
  <sheetViews>
    <sheetView topLeftCell="F4" zoomScale="130" zoomScaleNormal="130" workbookViewId="0">
      <selection activeCell="H19" sqref="H19"/>
    </sheetView>
  </sheetViews>
  <sheetFormatPr baseColWidth="10" defaultRowHeight="14.4" x14ac:dyDescent="0.3"/>
  <cols>
    <col min="8" max="8" width="12.88671875" customWidth="1"/>
  </cols>
  <sheetData>
    <row r="3" spans="12:16" x14ac:dyDescent="0.3">
      <c r="L3" s="2" t="s">
        <v>9</v>
      </c>
      <c r="M3" s="3">
        <f>'Ejercicio 1'!O5*(1+'Ejercicio 1'!M6)^'Ejercicio 1'!M10</f>
        <v>67717.387081656663</v>
      </c>
    </row>
    <row r="5" spans="12:16" ht="15" thickBot="1" x14ac:dyDescent="0.35"/>
    <row r="6" spans="12:16" ht="15" thickBot="1" x14ac:dyDescent="0.35">
      <c r="M6" s="18" t="s">
        <v>3</v>
      </c>
      <c r="O6" s="19" t="s">
        <v>11</v>
      </c>
    </row>
    <row r="7" spans="12:16" ht="15" thickBot="1" x14ac:dyDescent="0.35">
      <c r="L7" s="21" t="s">
        <v>4</v>
      </c>
      <c r="M7" s="5">
        <v>0.12</v>
      </c>
      <c r="O7" s="16">
        <v>125000</v>
      </c>
    </row>
    <row r="8" spans="12:16" ht="15" thickBot="1" x14ac:dyDescent="0.35">
      <c r="L8" s="22" t="s">
        <v>10</v>
      </c>
      <c r="M8" s="15">
        <v>0.01</v>
      </c>
    </row>
    <row r="9" spans="12:16" ht="15" thickBot="1" x14ac:dyDescent="0.35"/>
    <row r="10" spans="12:16" ht="15" thickBot="1" x14ac:dyDescent="0.35">
      <c r="M10" s="20" t="s">
        <v>12</v>
      </c>
      <c r="O10" s="12" t="s">
        <v>13</v>
      </c>
      <c r="P10" s="17">
        <f>O7/(1+M8)^48</f>
        <v>77532.550633149644</v>
      </c>
    </row>
    <row r="11" spans="12:16" ht="15" thickBot="1" x14ac:dyDescent="0.35">
      <c r="L11" s="23" t="s">
        <v>10</v>
      </c>
      <c r="M11" s="11">
        <v>48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F9F87-3676-4E62-817D-495769F3AEC1}">
  <dimension ref="B4:Q59"/>
  <sheetViews>
    <sheetView zoomScale="99" zoomScaleNormal="115" workbookViewId="0">
      <selection activeCell="P15" sqref="P15"/>
    </sheetView>
  </sheetViews>
  <sheetFormatPr baseColWidth="10" defaultRowHeight="14.4" x14ac:dyDescent="0.3"/>
  <cols>
    <col min="7" max="7" width="12.21875" bestFit="1" customWidth="1"/>
    <col min="17" max="17" width="12.5546875" bestFit="1" customWidth="1"/>
  </cols>
  <sheetData>
    <row r="4" spans="11:15" ht="15" thickBot="1" x14ac:dyDescent="0.35"/>
    <row r="5" spans="11:15" x14ac:dyDescent="0.3">
      <c r="L5" s="44" t="s">
        <v>11</v>
      </c>
      <c r="N5" s="46" t="s">
        <v>17</v>
      </c>
      <c r="O5" s="5">
        <f>L6/(1+K11)^1</f>
        <v>9174.3119266055037</v>
      </c>
    </row>
    <row r="6" spans="11:15" x14ac:dyDescent="0.3">
      <c r="K6" s="43" t="s">
        <v>14</v>
      </c>
      <c r="L6" s="1">
        <v>10000</v>
      </c>
      <c r="N6" s="47" t="s">
        <v>17</v>
      </c>
      <c r="O6" s="6">
        <f>L7/(1+K11)^3</f>
        <v>11582.752200915962</v>
      </c>
    </row>
    <row r="7" spans="11:15" ht="15" thickBot="1" x14ac:dyDescent="0.35">
      <c r="K7" s="43" t="s">
        <v>15</v>
      </c>
      <c r="L7" s="1">
        <v>15000</v>
      </c>
      <c r="N7" s="48" t="s">
        <v>18</v>
      </c>
      <c r="O7" s="15">
        <f>L8/(1+K11)^5</f>
        <v>5199.4510903867622</v>
      </c>
    </row>
    <row r="8" spans="11:15" ht="15" thickBot="1" x14ac:dyDescent="0.35">
      <c r="K8" s="43" t="s">
        <v>16</v>
      </c>
      <c r="L8" s="1">
        <v>8000</v>
      </c>
    </row>
    <row r="9" spans="11:15" ht="15" thickBot="1" x14ac:dyDescent="0.35">
      <c r="N9" s="12" t="s">
        <v>19</v>
      </c>
      <c r="O9" s="13">
        <f>O5+O6+O7</f>
        <v>25956.515217908229</v>
      </c>
    </row>
    <row r="10" spans="11:15" x14ac:dyDescent="0.3">
      <c r="K10" s="45" t="s">
        <v>1</v>
      </c>
    </row>
    <row r="11" spans="11:15" x14ac:dyDescent="0.3">
      <c r="K11" s="1">
        <v>0.09</v>
      </c>
    </row>
    <row r="52" spans="2:17" x14ac:dyDescent="0.3">
      <c r="Q52" t="s">
        <v>32</v>
      </c>
    </row>
    <row r="59" spans="2:17" x14ac:dyDescent="0.3">
      <c r="B59" s="4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222E7-1D0F-4BBE-BDA1-F4171417D6DB}">
  <dimension ref="B17:M19"/>
  <sheetViews>
    <sheetView zoomScale="95" zoomScaleNormal="130" workbookViewId="0">
      <selection activeCell="I21" sqref="I21"/>
    </sheetView>
  </sheetViews>
  <sheetFormatPr baseColWidth="10" defaultRowHeight="14.4" x14ac:dyDescent="0.3"/>
  <cols>
    <col min="6" max="12" width="12.5546875" bestFit="1" customWidth="1"/>
  </cols>
  <sheetData>
    <row r="17" spans="2:13" ht="15" thickBot="1" x14ac:dyDescent="0.35"/>
    <row r="18" spans="2:13" x14ac:dyDescent="0.3">
      <c r="B18" s="34" t="s">
        <v>20</v>
      </c>
      <c r="C18" s="35" t="s">
        <v>21</v>
      </c>
      <c r="D18" s="35" t="s">
        <v>22</v>
      </c>
      <c r="E18" s="35" t="s">
        <v>23</v>
      </c>
      <c r="F18" s="35" t="s">
        <v>24</v>
      </c>
      <c r="G18" s="35" t="s">
        <v>25</v>
      </c>
      <c r="H18" s="35" t="s">
        <v>26</v>
      </c>
      <c r="I18" s="35" t="s">
        <v>27</v>
      </c>
      <c r="J18" s="35" t="s">
        <v>28</v>
      </c>
      <c r="K18" s="35" t="s">
        <v>29</v>
      </c>
      <c r="L18" s="40" t="s">
        <v>30</v>
      </c>
      <c r="M18" s="31" t="s">
        <v>31</v>
      </c>
    </row>
    <row r="19" spans="2:13" ht="15" thickBot="1" x14ac:dyDescent="0.35">
      <c r="B19" s="36">
        <v>250000</v>
      </c>
      <c r="C19" s="37">
        <v>60000</v>
      </c>
      <c r="D19" s="38">
        <v>0.11</v>
      </c>
      <c r="E19" s="37">
        <v>0.11</v>
      </c>
      <c r="F19" s="37">
        <f>C19/(1+E19)^1</f>
        <v>54054.054054054046</v>
      </c>
      <c r="G19" s="37">
        <f>C19/(1+E19)^2</f>
        <v>48697.345994643285</v>
      </c>
      <c r="H19" s="37">
        <f>C19/(1+E19)^3</f>
        <v>43871.48287805701</v>
      </c>
      <c r="I19" s="37">
        <f>C19/(1+E19)^4</f>
        <v>39523.858448700004</v>
      </c>
      <c r="J19" s="37">
        <f>C19/(1+E19)^5</f>
        <v>35607.079683513519</v>
      </c>
      <c r="K19" s="37">
        <f>C19/(1+E19)^6</f>
        <v>32078.450165327493</v>
      </c>
      <c r="L19" s="41">
        <f>F19+G19+H19+I19+J19+K19</f>
        <v>253832.27122429537</v>
      </c>
      <c r="M19" s="42">
        <f>-B19+L19</f>
        <v>3832.2712242953712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D9883-EC6A-4032-9DD1-059B94972938}">
  <dimension ref="B15:J17"/>
  <sheetViews>
    <sheetView topLeftCell="A10" zoomScale="130" zoomScaleNormal="130" workbookViewId="0">
      <selection activeCell="C20" sqref="C20"/>
    </sheetView>
  </sheetViews>
  <sheetFormatPr baseColWidth="10" defaultRowHeight="14.4" x14ac:dyDescent="0.3"/>
  <cols>
    <col min="5" max="10" width="12.109375" bestFit="1" customWidth="1"/>
  </cols>
  <sheetData>
    <row r="15" spans="2:10" ht="15" thickBot="1" x14ac:dyDescent="0.35"/>
    <row r="16" spans="2:10" x14ac:dyDescent="0.3">
      <c r="B16" s="50" t="s">
        <v>20</v>
      </c>
      <c r="C16" s="51" t="s">
        <v>33</v>
      </c>
      <c r="D16" s="51" t="s">
        <v>23</v>
      </c>
      <c r="E16" s="51" t="s">
        <v>24</v>
      </c>
      <c r="F16" s="51" t="s">
        <v>25</v>
      </c>
      <c r="G16" s="51" t="s">
        <v>26</v>
      </c>
      <c r="H16" s="51" t="s">
        <v>27</v>
      </c>
      <c r="I16" s="51" t="s">
        <v>30</v>
      </c>
      <c r="J16" s="33" t="s">
        <v>31</v>
      </c>
    </row>
    <row r="17" spans="2:10" ht="15" thickBot="1" x14ac:dyDescent="0.35">
      <c r="B17" s="7">
        <v>50000</v>
      </c>
      <c r="C17" s="49">
        <v>0.04</v>
      </c>
      <c r="D17" s="8">
        <v>0.04</v>
      </c>
      <c r="E17" s="8">
        <f>7500/(1+D17)^1</f>
        <v>7211.538461538461</v>
      </c>
      <c r="F17" s="8">
        <f>12000/(1+D17)^2</f>
        <v>11094.674556213016</v>
      </c>
      <c r="G17" s="8">
        <f>20000/(1+D17)^3</f>
        <v>17779.927173418295</v>
      </c>
      <c r="H17" s="8">
        <f>25000/(1+D17)^4</f>
        <v>21370.104775743141</v>
      </c>
      <c r="I17" s="8">
        <f>E17+F17+G17+H17</f>
        <v>57456.244966912913</v>
      </c>
      <c r="J17" s="39">
        <f>-B17+I17</f>
        <v>7456.2449669129128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312AB-B0A5-4093-B340-B89D13CD7C63}">
  <dimension ref="B16:J18"/>
  <sheetViews>
    <sheetView topLeftCell="A6" zoomScale="145" zoomScaleNormal="145" workbookViewId="0">
      <selection activeCell="G21" sqref="G21"/>
    </sheetView>
  </sheetViews>
  <sheetFormatPr baseColWidth="10" defaultRowHeight="14.4" x14ac:dyDescent="0.3"/>
  <sheetData>
    <row r="16" ht="15" thickBot="1" x14ac:dyDescent="0.35"/>
    <row r="17" spans="2:10" x14ac:dyDescent="0.3">
      <c r="B17" s="50" t="s">
        <v>20</v>
      </c>
      <c r="C17" s="51" t="s">
        <v>33</v>
      </c>
      <c r="D17" s="51" t="s">
        <v>23</v>
      </c>
      <c r="E17" s="51" t="s">
        <v>24</v>
      </c>
      <c r="F17" s="51" t="s">
        <v>25</v>
      </c>
      <c r="G17" s="51" t="s">
        <v>26</v>
      </c>
      <c r="H17" s="51" t="s">
        <v>27</v>
      </c>
      <c r="I17" s="51" t="s">
        <v>30</v>
      </c>
      <c r="J17" s="33" t="s">
        <v>31</v>
      </c>
    </row>
    <row r="18" spans="2:10" ht="15" thickBot="1" x14ac:dyDescent="0.35">
      <c r="B18" s="7">
        <v>1000000</v>
      </c>
      <c r="C18" s="49">
        <v>0.1</v>
      </c>
      <c r="D18" s="8">
        <v>0.1</v>
      </c>
      <c r="E18" s="8">
        <f>300000/(1+D18)^1</f>
        <v>272727.27272727271</v>
      </c>
      <c r="F18" s="8">
        <f>350000/(1+D18)^2</f>
        <v>289256.19834710739</v>
      </c>
      <c r="G18" s="8">
        <f>375000/(1+D18)^3</f>
        <v>281743.05033809156</v>
      </c>
      <c r="H18" s="8">
        <f>450000/(1+D18)^4</f>
        <v>307356.0549142817</v>
      </c>
      <c r="I18" s="8">
        <f>E18+F18+G18+H18</f>
        <v>1151082.5763267535</v>
      </c>
      <c r="J18" s="39">
        <f>-B18+I18</f>
        <v>151082.57632675348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17BD7-CEDA-4057-82CE-70E938CA6DE5}">
  <dimension ref="B23:F32"/>
  <sheetViews>
    <sheetView topLeftCell="A16" zoomScale="130" zoomScaleNormal="130" workbookViewId="0">
      <selection activeCell="D28" sqref="D28"/>
    </sheetView>
  </sheetViews>
  <sheetFormatPr baseColWidth="10" defaultRowHeight="14.4" x14ac:dyDescent="0.3"/>
  <sheetData>
    <row r="23" spans="2:6" ht="15" thickBot="1" x14ac:dyDescent="0.35"/>
    <row r="24" spans="2:6" x14ac:dyDescent="0.3">
      <c r="B24" s="52" t="s">
        <v>34</v>
      </c>
      <c r="C24" s="53"/>
      <c r="E24" s="56" t="s">
        <v>35</v>
      </c>
      <c r="F24" s="57"/>
    </row>
    <row r="25" spans="2:6" x14ac:dyDescent="0.3">
      <c r="B25" s="58" t="s">
        <v>33</v>
      </c>
      <c r="C25" s="54">
        <v>0.08</v>
      </c>
      <c r="E25" s="58" t="s">
        <v>33</v>
      </c>
      <c r="F25" s="54">
        <v>0.08</v>
      </c>
    </row>
    <row r="26" spans="2:6" x14ac:dyDescent="0.3">
      <c r="B26" s="58" t="s">
        <v>23</v>
      </c>
      <c r="C26" s="6">
        <v>0.08</v>
      </c>
      <c r="E26" s="58" t="s">
        <v>23</v>
      </c>
      <c r="F26" s="6">
        <v>0.08</v>
      </c>
    </row>
    <row r="27" spans="2:6" x14ac:dyDescent="0.3">
      <c r="B27" s="58" t="s">
        <v>20</v>
      </c>
      <c r="C27" s="6">
        <v>50000</v>
      </c>
      <c r="E27" s="58" t="s">
        <v>20</v>
      </c>
      <c r="F27" s="6">
        <v>50000</v>
      </c>
    </row>
    <row r="28" spans="2:6" x14ac:dyDescent="0.3">
      <c r="B28" s="58" t="s">
        <v>24</v>
      </c>
      <c r="C28" s="6">
        <f>25000/(1+C26)^1</f>
        <v>23148.148148148146</v>
      </c>
      <c r="E28" s="58" t="s">
        <v>24</v>
      </c>
      <c r="F28" s="6">
        <f>10000/(1+F26)^1</f>
        <v>9259.2592592592591</v>
      </c>
    </row>
    <row r="29" spans="2:6" x14ac:dyDescent="0.3">
      <c r="B29" s="58" t="s">
        <v>25</v>
      </c>
      <c r="C29" s="6">
        <f>25000/(1+C26)^2</f>
        <v>21433.470507544578</v>
      </c>
      <c r="E29" s="58" t="s">
        <v>25</v>
      </c>
      <c r="F29" s="6">
        <f>20000/(1+F26)^2</f>
        <v>17146.776406035664</v>
      </c>
    </row>
    <row r="30" spans="2:6" x14ac:dyDescent="0.3">
      <c r="B30" s="58" t="s">
        <v>26</v>
      </c>
      <c r="C30" s="6">
        <f>25000/(1+C26)^3</f>
        <v>19845.80602550424</v>
      </c>
      <c r="E30" s="58" t="s">
        <v>26</v>
      </c>
      <c r="F30" s="6">
        <f>45000/(1+F26)^3</f>
        <v>35722.450845907631</v>
      </c>
    </row>
    <row r="31" spans="2:6" x14ac:dyDescent="0.3">
      <c r="B31" s="58" t="s">
        <v>30</v>
      </c>
      <c r="C31" s="6">
        <f>C28+C29+C30</f>
        <v>64427.424681196964</v>
      </c>
      <c r="E31" s="58" t="s">
        <v>30</v>
      </c>
      <c r="F31" s="6">
        <f>F28+F29+F30</f>
        <v>62128.486511202558</v>
      </c>
    </row>
    <row r="32" spans="2:6" ht="15" thickBot="1" x14ac:dyDescent="0.35">
      <c r="B32" s="55" t="s">
        <v>31</v>
      </c>
      <c r="C32" s="10">
        <f>-C27+C31</f>
        <v>14427.424681196964</v>
      </c>
      <c r="E32" s="55" t="s">
        <v>31</v>
      </c>
      <c r="F32" s="10">
        <f>-F27+F31</f>
        <v>12128.486511202558</v>
      </c>
    </row>
  </sheetData>
  <mergeCells count="2">
    <mergeCell ref="B24:C24"/>
    <mergeCell ref="E24:F2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71985-9B40-4942-A280-100E33A33327}">
  <dimension ref="B15:L24"/>
  <sheetViews>
    <sheetView topLeftCell="C9" zoomScale="130" zoomScaleNormal="130" workbookViewId="0">
      <selection activeCell="F27" sqref="F27"/>
    </sheetView>
  </sheetViews>
  <sheetFormatPr baseColWidth="10" defaultRowHeight="14.4" x14ac:dyDescent="0.3"/>
  <sheetData>
    <row r="15" spans="2:12" ht="15" thickBot="1" x14ac:dyDescent="0.35"/>
    <row r="16" spans="2:12" x14ac:dyDescent="0.3">
      <c r="B16" s="59" t="s">
        <v>36</v>
      </c>
      <c r="C16" s="60"/>
      <c r="E16" s="61" t="s">
        <v>37</v>
      </c>
      <c r="F16" s="62"/>
      <c r="H16" s="63" t="s">
        <v>38</v>
      </c>
      <c r="I16" s="64"/>
      <c r="K16" s="65" t="s">
        <v>39</v>
      </c>
      <c r="L16" s="66"/>
    </row>
    <row r="17" spans="2:12" x14ac:dyDescent="0.3">
      <c r="B17" s="58" t="s">
        <v>33</v>
      </c>
      <c r="C17" s="54">
        <v>0.08</v>
      </c>
      <c r="E17" s="58" t="s">
        <v>33</v>
      </c>
      <c r="F17" s="54">
        <v>0.15</v>
      </c>
      <c r="H17" s="58" t="s">
        <v>33</v>
      </c>
      <c r="I17" s="54">
        <v>0.2</v>
      </c>
      <c r="K17" s="58" t="s">
        <v>33</v>
      </c>
      <c r="L17" s="54">
        <v>0.25</v>
      </c>
    </row>
    <row r="18" spans="2:12" x14ac:dyDescent="0.3">
      <c r="B18" s="58" t="s">
        <v>23</v>
      </c>
      <c r="C18" s="6">
        <v>0.08</v>
      </c>
      <c r="E18" s="58" t="s">
        <v>23</v>
      </c>
      <c r="F18" s="6">
        <v>0.15</v>
      </c>
      <c r="H18" s="58" t="s">
        <v>23</v>
      </c>
      <c r="I18" s="6">
        <v>0.2</v>
      </c>
      <c r="K18" s="58" t="s">
        <v>23</v>
      </c>
      <c r="L18" s="6">
        <v>0.25</v>
      </c>
    </row>
    <row r="19" spans="2:12" x14ac:dyDescent="0.3">
      <c r="B19" s="58" t="s">
        <v>20</v>
      </c>
      <c r="C19" s="6">
        <v>50000</v>
      </c>
      <c r="E19" s="58" t="s">
        <v>20</v>
      </c>
      <c r="F19" s="6">
        <v>50000</v>
      </c>
      <c r="H19" s="58" t="s">
        <v>20</v>
      </c>
      <c r="I19" s="6">
        <v>50000</v>
      </c>
      <c r="K19" s="58" t="s">
        <v>20</v>
      </c>
      <c r="L19" s="6">
        <v>50000</v>
      </c>
    </row>
    <row r="20" spans="2:12" x14ac:dyDescent="0.3">
      <c r="B20" s="58" t="s">
        <v>24</v>
      </c>
      <c r="C20" s="6">
        <f>25000/(1+C18)^1</f>
        <v>23148.148148148146</v>
      </c>
      <c r="E20" s="58" t="s">
        <v>24</v>
      </c>
      <c r="F20" s="6">
        <f>25000/(1+F18)^1</f>
        <v>21739.130434782612</v>
      </c>
      <c r="H20" s="58" t="s">
        <v>24</v>
      </c>
      <c r="I20" s="6">
        <f>25000/(1+I18)^1</f>
        <v>20833.333333333336</v>
      </c>
      <c r="K20" s="58" t="s">
        <v>24</v>
      </c>
      <c r="L20" s="6">
        <f>25000/(1+L18)^1</f>
        <v>20000</v>
      </c>
    </row>
    <row r="21" spans="2:12" x14ac:dyDescent="0.3">
      <c r="B21" s="58" t="s">
        <v>25</v>
      </c>
      <c r="C21" s="6">
        <f>25000/(1+C18)^2</f>
        <v>21433.470507544578</v>
      </c>
      <c r="E21" s="58" t="s">
        <v>25</v>
      </c>
      <c r="F21" s="6">
        <f>25000/(1+F18)^2</f>
        <v>18903.591682419661</v>
      </c>
      <c r="H21" s="58" t="s">
        <v>25</v>
      </c>
      <c r="I21" s="6">
        <f>25000/(1+I18)^2</f>
        <v>17361.111111111113</v>
      </c>
      <c r="K21" s="58" t="s">
        <v>25</v>
      </c>
      <c r="L21" s="6">
        <f>25000/(1+L18)^2</f>
        <v>16000</v>
      </c>
    </row>
    <row r="22" spans="2:12" x14ac:dyDescent="0.3">
      <c r="B22" s="58" t="s">
        <v>26</v>
      </c>
      <c r="C22" s="6">
        <f>25000/(1+C18)^3</f>
        <v>19845.80602550424</v>
      </c>
      <c r="E22" s="58" t="s">
        <v>26</v>
      </c>
      <c r="F22" s="6">
        <f>25000/(1+F18)^3</f>
        <v>16437.905810799708</v>
      </c>
      <c r="H22" s="58" t="s">
        <v>26</v>
      </c>
      <c r="I22" s="6">
        <f>25000/(1+I18)^3</f>
        <v>14467.592592592593</v>
      </c>
      <c r="K22" s="58" t="s">
        <v>26</v>
      </c>
      <c r="L22" s="6">
        <f>25000/(1+L18)^3</f>
        <v>12800</v>
      </c>
    </row>
    <row r="23" spans="2:12" x14ac:dyDescent="0.3">
      <c r="B23" s="58" t="s">
        <v>30</v>
      </c>
      <c r="C23" s="6">
        <f>C20+C21+C22</f>
        <v>64427.424681196964</v>
      </c>
      <c r="E23" s="58" t="s">
        <v>30</v>
      </c>
      <c r="F23" s="6">
        <f>F20+F21+F22</f>
        <v>57080.627928001981</v>
      </c>
      <c r="H23" s="58" t="s">
        <v>30</v>
      </c>
      <c r="I23" s="6">
        <f>I20+I21+I22</f>
        <v>52662.037037037044</v>
      </c>
      <c r="K23" s="58" t="s">
        <v>30</v>
      </c>
      <c r="L23" s="6">
        <f>L20+L21+L22</f>
        <v>48800</v>
      </c>
    </row>
    <row r="24" spans="2:12" ht="15" thickBot="1" x14ac:dyDescent="0.35">
      <c r="B24" s="55" t="s">
        <v>31</v>
      </c>
      <c r="C24" s="67">
        <f>-C19+C23</f>
        <v>14427.424681196964</v>
      </c>
      <c r="E24" s="55" t="s">
        <v>31</v>
      </c>
      <c r="F24" s="67">
        <f>-F19+F23</f>
        <v>7080.6279280019808</v>
      </c>
      <c r="H24" s="55" t="s">
        <v>31</v>
      </c>
      <c r="I24" s="67">
        <f>-I19+I23</f>
        <v>2662.0370370370438</v>
      </c>
      <c r="K24" s="55" t="s">
        <v>31</v>
      </c>
      <c r="L24" s="67">
        <f>-L19+L23</f>
        <v>-1200</v>
      </c>
    </row>
  </sheetData>
  <mergeCells count="4">
    <mergeCell ref="K16:L16"/>
    <mergeCell ref="B16:C16"/>
    <mergeCell ref="E16:F16"/>
    <mergeCell ref="H16:I1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009F-976D-4272-ADC5-F745C53510AE}">
  <dimension ref="L5:O14"/>
  <sheetViews>
    <sheetView tabSelected="1" zoomScaleNormal="100" workbookViewId="0">
      <selection activeCell="M19" sqref="M19"/>
    </sheetView>
  </sheetViews>
  <sheetFormatPr baseColWidth="10" defaultRowHeight="14.4" x14ac:dyDescent="0.3"/>
  <cols>
    <col min="12" max="14" width="12.5546875" bestFit="1" customWidth="1"/>
    <col min="15" max="15" width="13.109375" bestFit="1" customWidth="1"/>
  </cols>
  <sheetData>
    <row r="5" spans="12:15" ht="15" thickBot="1" x14ac:dyDescent="0.35"/>
    <row r="6" spans="12:15" x14ac:dyDescent="0.3">
      <c r="L6" s="68" t="s">
        <v>23</v>
      </c>
      <c r="M6" s="72">
        <v>0.14000000000000001</v>
      </c>
      <c r="N6" s="70" t="s">
        <v>23</v>
      </c>
      <c r="O6" s="74">
        <v>0.18</v>
      </c>
    </row>
    <row r="7" spans="12:15" x14ac:dyDescent="0.3">
      <c r="L7" s="69" t="s">
        <v>20</v>
      </c>
      <c r="M7" s="73">
        <v>50000</v>
      </c>
      <c r="N7" s="71" t="s">
        <v>20</v>
      </c>
      <c r="O7" s="75">
        <v>50000</v>
      </c>
    </row>
    <row r="8" spans="12:15" x14ac:dyDescent="0.3">
      <c r="L8" s="69" t="s">
        <v>24</v>
      </c>
      <c r="M8" s="73">
        <f>180000/(1+M6)^1</f>
        <v>157894.73684210525</v>
      </c>
      <c r="N8" s="71" t="s">
        <v>24</v>
      </c>
      <c r="O8" s="75">
        <f>180000/(1+O6)^1</f>
        <v>152542.37288135593</v>
      </c>
    </row>
    <row r="9" spans="12:15" x14ac:dyDescent="0.3">
      <c r="L9" s="69" t="s">
        <v>25</v>
      </c>
      <c r="M9" s="73">
        <f>200000/(1+M6)^2</f>
        <v>153893.50569405968</v>
      </c>
      <c r="N9" s="71" t="s">
        <v>25</v>
      </c>
      <c r="O9" s="75">
        <f>200000/(1+O6)^2</f>
        <v>143636.88595231256</v>
      </c>
    </row>
    <row r="10" spans="12:15" x14ac:dyDescent="0.3">
      <c r="L10" s="69" t="s">
        <v>26</v>
      </c>
      <c r="M10" s="73">
        <f>190000/(1+M6)^3</f>
        <v>128244.58807838305</v>
      </c>
      <c r="N10" s="71" t="s">
        <v>26</v>
      </c>
      <c r="O10" s="75">
        <f>200000/(1+O6)^3</f>
        <v>121726.17453585811</v>
      </c>
    </row>
    <row r="11" spans="12:15" x14ac:dyDescent="0.3">
      <c r="L11" s="69" t="s">
        <v>27</v>
      </c>
      <c r="M11" s="73">
        <f>170000/(1+M6)^4</f>
        <v>100653.6471529322</v>
      </c>
      <c r="N11" s="71" t="s">
        <v>27</v>
      </c>
      <c r="O11" s="75">
        <f>170000/(1+O6)^4</f>
        <v>87684.108775829998</v>
      </c>
    </row>
    <row r="12" spans="12:15" x14ac:dyDescent="0.3">
      <c r="L12" s="76" t="s">
        <v>30</v>
      </c>
      <c r="M12" s="77">
        <f>M8+M9+M10+M11</f>
        <v>540686.47776748019</v>
      </c>
      <c r="N12" s="77" t="s">
        <v>30</v>
      </c>
      <c r="O12" s="78">
        <f>O8+O9+O10+O11</f>
        <v>505589.54214535659</v>
      </c>
    </row>
    <row r="13" spans="12:15" ht="15" thickBot="1" x14ac:dyDescent="0.35">
      <c r="L13" s="14" t="s">
        <v>31</v>
      </c>
      <c r="M13" s="79">
        <f>-M7+M12</f>
        <v>490686.47776748019</v>
      </c>
      <c r="N13" s="9" t="s">
        <v>31</v>
      </c>
      <c r="O13" s="80">
        <f>-O7+O12</f>
        <v>455589.54214535659</v>
      </c>
    </row>
    <row r="14" spans="12:15" ht="15" thickBot="1" x14ac:dyDescent="0.35">
      <c r="N14" s="81" t="s">
        <v>40</v>
      </c>
      <c r="O14" s="11">
        <f>(M6+(O6-M6))*((M13/M13-O13))</f>
        <v>-82005.937586164189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Ejercicio 1</vt:lpstr>
      <vt:lpstr>Ejercicio 2</vt:lpstr>
      <vt:lpstr>Ejercicio 3</vt:lpstr>
      <vt:lpstr>Ejercicio 4</vt:lpstr>
      <vt:lpstr>Ejercicio 5</vt:lpstr>
      <vt:lpstr>Ejercicio 6</vt:lpstr>
      <vt:lpstr>Ejercicio 7</vt:lpstr>
      <vt:lpstr>Ejercicio 8</vt:lpstr>
      <vt:lpstr>Ejercicio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 MARTINEZ CARLOS</dc:creator>
  <cp:lastModifiedBy>Rodrigo Huerta Ramirez</cp:lastModifiedBy>
  <dcterms:created xsi:type="dcterms:W3CDTF">2025-10-30T20:39:18Z</dcterms:created>
  <dcterms:modified xsi:type="dcterms:W3CDTF">2025-10-31T22:31:27Z</dcterms:modified>
</cp:coreProperties>
</file>