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interest">Sheet1!$B$7</definedName>
    <definedName name="ir">Sheet2!$B$3</definedName>
    <definedName name="sgm">Sheet2!$B$5</definedName>
    <definedName name="strike">Sheet2!$B$2</definedName>
    <definedName name="T">Sheet2!$B$4</definedName>
  </definedNames>
  <calcPr calcId="125725" calcMode="manual" calcCompleted="0" calcOnSave="0"/>
</workbook>
</file>

<file path=xl/calcChain.xml><?xml version="1.0" encoding="utf-8"?>
<calcChain xmlns="http://schemas.openxmlformats.org/spreadsheetml/2006/main">
  <c r="H10" i="1"/>
  <c r="B5" l="1"/>
  <c r="B8" i="2"/>
  <c r="E4" i="1"/>
  <c r="E5"/>
  <c r="H8"/>
  <c r="H9"/>
  <c r="P4" a="1"/>
  <c r="K5"/>
  <c r="B1"/>
  <c r="H5"/>
  <c r="H4"/>
  <c r="K4"/>
  <c r="I10" l="1"/>
  <c r="I9"/>
  <c r="P7"/>
  <c r="P9"/>
  <c r="P8"/>
  <c r="P10"/>
  <c r="P5"/>
  <c r="P4"/>
  <c r="P6"/>
  <c r="I8"/>
  <c r="A31" i="2"/>
  <c r="B31"/>
  <c r="C31"/>
  <c r="D31" s="1"/>
  <c r="E31"/>
  <c r="F31" s="1"/>
  <c r="A32"/>
  <c r="B32"/>
  <c r="C32"/>
  <c r="D32" s="1"/>
  <c r="E32"/>
  <c r="F32" s="1"/>
  <c r="A33"/>
  <c r="B33"/>
  <c r="C33"/>
  <c r="D33" s="1"/>
  <c r="E33"/>
  <c r="F33" s="1"/>
  <c r="A34"/>
  <c r="B34"/>
  <c r="C34"/>
  <c r="D34" s="1"/>
  <c r="E34"/>
  <c r="F34" s="1"/>
  <c r="A35"/>
  <c r="B35"/>
  <c r="C35"/>
  <c r="D35" s="1"/>
  <c r="E35"/>
  <c r="F35" s="1"/>
  <c r="A36"/>
  <c r="B36"/>
  <c r="C36"/>
  <c r="D36" s="1"/>
  <c r="E36"/>
  <c r="F36" s="1"/>
  <c r="A37"/>
  <c r="B37"/>
  <c r="C37"/>
  <c r="D37" s="1"/>
  <c r="E37"/>
  <c r="F37" s="1"/>
  <c r="A38"/>
  <c r="B38"/>
  <c r="C38"/>
  <c r="D38" s="1"/>
  <c r="E38"/>
  <c r="F38" s="1"/>
  <c r="A39"/>
  <c r="B39"/>
  <c r="C39"/>
  <c r="D39" s="1"/>
  <c r="E39"/>
  <c r="F39" s="1"/>
  <c r="A40"/>
  <c r="B40"/>
  <c r="C40"/>
  <c r="D40" s="1"/>
  <c r="E40"/>
  <c r="F40" s="1"/>
  <c r="E10"/>
  <c r="E11"/>
  <c r="E12"/>
  <c r="E13"/>
  <c r="E14"/>
  <c r="E15"/>
  <c r="E16"/>
  <c r="E17"/>
  <c r="E18"/>
  <c r="E19"/>
  <c r="E22"/>
  <c r="E23"/>
  <c r="E24"/>
  <c r="E25"/>
  <c r="E26"/>
  <c r="E27"/>
  <c r="E28"/>
  <c r="E29"/>
  <c r="E30"/>
  <c r="E8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9"/>
  <c r="C9" s="1"/>
  <c r="C8"/>
  <c r="B10" i="1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9"/>
  <c r="A1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10"/>
  <c r="B9" i="2"/>
  <c r="M4" i="1" a="1"/>
  <c r="M8" l="1"/>
  <c r="M5"/>
  <c r="M10"/>
  <c r="M7"/>
  <c r="M9"/>
  <c r="M4"/>
  <c r="M6"/>
  <c r="F8" i="2"/>
  <c r="F9"/>
  <c r="E20"/>
  <c r="E21"/>
  <c r="E9"/>
  <c r="D8"/>
  <c r="D9"/>
  <c r="B10"/>
  <c r="F10" l="1"/>
  <c r="C10"/>
  <c r="D10" s="1"/>
  <c r="B11"/>
  <c r="F11" l="1"/>
  <c r="C11"/>
  <c r="D11" s="1"/>
  <c r="B12"/>
  <c r="F12" l="1"/>
  <c r="C12"/>
  <c r="D12" s="1"/>
  <c r="B13"/>
  <c r="F13" l="1"/>
  <c r="C13"/>
  <c r="D13" s="1"/>
  <c r="B14"/>
  <c r="F14" l="1"/>
  <c r="C14"/>
  <c r="D14" s="1"/>
  <c r="B15"/>
  <c r="F15" l="1"/>
  <c r="C15"/>
  <c r="D15" s="1"/>
  <c r="B16"/>
  <c r="F16" l="1"/>
  <c r="C16"/>
  <c r="D16" s="1"/>
  <c r="B17"/>
  <c r="F17" l="1"/>
  <c r="C17"/>
  <c r="D17" s="1"/>
  <c r="B18"/>
  <c r="F18" l="1"/>
  <c r="C18"/>
  <c r="D18" s="1"/>
  <c r="B19"/>
  <c r="F19" l="1"/>
  <c r="C19"/>
  <c r="D19" s="1"/>
  <c r="B20"/>
  <c r="F20" l="1"/>
  <c r="C20"/>
  <c r="D20" s="1"/>
  <c r="B21"/>
  <c r="F21" l="1"/>
  <c r="C21"/>
  <c r="D21" s="1"/>
  <c r="B22"/>
  <c r="F22" l="1"/>
  <c r="C22"/>
  <c r="D22" s="1"/>
  <c r="B23"/>
  <c r="F23" l="1"/>
  <c r="C23"/>
  <c r="D23" s="1"/>
  <c r="B24"/>
  <c r="F24" l="1"/>
  <c r="C24"/>
  <c r="D24" s="1"/>
  <c r="B25"/>
  <c r="F25" l="1"/>
  <c r="C25"/>
  <c r="D25" s="1"/>
  <c r="B26"/>
  <c r="F26" l="1"/>
  <c r="C26"/>
  <c r="D26" s="1"/>
  <c r="B27"/>
  <c r="F27" l="1"/>
  <c r="C27"/>
  <c r="D27" s="1"/>
  <c r="B28"/>
  <c r="F28" l="1"/>
  <c r="C28"/>
  <c r="D28" s="1"/>
  <c r="B29"/>
  <c r="F29" l="1"/>
  <c r="C29"/>
  <c r="D29" s="1"/>
  <c r="B30"/>
  <c r="F30" l="1"/>
  <c r="C30"/>
  <c r="D30" s="1"/>
  <c r="N4" i="1" a="1"/>
  <c r="N6" l="1"/>
  <c r="N4"/>
  <c r="N5"/>
</calcChain>
</file>

<file path=xl/sharedStrings.xml><?xml version="1.0" encoding="utf-8"?>
<sst xmlns="http://schemas.openxmlformats.org/spreadsheetml/2006/main" count="27" uniqueCount="22">
  <si>
    <t>Boost version</t>
  </si>
  <si>
    <t>Inputs</t>
  </si>
  <si>
    <t>Integer</t>
  </si>
  <si>
    <t>Double</t>
  </si>
  <si>
    <t>Object</t>
  </si>
  <si>
    <t>TestObject</t>
  </si>
  <si>
    <t>TermStructure</t>
  </si>
  <si>
    <t>Timeline</t>
  </si>
  <si>
    <t>DF</t>
  </si>
  <si>
    <t>Interest rate</t>
  </si>
  <si>
    <t>Output</t>
  </si>
  <si>
    <t>Time</t>
  </si>
  <si>
    <t>interest</t>
  </si>
  <si>
    <t>S</t>
  </si>
  <si>
    <t>K</t>
  </si>
  <si>
    <t>r</t>
  </si>
  <si>
    <t>T</t>
  </si>
  <si>
    <t>sgm</t>
  </si>
  <si>
    <t>Call</t>
  </si>
  <si>
    <t>Intrinsic</t>
  </si>
  <si>
    <t>Intrinsic 2</t>
  </si>
  <si>
    <t>Time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</si>
</sst>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H11" sqref="H11"/>
    </sheetView>
  </sheetViews>
  <sheetFormatPr defaultRowHeight="15"/>
  <cols>
    <col min="1" max="1" width="13.140625" bestFit="1" customWidth="1"/>
    <col min="4" max="4" width="13.85546875" bestFit="1" customWidth="1"/>
    <col min="5" max="5" width="19" bestFit="1" customWidth="1"/>
    <col min="9" max="9" width="11.5703125" customWidth="1"/>
  </cols>
  <sheetData>
    <row r="1" spans="1:16">
      <c r="A1" t="s">
        <v>0</v>
      </c>
      <c r="B1" t="str">
        <f>_xll.ohBoostVersion()</f>
        <v>1_45</v>
      </c>
    </row>
    <row r="3" spans="1:16">
      <c r="A3" t="s">
        <v>1</v>
      </c>
      <c r="D3" t="s">
        <v>4</v>
      </c>
      <c r="G3" t="s">
        <v>10</v>
      </c>
    </row>
    <row r="4" spans="1:16">
      <c r="A4" t="s">
        <v>2</v>
      </c>
      <c r="B4">
        <v>4</v>
      </c>
      <c r="D4" t="s">
        <v>5</v>
      </c>
      <c r="E4" t="str">
        <f>_xll.ohESTestObject(D4,B4,B5)</f>
        <v>TestObject#0002</v>
      </c>
      <c r="G4" t="s">
        <v>2</v>
      </c>
      <c r="H4">
        <f>_xll.ohESTestObjectQueryInteger(E4)</f>
        <v>4</v>
      </c>
      <c r="K4" t="str">
        <f>_xll.ohObjectPropertyNames(E4)</f>
        <v>Integer</v>
      </c>
      <c r="M4" t="str">
        <f t="array" ref="M4:M10">_xll.ohObjectPropertyNames(E4)</f>
        <v>Integer</v>
      </c>
      <c r="N4">
        <f t="array" ref="N4:N6">_xll.ohObjectPropertyValues(E4,M4:M6)</f>
        <v>4</v>
      </c>
      <c r="P4" t="str">
        <f t="array" ref="P4:P10">_xll.ohObjectPropertyNames(E5)</f>
        <v>Permanent</v>
      </c>
    </row>
    <row r="5" spans="1:16">
      <c r="A5" t="s">
        <v>3</v>
      </c>
      <c r="B5">
        <f>PI()</f>
        <v>3.1415926535897931</v>
      </c>
      <c r="D5" t="s">
        <v>6</v>
      </c>
      <c r="E5" t="str">
        <f>_xll.TSLogLinear(D5,A9:A29,B9:B29)</f>
        <v>TermStructure#0001</v>
      </c>
      <c r="G5" t="s">
        <v>3</v>
      </c>
      <c r="H5">
        <f>_xll.ohESTestObjectQueryDouble(E4)</f>
        <v>3.1415926535897931</v>
      </c>
      <c r="K5" t="b">
        <f>_xll.ohObjectExists(E5)</f>
        <v>1</v>
      </c>
      <c r="M5" t="str">
        <v>Double</v>
      </c>
      <c r="N5">
        <v>3.1415926535897931</v>
      </c>
      <c r="P5" t="str">
        <v>Permanent</v>
      </c>
    </row>
    <row r="6" spans="1:16">
      <c r="M6" t="str">
        <v>Permanent</v>
      </c>
      <c r="N6" t="b">
        <v>1</v>
      </c>
      <c r="P6" t="str">
        <v>Permanent</v>
      </c>
    </row>
    <row r="7" spans="1:16">
      <c r="A7" t="s">
        <v>9</v>
      </c>
      <c r="B7" s="1">
        <v>0.05</v>
      </c>
      <c r="G7" t="s">
        <v>11</v>
      </c>
      <c r="H7" t="s">
        <v>8</v>
      </c>
      <c r="I7" t="s">
        <v>12</v>
      </c>
      <c r="M7" t="e">
        <v>#N/A</v>
      </c>
      <c r="P7" t="str">
        <v>Permanent</v>
      </c>
    </row>
    <row r="8" spans="1:16">
      <c r="A8" t="s">
        <v>7</v>
      </c>
      <c r="B8" t="s">
        <v>8</v>
      </c>
      <c r="G8">
        <v>8.76</v>
      </c>
      <c r="H8">
        <f>_xll.TSLogLinearDF(E5,G8)</f>
        <v>0.64532578285729458</v>
      </c>
      <c r="I8">
        <f>-LN(H8)/G8</f>
        <v>4.9999999999999996E-2</v>
      </c>
      <c r="M8" t="e">
        <v>#N/A</v>
      </c>
      <c r="P8" t="str">
        <v>Permanent</v>
      </c>
    </row>
    <row r="9" spans="1:16">
      <c r="A9">
        <v>0</v>
      </c>
      <c r="B9">
        <f t="shared" ref="B9:B29" si="0">EXP(-A9*interest)</f>
        <v>1</v>
      </c>
      <c r="G9">
        <v>5.0999999999999996</v>
      </c>
      <c r="H9">
        <f>_xll.TSLogLinearDF(E5,G9)</f>
        <v>0.77491649796108097</v>
      </c>
      <c r="I9">
        <f>-LN(H9)/G9</f>
        <v>4.9999999999999996E-2</v>
      </c>
      <c r="M9" t="e">
        <v>#N/A</v>
      </c>
      <c r="P9" t="str">
        <v>Permanent</v>
      </c>
    </row>
    <row r="10" spans="1:16">
      <c r="A10">
        <f>A9+1</f>
        <v>1</v>
      </c>
      <c r="B10">
        <f t="shared" si="0"/>
        <v>0.95122942450071402</v>
      </c>
      <c r="G10">
        <v>98</v>
      </c>
      <c r="H10" t="e">
        <f>_xll.TSLogLinearDF(E4,G10)</f>
        <v>#NUM!</v>
      </c>
      <c r="I10" t="e">
        <f>-LN(H10)/G10</f>
        <v>#NUM!</v>
      </c>
      <c r="M10" t="e">
        <v>#N/A</v>
      </c>
      <c r="P10" t="str">
        <v>Permanent</v>
      </c>
    </row>
    <row r="11" spans="1:16">
      <c r="A11">
        <f t="shared" ref="A11:A29" si="1">A10+1</f>
        <v>2</v>
      </c>
      <c r="B11">
        <f t="shared" si="0"/>
        <v>0.90483741803595952</v>
      </c>
    </row>
    <row r="12" spans="1:16">
      <c r="A12">
        <f t="shared" si="1"/>
        <v>3</v>
      </c>
      <c r="B12">
        <f t="shared" si="0"/>
        <v>0.86070797642505781</v>
      </c>
    </row>
    <row r="13" spans="1:16">
      <c r="A13">
        <f t="shared" si="1"/>
        <v>4</v>
      </c>
      <c r="B13">
        <f t="shared" si="0"/>
        <v>0.81873075307798182</v>
      </c>
    </row>
    <row r="14" spans="1:16">
      <c r="A14">
        <f t="shared" si="1"/>
        <v>5</v>
      </c>
      <c r="B14">
        <f t="shared" si="0"/>
        <v>0.77880078307140488</v>
      </c>
    </row>
    <row r="15" spans="1:16">
      <c r="A15">
        <f t="shared" si="1"/>
        <v>6</v>
      </c>
      <c r="B15">
        <f t="shared" si="0"/>
        <v>0.74081822068171788</v>
      </c>
    </row>
    <row r="16" spans="1:16">
      <c r="A16">
        <f t="shared" si="1"/>
        <v>7</v>
      </c>
      <c r="B16">
        <f t="shared" si="0"/>
        <v>0.70468808971871344</v>
      </c>
    </row>
    <row r="17" spans="1:2">
      <c r="A17">
        <f t="shared" si="1"/>
        <v>8</v>
      </c>
      <c r="B17">
        <f t="shared" si="0"/>
        <v>0.67032004603563933</v>
      </c>
    </row>
    <row r="18" spans="1:2">
      <c r="A18">
        <f t="shared" si="1"/>
        <v>9</v>
      </c>
      <c r="B18">
        <f t="shared" si="0"/>
        <v>0.63762815162177333</v>
      </c>
    </row>
    <row r="19" spans="1:2">
      <c r="A19">
        <f t="shared" si="1"/>
        <v>10</v>
      </c>
      <c r="B19">
        <f t="shared" si="0"/>
        <v>0.60653065971263342</v>
      </c>
    </row>
    <row r="20" spans="1:2">
      <c r="A20">
        <f t="shared" si="1"/>
        <v>11</v>
      </c>
      <c r="B20">
        <f t="shared" si="0"/>
        <v>0.57694981038048665</v>
      </c>
    </row>
    <row r="21" spans="1:2">
      <c r="A21">
        <f t="shared" si="1"/>
        <v>12</v>
      </c>
      <c r="B21">
        <f t="shared" si="0"/>
        <v>0.54881163609402639</v>
      </c>
    </row>
    <row r="22" spans="1:2">
      <c r="A22">
        <f t="shared" si="1"/>
        <v>13</v>
      </c>
      <c r="B22">
        <f t="shared" si="0"/>
        <v>0.52204577676101604</v>
      </c>
    </row>
    <row r="23" spans="1:2">
      <c r="A23">
        <f t="shared" si="1"/>
        <v>14</v>
      </c>
      <c r="B23">
        <f t="shared" si="0"/>
        <v>0.49658530379140947</v>
      </c>
    </row>
    <row r="24" spans="1:2">
      <c r="A24">
        <f t="shared" si="1"/>
        <v>15</v>
      </c>
      <c r="B24">
        <f t="shared" si="0"/>
        <v>0.47236655274101469</v>
      </c>
    </row>
    <row r="25" spans="1:2">
      <c r="A25">
        <f t="shared" si="1"/>
        <v>16</v>
      </c>
      <c r="B25">
        <f t="shared" si="0"/>
        <v>0.44932896411722156</v>
      </c>
    </row>
    <row r="26" spans="1:2">
      <c r="A26">
        <f t="shared" si="1"/>
        <v>17</v>
      </c>
      <c r="B26">
        <f t="shared" si="0"/>
        <v>0.42741493194872665</v>
      </c>
    </row>
    <row r="27" spans="1:2">
      <c r="A27">
        <f t="shared" si="1"/>
        <v>18</v>
      </c>
      <c r="B27">
        <f t="shared" si="0"/>
        <v>0.40656965974059911</v>
      </c>
    </row>
    <row r="28" spans="1:2">
      <c r="A28">
        <f t="shared" si="1"/>
        <v>19</v>
      </c>
      <c r="B28">
        <f t="shared" si="0"/>
        <v>0.38674102345450118</v>
      </c>
    </row>
    <row r="29" spans="1:2">
      <c r="A29">
        <f t="shared" si="1"/>
        <v>20</v>
      </c>
      <c r="B29">
        <f t="shared" si="0"/>
        <v>0.36787944117144233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opLeftCell="A2" workbookViewId="0">
      <selection activeCell="B5" sqref="B5"/>
    </sheetView>
  </sheetViews>
  <sheetFormatPr defaultRowHeight="15"/>
  <sheetData>
    <row r="1" spans="1:6">
      <c r="A1" t="s">
        <v>13</v>
      </c>
      <c r="B1">
        <v>100</v>
      </c>
    </row>
    <row r="2" spans="1:6">
      <c r="A2" t="s">
        <v>14</v>
      </c>
      <c r="B2">
        <v>100</v>
      </c>
    </row>
    <row r="3" spans="1:6">
      <c r="A3" t="s">
        <v>15</v>
      </c>
      <c r="B3" s="1">
        <v>0.05</v>
      </c>
    </row>
    <row r="4" spans="1:6">
      <c r="A4" t="s">
        <v>16</v>
      </c>
      <c r="B4">
        <v>2</v>
      </c>
    </row>
    <row r="5" spans="1:6">
      <c r="A5" t="s">
        <v>17</v>
      </c>
      <c r="B5" s="1">
        <v>0.3</v>
      </c>
    </row>
    <row r="7" spans="1:6">
      <c r="A7" t="s">
        <v>13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 spans="1:6">
      <c r="A8">
        <v>88</v>
      </c>
      <c r="B8">
        <f>_xll.ESBlackScholes(A8,strike,sgm,ir,T,1)</f>
        <v>13.782171296207103</v>
      </c>
      <c r="C8">
        <f t="shared" ref="C8:C40" si="0">MAX(0,A8-strike)</f>
        <v>0</v>
      </c>
      <c r="D8">
        <f>B8-C8</f>
        <v>13.782171296207103</v>
      </c>
      <c r="E8">
        <f t="shared" ref="E8:E40" si="1">MAX(0,A8-strike*EXP(-ir*T))</f>
        <v>0</v>
      </c>
      <c r="F8">
        <f>B8-E8</f>
        <v>13.782171296207103</v>
      </c>
    </row>
    <row r="9" spans="1:6">
      <c r="A9">
        <f>A8+0.5</f>
        <v>88.5</v>
      </c>
      <c r="B9">
        <f>_xll.ESBlackScholes(A9,strike,sgm,ir,T,1)</f>
        <v>14.062613217137205</v>
      </c>
      <c r="C9">
        <f t="shared" si="0"/>
        <v>0</v>
      </c>
      <c r="D9">
        <f>B9-C9</f>
        <v>14.062613217137205</v>
      </c>
      <c r="E9">
        <f t="shared" si="1"/>
        <v>0</v>
      </c>
      <c r="F9">
        <f t="shared" ref="F9:F30" si="2">B9-E9</f>
        <v>14.062613217137205</v>
      </c>
    </row>
    <row r="10" spans="1:6">
      <c r="A10">
        <f t="shared" ref="A10:A30" si="3">A9+0.5</f>
        <v>89</v>
      </c>
      <c r="B10">
        <f>_xll.ESBlackScholes(A10,strike,sgm,ir,T,1)</f>
        <v>14.345677647818505</v>
      </c>
      <c r="C10">
        <f t="shared" si="0"/>
        <v>0</v>
      </c>
      <c r="D10">
        <f t="shared" ref="D10:D30" si="4">B10-C10</f>
        <v>14.345677647818505</v>
      </c>
      <c r="E10">
        <f t="shared" si="1"/>
        <v>0</v>
      </c>
      <c r="F10">
        <f t="shared" si="2"/>
        <v>14.345677647818505</v>
      </c>
    </row>
    <row r="11" spans="1:6">
      <c r="A11">
        <f t="shared" si="3"/>
        <v>89.5</v>
      </c>
      <c r="B11">
        <f>_xll.ESBlackScholes(A11,strike,sgm,ir,T,1)</f>
        <v>14.631344095960884</v>
      </c>
      <c r="C11">
        <f t="shared" si="0"/>
        <v>0</v>
      </c>
      <c r="D11">
        <f t="shared" si="4"/>
        <v>14.631344095960884</v>
      </c>
      <c r="E11">
        <f t="shared" si="1"/>
        <v>0</v>
      </c>
      <c r="F11">
        <f t="shared" si="2"/>
        <v>14.631344095960884</v>
      </c>
    </row>
    <row r="12" spans="1:6">
      <c r="A12">
        <f t="shared" si="3"/>
        <v>90</v>
      </c>
      <c r="B12">
        <f>_xll.ESBlackScholes(A12,strike,sgm,ir,T,1)</f>
        <v>14.919591891459014</v>
      </c>
      <c r="C12">
        <f t="shared" si="0"/>
        <v>0</v>
      </c>
      <c r="D12">
        <f t="shared" si="4"/>
        <v>14.919591891459014</v>
      </c>
      <c r="E12">
        <f t="shared" si="1"/>
        <v>0</v>
      </c>
      <c r="F12">
        <f t="shared" si="2"/>
        <v>14.919591891459014</v>
      </c>
    </row>
    <row r="13" spans="1:6">
      <c r="A13">
        <f t="shared" si="3"/>
        <v>90.5</v>
      </c>
      <c r="B13">
        <f>_xll.ESBlackScholes(A13,strike,sgm,ir,T,1)</f>
        <v>15.210400199416831</v>
      </c>
      <c r="C13">
        <f t="shared" si="0"/>
        <v>0</v>
      </c>
      <c r="D13">
        <f t="shared" si="4"/>
        <v>15.210400199416831</v>
      </c>
      <c r="E13">
        <f t="shared" si="1"/>
        <v>1.6258196404052683E-2</v>
      </c>
      <c r="F13">
        <f t="shared" si="2"/>
        <v>15.194142003012779</v>
      </c>
    </row>
    <row r="14" spans="1:6">
      <c r="A14">
        <f t="shared" si="3"/>
        <v>91</v>
      </c>
      <c r="B14">
        <f>_xll.ESBlackScholes(A14,strike,sgm,ir,T,1)</f>
        <v>15.503748032850446</v>
      </c>
      <c r="C14">
        <f t="shared" si="0"/>
        <v>0</v>
      </c>
      <c r="D14">
        <f t="shared" si="4"/>
        <v>15.503748032850446</v>
      </c>
      <c r="E14">
        <f t="shared" si="1"/>
        <v>0.51625819640405268</v>
      </c>
      <c r="F14">
        <f t="shared" si="2"/>
        <v>14.987489836446393</v>
      </c>
    </row>
    <row r="15" spans="1:6">
      <c r="A15">
        <f t="shared" si="3"/>
        <v>91.5</v>
      </c>
      <c r="B15">
        <f>_xll.ESBlackScholes(A15,strike,sgm,ir,T,1)</f>
        <v>15.799614265071092</v>
      </c>
      <c r="C15">
        <f t="shared" si="0"/>
        <v>0</v>
      </c>
      <c r="D15">
        <f t="shared" si="4"/>
        <v>15.799614265071092</v>
      </c>
      <c r="E15">
        <f t="shared" si="1"/>
        <v>1.0162581964040527</v>
      </c>
      <c r="F15">
        <f t="shared" si="2"/>
        <v>14.78335606866704</v>
      </c>
    </row>
    <row r="16" spans="1:6">
      <c r="A16">
        <f t="shared" si="3"/>
        <v>92</v>
      </c>
      <c r="B16">
        <f>_xll.ESBlackScholes(A16,strike,sgm,ir,T,1)</f>
        <v>16.097977641749701</v>
      </c>
      <c r="C16">
        <f t="shared" si="0"/>
        <v>0</v>
      </c>
      <c r="D16">
        <f t="shared" si="4"/>
        <v>16.097977641749701</v>
      </c>
      <c r="E16">
        <f t="shared" si="1"/>
        <v>1.5162581964040527</v>
      </c>
      <c r="F16">
        <f t="shared" si="2"/>
        <v>14.581719445345648</v>
      </c>
    </row>
    <row r="17" spans="1:6">
      <c r="A17">
        <f t="shared" si="3"/>
        <v>92.5</v>
      </c>
      <c r="B17">
        <f>_xll.ESBlackScholes(A17,strike,sgm,ir,T,1)</f>
        <v>16.398816792665201</v>
      </c>
      <c r="C17">
        <f t="shared" si="0"/>
        <v>0</v>
      </c>
      <c r="D17">
        <f t="shared" si="4"/>
        <v>16.398816792665201</v>
      </c>
      <c r="E17">
        <f t="shared" si="1"/>
        <v>2.0162581964040527</v>
      </c>
      <c r="F17">
        <f t="shared" si="2"/>
        <v>14.382558596261148</v>
      </c>
    </row>
    <row r="18" spans="1:6">
      <c r="A18">
        <f t="shared" si="3"/>
        <v>93</v>
      </c>
      <c r="B18">
        <f>_xll.ESBlackScholes(A18,strike,sgm,ir,T,1)</f>
        <v>16.702110243138911</v>
      </c>
      <c r="C18">
        <f t="shared" si="0"/>
        <v>0</v>
      </c>
      <c r="D18">
        <f t="shared" si="4"/>
        <v>16.702110243138911</v>
      </c>
      <c r="E18">
        <f t="shared" si="1"/>
        <v>2.5162581964040527</v>
      </c>
      <c r="F18">
        <f t="shared" si="2"/>
        <v>14.185852046734858</v>
      </c>
    </row>
    <row r="19" spans="1:6">
      <c r="A19">
        <f t="shared" si="3"/>
        <v>93.5</v>
      </c>
      <c r="B19">
        <f>_xll.ESBlackScholes(A19,strike,sgm,ir,T,1)</f>
        <v>17.007836425157578</v>
      </c>
      <c r="C19">
        <f t="shared" si="0"/>
        <v>0</v>
      </c>
      <c r="D19">
        <f t="shared" si="4"/>
        <v>17.007836425157578</v>
      </c>
      <c r="E19">
        <f t="shared" si="1"/>
        <v>3.0162581964040527</v>
      </c>
      <c r="F19">
        <f t="shared" si="2"/>
        <v>13.991578228753525</v>
      </c>
    </row>
    <row r="20" spans="1:6">
      <c r="A20">
        <f t="shared" si="3"/>
        <v>94</v>
      </c>
      <c r="B20">
        <f>_xll.ESBlackScholes(A20,strike,sgm,ir,T,1)</f>
        <v>17.315973688187924</v>
      </c>
      <c r="C20">
        <f t="shared" si="0"/>
        <v>0</v>
      </c>
      <c r="D20">
        <f t="shared" si="4"/>
        <v>17.315973688187924</v>
      </c>
      <c r="E20">
        <f t="shared" si="1"/>
        <v>3.5162581964040527</v>
      </c>
      <c r="F20">
        <f t="shared" si="2"/>
        <v>13.799715491783871</v>
      </c>
    </row>
    <row r="21" spans="1:6">
      <c r="A21">
        <f t="shared" si="3"/>
        <v>94.5</v>
      </c>
      <c r="B21">
        <f>_xll.ESBlackScholes(A21,strike,sgm,ir,T,1)</f>
        <v>17.626500309685738</v>
      </c>
      <c r="C21">
        <f t="shared" si="0"/>
        <v>0</v>
      </c>
      <c r="D21">
        <f t="shared" si="4"/>
        <v>17.626500309685738</v>
      </c>
      <c r="E21">
        <f t="shared" si="1"/>
        <v>4.0162581964040527</v>
      </c>
      <c r="F21">
        <f t="shared" si="2"/>
        <v>13.610242113281686</v>
      </c>
    </row>
    <row r="22" spans="1:6">
      <c r="A22">
        <f t="shared" si="3"/>
        <v>95</v>
      </c>
      <c r="B22">
        <f>_xll.ESBlackScholes(A22,strike,sgm,ir,T,1)</f>
        <v>17.939394505302857</v>
      </c>
      <c r="C22">
        <f t="shared" si="0"/>
        <v>0</v>
      </c>
      <c r="D22">
        <f t="shared" si="4"/>
        <v>17.939394505302857</v>
      </c>
      <c r="E22">
        <f t="shared" si="1"/>
        <v>4.5162581964040527</v>
      </c>
      <c r="F22">
        <f t="shared" si="2"/>
        <v>13.423136308898805</v>
      </c>
    </row>
    <row r="23" spans="1:6">
      <c r="A23">
        <f t="shared" si="3"/>
        <v>95.5</v>
      </c>
      <c r="B23">
        <f>_xll.ESBlackScholes(A23,strike,sgm,ir,T,1)</f>
        <v>18.254634438795392</v>
      </c>
      <c r="C23">
        <f t="shared" si="0"/>
        <v>0</v>
      </c>
      <c r="D23">
        <f t="shared" si="4"/>
        <v>18.254634438795392</v>
      </c>
      <c r="E23">
        <f t="shared" si="1"/>
        <v>5.0162581964040527</v>
      </c>
      <c r="F23">
        <f t="shared" si="2"/>
        <v>13.23837624239134</v>
      </c>
    </row>
    <row r="24" spans="1:6">
      <c r="A24">
        <f t="shared" si="3"/>
        <v>96</v>
      </c>
      <c r="B24">
        <f>_xll.ESBlackScholes(A24,strike,sgm,ir,T,1)</f>
        <v>18.572198231636918</v>
      </c>
      <c r="C24">
        <f t="shared" si="0"/>
        <v>0</v>
      </c>
      <c r="D24">
        <f t="shared" si="4"/>
        <v>18.572198231636918</v>
      </c>
      <c r="E24">
        <f t="shared" si="1"/>
        <v>5.5162581964040527</v>
      </c>
      <c r="F24">
        <f t="shared" si="2"/>
        <v>13.055940035232865</v>
      </c>
    </row>
    <row r="25" spans="1:6">
      <c r="A25">
        <f t="shared" si="3"/>
        <v>96.5</v>
      </c>
      <c r="B25">
        <f>_xll.ESBlackScholes(A25,strike,sgm,ir,T,1)</f>
        <v>18.89206397234036</v>
      </c>
      <c r="C25">
        <f t="shared" si="0"/>
        <v>0</v>
      </c>
      <c r="D25">
        <f t="shared" si="4"/>
        <v>18.89206397234036</v>
      </c>
      <c r="E25">
        <f t="shared" si="1"/>
        <v>6.0162581964040527</v>
      </c>
      <c r="F25">
        <f t="shared" si="2"/>
        <v>12.875805775936307</v>
      </c>
    </row>
    <row r="26" spans="1:6">
      <c r="A26">
        <f t="shared" si="3"/>
        <v>97</v>
      </c>
      <c r="B26">
        <f>_xll.ESBlackScholes(A26,strike,sgm,ir,T,1)</f>
        <v>19.214209725492658</v>
      </c>
      <c r="C26">
        <f t="shared" si="0"/>
        <v>0</v>
      </c>
      <c r="D26">
        <f t="shared" si="4"/>
        <v>19.214209725492658</v>
      </c>
      <c r="E26">
        <f t="shared" si="1"/>
        <v>6.5162581964040527</v>
      </c>
      <c r="F26">
        <f t="shared" si="2"/>
        <v>12.697951529088606</v>
      </c>
    </row>
    <row r="27" spans="1:6">
      <c r="A27">
        <f t="shared" si="3"/>
        <v>97.5</v>
      </c>
      <c r="B27">
        <f>_xll.ESBlackScholes(A27,strike,sgm,ir,T,1)</f>
        <v>19.53861354050607</v>
      </c>
      <c r="C27">
        <f t="shared" si="0"/>
        <v>0</v>
      </c>
      <c r="D27">
        <f t="shared" si="4"/>
        <v>19.53861354050607</v>
      </c>
      <c r="E27">
        <f t="shared" si="1"/>
        <v>7.0162581964040527</v>
      </c>
      <c r="F27">
        <f t="shared" si="2"/>
        <v>12.522355344102017</v>
      </c>
    </row>
    <row r="28" spans="1:6">
      <c r="A28">
        <f t="shared" si="3"/>
        <v>98</v>
      </c>
      <c r="B28">
        <f>_xll.ESBlackScholes(A28,strike,sgm,ir,T,1)</f>
        <v>19.865253460090457</v>
      </c>
      <c r="C28">
        <f t="shared" si="0"/>
        <v>0</v>
      </c>
      <c r="D28">
        <f t="shared" si="4"/>
        <v>19.865253460090457</v>
      </c>
      <c r="E28">
        <f t="shared" si="1"/>
        <v>7.5162581964040527</v>
      </c>
      <c r="F28">
        <f t="shared" si="2"/>
        <v>12.348995263686405</v>
      </c>
    </row>
    <row r="29" spans="1:6">
      <c r="A29">
        <f t="shared" si="3"/>
        <v>98.5</v>
      </c>
      <c r="B29">
        <f>_xll.ESBlackScholes(A29,strike,sgm,ir,T,1)</f>
        <v>20.1941075284509</v>
      </c>
      <c r="C29">
        <f t="shared" si="0"/>
        <v>0</v>
      </c>
      <c r="D29">
        <f t="shared" si="4"/>
        <v>20.1941075284509</v>
      </c>
      <c r="E29">
        <f t="shared" si="1"/>
        <v>8.0162581964040527</v>
      </c>
      <c r="F29">
        <f t="shared" si="2"/>
        <v>12.177849332046847</v>
      </c>
    </row>
    <row r="30" spans="1:6">
      <c r="A30">
        <f t="shared" si="3"/>
        <v>99</v>
      </c>
      <c r="B30">
        <f>_xll.ESBlackScholes(A30,strike,sgm,ir,T,1)</f>
        <v>20.525153799214728</v>
      </c>
      <c r="C30">
        <f t="shared" si="0"/>
        <v>0</v>
      </c>
      <c r="D30">
        <f t="shared" si="4"/>
        <v>20.525153799214728</v>
      </c>
      <c r="E30">
        <f t="shared" si="1"/>
        <v>8.5162581964040527</v>
      </c>
      <c r="F30">
        <f t="shared" si="2"/>
        <v>12.008895602810675</v>
      </c>
    </row>
    <row r="31" spans="1:6">
      <c r="A31">
        <f t="shared" ref="A31:A40" si="5">A30+0.5</f>
        <v>99.5</v>
      </c>
      <c r="B31">
        <f>_xll.ESBlackScholes(A31,strike,sgm,ir,T,1)</f>
        <v>20.858370343092986</v>
      </c>
      <c r="C31">
        <f t="shared" si="0"/>
        <v>0</v>
      </c>
      <c r="D31">
        <f t="shared" ref="D31:D40" si="6">B31-C31</f>
        <v>20.858370343092986</v>
      </c>
      <c r="E31">
        <f t="shared" si="1"/>
        <v>9.0162581964040527</v>
      </c>
      <c r="F31">
        <f t="shared" ref="F31:F40" si="7">B31-E31</f>
        <v>11.842112146688933</v>
      </c>
    </row>
    <row r="32" spans="1:6">
      <c r="A32">
        <f t="shared" si="5"/>
        <v>100</v>
      </c>
      <c r="B32">
        <f>_xll.ESBlackScholes(A32,strike,sgm,ir,T,1)</f>
        <v>21.193735255280203</v>
      </c>
      <c r="C32">
        <f t="shared" si="0"/>
        <v>0</v>
      </c>
      <c r="D32">
        <f t="shared" si="6"/>
        <v>21.193735255280203</v>
      </c>
      <c r="E32">
        <f t="shared" si="1"/>
        <v>9.5162581964040527</v>
      </c>
      <c r="F32">
        <f t="shared" si="7"/>
        <v>11.67747705887615</v>
      </c>
    </row>
    <row r="33" spans="1:6">
      <c r="A33">
        <f t="shared" si="5"/>
        <v>100.5</v>
      </c>
      <c r="B33">
        <f>_xll.ESBlackScholes(A33,strike,sgm,ir,T,1)</f>
        <v>21.531226662597653</v>
      </c>
      <c r="C33">
        <f t="shared" si="0"/>
        <v>0.5</v>
      </c>
      <c r="D33">
        <f t="shared" si="6"/>
        <v>21.031226662597653</v>
      </c>
      <c r="E33">
        <f t="shared" si="1"/>
        <v>10.016258196404053</v>
      </c>
      <c r="F33">
        <f t="shared" si="7"/>
        <v>11.514968466193601</v>
      </c>
    </row>
    <row r="34" spans="1:6">
      <c r="A34">
        <f t="shared" si="5"/>
        <v>101</v>
      </c>
      <c r="B34">
        <f>_xll.ESBlackScholes(A34,strike,sgm,ir,T,1)</f>
        <v>21.870822730384468</v>
      </c>
      <c r="C34">
        <f t="shared" si="0"/>
        <v>1</v>
      </c>
      <c r="D34">
        <f t="shared" si="6"/>
        <v>20.870822730384468</v>
      </c>
      <c r="E34">
        <f t="shared" si="1"/>
        <v>10.516258196404053</v>
      </c>
      <c r="F34">
        <f t="shared" si="7"/>
        <v>11.354564533980415</v>
      </c>
    </row>
    <row r="35" spans="1:6">
      <c r="A35">
        <f t="shared" si="5"/>
        <v>101.5</v>
      </c>
      <c r="B35">
        <f>_xll.ESBlackScholes(A35,strike,sgm,ir,T,1)</f>
        <v>22.212501669141332</v>
      </c>
      <c r="C35">
        <f t="shared" si="0"/>
        <v>1.5</v>
      </c>
      <c r="D35">
        <f t="shared" si="6"/>
        <v>20.712501669141332</v>
      </c>
      <c r="E35">
        <f t="shared" si="1"/>
        <v>11.016258196404053</v>
      </c>
      <c r="F35">
        <f t="shared" si="7"/>
        <v>11.196243472737279</v>
      </c>
    </row>
    <row r="36" spans="1:6">
      <c r="A36">
        <f t="shared" si="5"/>
        <v>102</v>
      </c>
      <c r="B36">
        <f>_xll.ESBlackScholes(A36,strike,sgm,ir,T,1)</f>
        <v>22.556241740931583</v>
      </c>
      <c r="C36">
        <f t="shared" si="0"/>
        <v>2</v>
      </c>
      <c r="D36">
        <f t="shared" si="6"/>
        <v>20.556241740931583</v>
      </c>
      <c r="E36">
        <f t="shared" si="1"/>
        <v>11.516258196404053</v>
      </c>
      <c r="F36">
        <f t="shared" si="7"/>
        <v>11.03998354452753</v>
      </c>
    </row>
    <row r="37" spans="1:6">
      <c r="A37">
        <f t="shared" si="5"/>
        <v>102.5</v>
      </c>
      <c r="B37">
        <f>_xll.ESBlackScholes(A37,strike,sgm,ir,T,1)</f>
        <v>22.902021265544377</v>
      </c>
      <c r="C37">
        <f t="shared" si="0"/>
        <v>2.5</v>
      </c>
      <c r="D37">
        <f t="shared" si="6"/>
        <v>20.402021265544377</v>
      </c>
      <c r="E37">
        <f t="shared" si="1"/>
        <v>12.016258196404053</v>
      </c>
      <c r="F37">
        <f t="shared" si="7"/>
        <v>10.885763069140324</v>
      </c>
    </row>
    <row r="38" spans="1:6">
      <c r="A38">
        <f t="shared" si="5"/>
        <v>103</v>
      </c>
      <c r="B38">
        <f>_xll.ESBlackScholes(A38,strike,sgm,ir,T,1)</f>
        <v>23.249818626424734</v>
      </c>
      <c r="C38">
        <f t="shared" si="0"/>
        <v>3</v>
      </c>
      <c r="D38">
        <f t="shared" si="6"/>
        <v>20.249818626424734</v>
      </c>
      <c r="E38">
        <f t="shared" si="1"/>
        <v>12.516258196404053</v>
      </c>
      <c r="F38">
        <f t="shared" si="7"/>
        <v>10.733560430020681</v>
      </c>
    </row>
    <row r="39" spans="1:6">
      <c r="A39">
        <f t="shared" si="5"/>
        <v>103.5</v>
      </c>
      <c r="B39">
        <f>_xll.ESBlackScholes(A39,strike,sgm,ir,T,1)</f>
        <v>23.599612276375431</v>
      </c>
      <c r="C39">
        <f t="shared" si="0"/>
        <v>3.5</v>
      </c>
      <c r="D39">
        <f t="shared" si="6"/>
        <v>20.099612276375431</v>
      </c>
      <c r="E39">
        <f t="shared" si="1"/>
        <v>13.016258196404053</v>
      </c>
      <c r="F39">
        <f t="shared" si="7"/>
        <v>10.583354079971379</v>
      </c>
    </row>
    <row r="40" spans="1:6">
      <c r="A40">
        <f t="shared" si="5"/>
        <v>104</v>
      </c>
      <c r="B40">
        <f>_xll.ESBlackScholes(A40,strike,sgm,ir,T,1)</f>
        <v>23.95138074303501</v>
      </c>
      <c r="C40">
        <f t="shared" si="0"/>
        <v>4</v>
      </c>
      <c r="D40">
        <f t="shared" si="6"/>
        <v>19.95138074303501</v>
      </c>
      <c r="E40">
        <f t="shared" si="1"/>
        <v>13.516258196404053</v>
      </c>
      <c r="F40">
        <f t="shared" si="7"/>
        <v>10.435122546630957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9" sqref="A4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interest</vt:lpstr>
      <vt:lpstr>ir</vt:lpstr>
      <vt:lpstr>sgm</vt:lpstr>
      <vt:lpstr>strike</vt:lpstr>
      <vt:lpstr>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</dc:creator>
  <cp:lastModifiedBy>eriks</cp:lastModifiedBy>
  <dcterms:created xsi:type="dcterms:W3CDTF">2011-05-29T04:13:23Z</dcterms:created>
  <dcterms:modified xsi:type="dcterms:W3CDTF">2013-06-29T07:00:14Z</dcterms:modified>
</cp:coreProperties>
</file>