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3.xml" ContentType="application/vnd.openxmlformats-officedocument.themeOverrid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tables/table2.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tables/table3.xml" ContentType="application/vnd.openxmlformats-officedocument.spreadsheetml.table+xml"/>
  <Override PartName="/xl/pivotTables/pivotTable7.xml" ContentType="application/vnd.openxmlformats-officedocument.spreadsheetml.pivotTable+xml"/>
  <Override PartName="/xl/drawings/drawing1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3.xml" ContentType="application/vnd.openxmlformats-officedocument.drawing+xml"/>
  <Override PartName="/xl/tables/table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pivotTables/pivotTable8.xml" ContentType="application/vnd.openxmlformats-officedocument.spreadsheetml.pivotTable+xml"/>
  <Override PartName="/xl/drawings/drawing1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8.xml" ContentType="application/vnd.openxmlformats-officedocument.drawing+xml"/>
  <Override PartName="/xl/pivotTables/pivotTable9.xml" ContentType="application/vnd.openxmlformats-officedocument.spreadsheetml.pivotTable+xml"/>
  <Override PartName="/xl/drawings/drawing19.xml" ContentType="application/vnd.openxmlformats-officedocument.drawing+xml"/>
  <Override PartName="/xl/tables/table5.xml" ContentType="application/vnd.openxmlformats-officedocument.spreadsheetml.tab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4.xml" ContentType="application/vnd.openxmlformats-officedocument.themeOverride+xml"/>
  <Override PartName="/xl/drawings/drawing2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5.xml" ContentType="application/vnd.openxmlformats-officedocument.themeOverride+xml"/>
  <Override PartName="/xl/drawings/drawing21.xml" ContentType="application/vnd.openxmlformats-officedocument.drawing+xml"/>
  <Override PartName="/xl/tables/table6.xml" ContentType="application/vnd.openxmlformats-officedocument.spreadsheetml.tab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china\Downloads\"/>
    </mc:Choice>
  </mc:AlternateContent>
  <xr:revisionPtr revIDLastSave="0" documentId="13_ncr:1_{29A16C2E-996C-4178-A0CB-7E9A2ABC2992}" xr6:coauthVersionLast="47" xr6:coauthVersionMax="47" xr10:uidLastSave="{00000000-0000-0000-0000-000000000000}"/>
  <bookViews>
    <workbookView xWindow="-110" yWindow="-110" windowWidth="19420" windowHeight="11500" xr2:uid="{00000000-000D-0000-FFFF-FFFF00000000}"/>
  </bookViews>
  <sheets>
    <sheet name="Dashboard" sheetId="27" r:id="rId1"/>
    <sheet name="Summary" sheetId="30" r:id="rId2"/>
    <sheet name="Sheet7" sheetId="21" r:id="rId3"/>
    <sheet name="Sheet10" sheetId="24" r:id="rId4"/>
    <sheet name="Sheet8" sheetId="22" r:id="rId5"/>
    <sheet name="Sheet12" sheetId="26" r:id="rId6"/>
    <sheet name="Sheet9" sheetId="23" r:id="rId7"/>
    <sheet name="Sheet11" sheetId="25" r:id="rId8"/>
    <sheet name="Sheet1" sheetId="15" r:id="rId9"/>
    <sheet name="Sheet2" sheetId="16" r:id="rId10"/>
    <sheet name="Sheet3" sheetId="17" r:id="rId11"/>
    <sheet name="Sheet4" sheetId="18" r:id="rId12"/>
    <sheet name="Sheet15" sheetId="29" r:id="rId13"/>
    <sheet name="Sheet5" sheetId="19" r:id="rId14"/>
    <sheet name="Table 3" sheetId="3" r:id="rId15"/>
    <sheet name="Table 4" sheetId="4" r:id="rId16"/>
    <sheet name="Table 8" sheetId="8" r:id="rId17"/>
    <sheet name="Sheet6" sheetId="20" r:id="rId18"/>
    <sheet name="Table 9" sheetId="9" r:id="rId19"/>
    <sheet name="Sheet14" sheetId="28" r:id="rId20"/>
    <sheet name="Sheet17" sheetId="31" r:id="rId21"/>
    <sheet name="Table 10" sheetId="10" r:id="rId22"/>
    <sheet name="Table 11" sheetId="11" r:id="rId23"/>
    <sheet name="Table 12" sheetId="12" r:id="rId24"/>
    <sheet name="Table 13" sheetId="13" r:id="rId25"/>
    <sheet name="Table 14" sheetId="14" r:id="rId26"/>
  </sheets>
  <calcPr calcId="191029"/>
  <pivotCaches>
    <pivotCache cacheId="32" r:id="rId27"/>
    <pivotCache cacheId="37" r:id="rId28"/>
    <pivotCache cacheId="41" r:id="rId29"/>
    <pivotCache cacheId="45" r:id="rId30"/>
    <pivotCache cacheId="49" r:id="rId31"/>
    <pivotCache cacheId="63" r:id="rId32"/>
    <pivotCache cacheId="62" r:id="rId3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28" l="1"/>
  <c r="F8" i="28"/>
  <c r="F9" i="28"/>
  <c r="F10" i="28"/>
  <c r="F11" i="28"/>
  <c r="F12" i="28"/>
  <c r="F13" i="28"/>
  <c r="F14" i="28"/>
  <c r="F5" i="28"/>
  <c r="F6" i="28"/>
  <c r="F4" i="28"/>
  <c r="E7" i="28"/>
  <c r="E13" i="28"/>
  <c r="E12" i="28"/>
  <c r="E11" i="28"/>
  <c r="E10" i="28"/>
  <c r="E9" i="28"/>
  <c r="E8" i="28"/>
  <c r="E6" i="28"/>
  <c r="E14" i="28"/>
  <c r="E5" i="28"/>
  <c r="E4" i="28"/>
  <c r="D14" i="28"/>
  <c r="D13" i="28"/>
  <c r="D12" i="28"/>
  <c r="D11" i="28"/>
  <c r="D10" i="28"/>
  <c r="D9" i="28"/>
  <c r="D8" i="28"/>
  <c r="D7" i="28"/>
  <c r="D6" i="28"/>
  <c r="D5" i="28"/>
  <c r="D4" i="28"/>
  <c r="E8" i="26"/>
  <c r="E7" i="26"/>
  <c r="E6" i="26"/>
  <c r="E5" i="26"/>
  <c r="D8" i="26"/>
  <c r="D7" i="26"/>
  <c r="D6" i="26"/>
  <c r="D5" i="26"/>
  <c r="N20" i="9" l="1"/>
  <c r="E4" i="26"/>
  <c r="D4" i="26"/>
  <c r="B18" i="25"/>
  <c r="B20" i="22"/>
</calcChain>
</file>

<file path=xl/sharedStrings.xml><?xml version="1.0" encoding="utf-8"?>
<sst xmlns="http://schemas.openxmlformats.org/spreadsheetml/2006/main" count="671" uniqueCount="310">
  <si>
    <r>
      <rPr>
        <b/>
        <sz val="9"/>
        <color rgb="FF2F2F2F"/>
        <rFont val="Arial"/>
        <family val="2"/>
      </rPr>
      <t>Year</t>
    </r>
  </si>
  <si>
    <r>
      <rPr>
        <sz val="9"/>
        <color rgb="FF2F2F2F"/>
        <rFont val="Arial"/>
        <family val="2"/>
      </rPr>
      <t>index</t>
    </r>
  </si>
  <si>
    <r>
      <rPr>
        <sz val="9"/>
        <color rgb="FF2F2F2F"/>
        <rFont val="Arial"/>
        <family val="2"/>
      </rPr>
      <t>2015</t>
    </r>
    <r>
      <rPr>
        <vertAlign val="superscript"/>
        <sz val="6"/>
        <color rgb="FF2F2F2F"/>
        <rFont val="Arial"/>
        <family val="2"/>
      </rPr>
      <t>r</t>
    </r>
  </si>
  <si>
    <r>
      <rPr>
        <vertAlign val="subscript"/>
        <sz val="9"/>
        <color rgb="FF2F2F2F"/>
        <rFont val="Arial"/>
        <family val="2"/>
      </rPr>
      <t>0</t>
    </r>
    <r>
      <rPr>
        <sz val="6"/>
        <color rgb="FF2F2F2F"/>
        <rFont val="Arial"/>
        <family val="2"/>
      </rPr>
      <t>s</t>
    </r>
  </si>
  <si>
    <r>
      <rPr>
        <sz val="9"/>
        <color rgb="FF2F2F2F"/>
        <rFont val="Arial"/>
        <family val="2"/>
      </rPr>
      <t>2006 to 2016</t>
    </r>
  </si>
  <si>
    <r>
      <rPr>
        <sz val="9"/>
        <color rgb="FF2F2F2F"/>
        <rFont val="Arial"/>
        <family val="2"/>
      </rPr>
      <t>...</t>
    </r>
  </si>
  <si>
    <r>
      <rPr>
        <b/>
        <sz val="8"/>
        <color rgb="FF2F2F2F"/>
        <rFont val="Arial"/>
        <family val="2"/>
      </rPr>
      <t xml:space="preserve">Other </t>
    </r>
    <r>
      <rPr>
        <b/>
        <i/>
        <sz val="8"/>
        <color rgb="FF2F2F2F"/>
        <rFont val="Arial"/>
        <family val="2"/>
      </rPr>
      <t xml:space="preserve">Criminal Code </t>
    </r>
    <r>
      <rPr>
        <b/>
        <sz val="8"/>
        <color rgb="FF2F2F2F"/>
        <rFont val="Arial"/>
        <family val="2"/>
      </rPr>
      <t>offences</t>
    </r>
  </si>
  <si>
    <r>
      <rPr>
        <sz val="8"/>
        <color rgb="FF2F2F2F"/>
        <rFont val="Arial"/>
        <family val="2"/>
      </rPr>
      <t>percent</t>
    </r>
  </si>
  <si>
    <r>
      <rPr>
        <b/>
        <sz val="8"/>
        <color rgb="FF2F2F2F"/>
        <rFont val="Arial"/>
        <family val="2"/>
      </rPr>
      <t>Year</t>
    </r>
  </si>
  <si>
    <r>
      <rPr>
        <sz val="8"/>
        <color rgb="FF2F2F2F"/>
        <rFont val="Arial"/>
        <family val="2"/>
      </rPr>
      <t>number</t>
    </r>
  </si>
  <si>
    <r>
      <rPr>
        <sz val="8"/>
        <color rgb="FF2F2F2F"/>
        <rFont val="Arial"/>
        <family val="2"/>
      </rPr>
      <t>rate</t>
    </r>
  </si>
  <si>
    <r>
      <rPr>
        <sz val="8"/>
        <color rgb="FF2F2F2F"/>
        <rFont val="Arial"/>
        <family val="2"/>
      </rPr>
      <t>2015</t>
    </r>
    <r>
      <rPr>
        <vertAlign val="superscript"/>
        <sz val="8"/>
        <color rgb="FF2F2F2F"/>
        <rFont val="Arial"/>
        <family val="2"/>
      </rPr>
      <t>r</t>
    </r>
  </si>
  <si>
    <r>
      <rPr>
        <sz val="9"/>
        <color rgb="FF2F2F2F"/>
        <rFont val="Arial"/>
        <family val="2"/>
      </rPr>
      <t>percent change</t>
    </r>
  </si>
  <si>
    <r>
      <rPr>
        <b/>
        <sz val="9"/>
        <color rgb="FF2F2F2F"/>
        <rFont val="Arial"/>
        <family val="2"/>
      </rPr>
      <t>Province and territory</t>
    </r>
  </si>
  <si>
    <r>
      <rPr>
        <sz val="9"/>
        <color rgb="FF2F2F2F"/>
        <rFont val="Arial"/>
        <family val="2"/>
      </rPr>
      <t>Newfoundland and Labrador</t>
    </r>
  </si>
  <si>
    <r>
      <rPr>
        <sz val="9"/>
        <color rgb="FF2F2F2F"/>
        <rFont val="Arial"/>
        <family val="2"/>
      </rPr>
      <t>Prince Edward Island</t>
    </r>
  </si>
  <si>
    <r>
      <rPr>
        <sz val="9"/>
        <color rgb="FF2F2F2F"/>
        <rFont val="Arial"/>
        <family val="2"/>
      </rPr>
      <t>Nova Scotia</t>
    </r>
  </si>
  <si>
    <r>
      <rPr>
        <sz val="9"/>
        <color rgb="FF2F2F2F"/>
        <rFont val="Arial"/>
        <family val="2"/>
      </rPr>
      <t>New Brunswick</t>
    </r>
  </si>
  <si>
    <r>
      <rPr>
        <sz val="9"/>
        <color rgb="FF2F2F2F"/>
        <rFont val="Arial"/>
        <family val="2"/>
      </rPr>
      <t>Quebec</t>
    </r>
  </si>
  <si>
    <r>
      <rPr>
        <sz val="9"/>
        <color rgb="FF2F2F2F"/>
        <rFont val="Arial"/>
        <family val="2"/>
      </rPr>
      <t>Ontario</t>
    </r>
  </si>
  <si>
    <r>
      <rPr>
        <sz val="9"/>
        <color rgb="FF2F2F2F"/>
        <rFont val="Arial"/>
        <family val="2"/>
      </rPr>
      <t>Manitoba</t>
    </r>
  </si>
  <si>
    <r>
      <rPr>
        <sz val="9"/>
        <color rgb="FF2F2F2F"/>
        <rFont val="Arial"/>
        <family val="2"/>
      </rPr>
      <t>Saskatchewan</t>
    </r>
  </si>
  <si>
    <r>
      <rPr>
        <sz val="9"/>
        <color rgb="FF2F2F2F"/>
        <rFont val="Arial"/>
        <family val="2"/>
      </rPr>
      <t>Alberta</t>
    </r>
  </si>
  <si>
    <r>
      <rPr>
        <sz val="9"/>
        <color rgb="FF2F2F2F"/>
        <rFont val="Arial"/>
        <family val="2"/>
      </rPr>
      <t>British Columbia</t>
    </r>
  </si>
  <si>
    <r>
      <rPr>
        <sz val="9"/>
        <color rgb="FF2F2F2F"/>
        <rFont val="Arial"/>
        <family val="2"/>
      </rPr>
      <t>Northwest Territories</t>
    </r>
  </si>
  <si>
    <r>
      <rPr>
        <sz val="9"/>
        <color rgb="FF2F2F2F"/>
        <rFont val="Arial"/>
        <family val="2"/>
      </rPr>
      <t>Nunavut</t>
    </r>
  </si>
  <si>
    <r>
      <rPr>
        <b/>
        <sz val="9"/>
        <color rgb="FF2F2F2F"/>
        <rFont val="Arial"/>
        <family val="2"/>
      </rPr>
      <t>Canada</t>
    </r>
  </si>
  <si>
    <r>
      <rPr>
        <sz val="8"/>
        <color rgb="FF2F2F2F"/>
        <rFont val="Arial"/>
        <family val="2"/>
      </rPr>
      <t>percent change</t>
    </r>
  </si>
  <si>
    <r>
      <rPr>
        <sz val="8"/>
        <color rgb="FF2F2F2F"/>
        <rFont val="Arial"/>
        <family val="2"/>
      </rPr>
      <t>in rate</t>
    </r>
  </si>
  <si>
    <r>
      <rPr>
        <sz val="8"/>
        <color rgb="FF2F2F2F"/>
        <rFont val="Arial"/>
        <family val="2"/>
      </rPr>
      <t>2015 to</t>
    </r>
  </si>
  <si>
    <r>
      <rPr>
        <sz val="8"/>
        <color rgb="FF2F2F2F"/>
        <rFont val="Arial"/>
        <family val="2"/>
      </rPr>
      <t xml:space="preserve">Newfoundland and
</t>
    </r>
    <r>
      <rPr>
        <sz val="8"/>
        <color rgb="FF2F2F2F"/>
        <rFont val="Arial"/>
        <family val="2"/>
      </rPr>
      <t>Labrador</t>
    </r>
  </si>
  <si>
    <r>
      <rPr>
        <vertAlign val="subscript"/>
        <sz val="8"/>
        <color rgb="FF2F2F2F"/>
        <rFont val="Arial"/>
        <family val="2"/>
      </rPr>
      <t>0</t>
    </r>
    <r>
      <rPr>
        <sz val="5"/>
        <color rgb="FF2F2F2F"/>
        <rFont val="Arial"/>
        <family val="2"/>
      </rPr>
      <t>s</t>
    </r>
  </si>
  <si>
    <r>
      <rPr>
        <sz val="8"/>
        <color rgb="FF2F2F2F"/>
        <rFont val="Arial"/>
        <family val="2"/>
      </rPr>
      <t>Nova Scotia</t>
    </r>
  </si>
  <si>
    <r>
      <rPr>
        <sz val="8"/>
        <color rgb="FF2F2F2F"/>
        <rFont val="Arial"/>
        <family val="2"/>
      </rPr>
      <t>New Brunswick</t>
    </r>
  </si>
  <si>
    <r>
      <rPr>
        <sz val="8"/>
        <color rgb="FF2F2F2F"/>
        <rFont val="Arial"/>
        <family val="2"/>
      </rPr>
      <t>Quebec</t>
    </r>
  </si>
  <si>
    <r>
      <rPr>
        <sz val="8"/>
        <color rgb="FF2F2F2F"/>
        <rFont val="Arial"/>
        <family val="2"/>
      </rPr>
      <t>Ontario</t>
    </r>
  </si>
  <si>
    <r>
      <rPr>
        <sz val="8"/>
        <color rgb="FF2F2F2F"/>
        <rFont val="Arial"/>
        <family val="2"/>
      </rPr>
      <t>Manitoba</t>
    </r>
  </si>
  <si>
    <r>
      <rPr>
        <sz val="8"/>
        <color rgb="FF2F2F2F"/>
        <rFont val="Arial"/>
        <family val="2"/>
      </rPr>
      <t>Saskatchewan</t>
    </r>
  </si>
  <si>
    <r>
      <rPr>
        <sz val="8"/>
        <color rgb="FF2F2F2F"/>
        <rFont val="Arial"/>
        <family val="2"/>
      </rPr>
      <t>Alberta</t>
    </r>
  </si>
  <si>
    <r>
      <rPr>
        <sz val="8"/>
        <color rgb="FF2F2F2F"/>
        <rFont val="Arial"/>
        <family val="2"/>
      </rPr>
      <t>British Columbia</t>
    </r>
  </si>
  <si>
    <r>
      <rPr>
        <sz val="8"/>
        <color rgb="FF2F2F2F"/>
        <rFont val="Arial"/>
        <family val="2"/>
      </rPr>
      <t>Yukon</t>
    </r>
  </si>
  <si>
    <r>
      <rPr>
        <b/>
        <sz val="8"/>
        <color rgb="FF2F2F2F"/>
        <rFont val="Arial"/>
        <family val="2"/>
      </rPr>
      <t>Census metropolitan</t>
    </r>
  </si>
  <si>
    <r>
      <rPr>
        <b/>
        <sz val="8"/>
        <color rgb="FF2F2F2F"/>
        <rFont val="Arial"/>
        <family val="2"/>
      </rPr>
      <t>Population</t>
    </r>
  </si>
  <si>
    <r>
      <rPr>
        <b/>
        <sz val="8"/>
        <color rgb="FF2F2F2F"/>
        <rFont val="Arial"/>
        <family val="2"/>
      </rPr>
      <t xml:space="preserve">Total Crime Severity Index
</t>
    </r>
    <r>
      <rPr>
        <sz val="8"/>
        <color rgb="FF2F2F2F"/>
        <rFont val="Arial"/>
        <family val="2"/>
      </rPr>
      <t>percent change</t>
    </r>
  </si>
  <si>
    <r>
      <rPr>
        <b/>
        <sz val="8"/>
        <color rgb="FF2F2F2F"/>
        <rFont val="Arial"/>
        <family val="2"/>
      </rPr>
      <t xml:space="preserve">Violent Crime Severity Index
</t>
    </r>
    <r>
      <rPr>
        <sz val="8"/>
        <color rgb="FF2F2F2F"/>
        <rFont val="Arial"/>
        <family val="2"/>
      </rPr>
      <t>percent change</t>
    </r>
  </si>
  <si>
    <r>
      <rPr>
        <b/>
        <sz val="8"/>
        <color rgb="FF2F2F2F"/>
        <rFont val="Arial"/>
        <family val="2"/>
      </rPr>
      <t xml:space="preserve">Non-violent Crime Severity Index
</t>
    </r>
    <r>
      <rPr>
        <sz val="8"/>
        <color rgb="FF2F2F2F"/>
        <rFont val="Arial"/>
        <family val="2"/>
      </rPr>
      <t>percent change</t>
    </r>
  </si>
  <si>
    <r>
      <rPr>
        <b/>
        <vertAlign val="subscript"/>
        <sz val="8"/>
        <color rgb="FF2F2F2F"/>
        <rFont val="Arial"/>
        <family val="2"/>
      </rPr>
      <t>area</t>
    </r>
    <r>
      <rPr>
        <b/>
        <sz val="5"/>
        <rFont val="Arial"/>
        <family val="2"/>
      </rPr>
      <t>1, 2, 3</t>
    </r>
  </si>
  <si>
    <r>
      <rPr>
        <sz val="8"/>
        <color rgb="FF2F2F2F"/>
        <rFont val="Arial"/>
        <family val="2"/>
      </rPr>
      <t>number          index</t>
    </r>
  </si>
  <si>
    <r>
      <rPr>
        <sz val="8"/>
        <color rgb="FF2F2F2F"/>
        <rFont val="Arial"/>
        <family val="2"/>
      </rPr>
      <t>2015 to 2016</t>
    </r>
  </si>
  <si>
    <r>
      <rPr>
        <sz val="8"/>
        <color rgb="FF2F2F2F"/>
        <rFont val="Arial"/>
        <family val="2"/>
      </rPr>
      <t>2006 to 2016              index</t>
    </r>
  </si>
  <si>
    <r>
      <rPr>
        <sz val="8"/>
        <color rgb="FF2F2F2F"/>
        <rFont val="Arial"/>
        <family val="2"/>
      </rPr>
      <t>2015 to 2016              index</t>
    </r>
  </si>
  <si>
    <r>
      <rPr>
        <sz val="8"/>
        <color rgb="FF2F2F2F"/>
        <rFont val="Arial"/>
        <family val="2"/>
      </rPr>
      <t>St. John's</t>
    </r>
  </si>
  <si>
    <r>
      <rPr>
        <sz val="8"/>
        <color rgb="FF2F2F2F"/>
        <rFont val="Arial"/>
        <family val="2"/>
      </rPr>
      <t>Halifax</t>
    </r>
  </si>
  <si>
    <r>
      <rPr>
        <sz val="8"/>
        <color rgb="FF2F2F2F"/>
        <rFont val="Arial"/>
        <family val="2"/>
      </rPr>
      <t>Moncton</t>
    </r>
    <r>
      <rPr>
        <vertAlign val="superscript"/>
        <sz val="8"/>
        <rFont val="Arial"/>
        <family val="2"/>
      </rPr>
      <t>4</t>
    </r>
  </si>
  <si>
    <r>
      <rPr>
        <sz val="8"/>
        <color rgb="FF2F2F2F"/>
        <rFont val="Arial"/>
        <family val="2"/>
      </rPr>
      <t>...</t>
    </r>
  </si>
  <si>
    <r>
      <rPr>
        <sz val="8"/>
        <color rgb="FF2F2F2F"/>
        <rFont val="Arial"/>
        <family val="2"/>
      </rPr>
      <t>Saint John</t>
    </r>
    <r>
      <rPr>
        <vertAlign val="superscript"/>
        <sz val="8"/>
        <rFont val="Arial"/>
        <family val="2"/>
      </rPr>
      <t>4</t>
    </r>
  </si>
  <si>
    <r>
      <rPr>
        <sz val="8"/>
        <color rgb="FF2F2F2F"/>
        <rFont val="Arial"/>
        <family val="2"/>
      </rPr>
      <t>Saguenay</t>
    </r>
  </si>
  <si>
    <r>
      <rPr>
        <sz val="8"/>
        <color rgb="FF2F2F2F"/>
        <rFont val="Arial"/>
        <family val="2"/>
      </rPr>
      <t>Québec</t>
    </r>
  </si>
  <si>
    <r>
      <rPr>
        <sz val="8"/>
        <color rgb="FF2F2F2F"/>
        <rFont val="Arial"/>
        <family val="2"/>
      </rPr>
      <t>Sherbrooke</t>
    </r>
  </si>
  <si>
    <r>
      <rPr>
        <sz val="8"/>
        <color rgb="FF2F2F2F"/>
        <rFont val="Arial"/>
        <family val="2"/>
      </rPr>
      <t>Trois-Rivières</t>
    </r>
  </si>
  <si>
    <r>
      <rPr>
        <sz val="8"/>
        <color rgb="FF2F2F2F"/>
        <rFont val="Arial"/>
        <family val="2"/>
      </rPr>
      <t>Montréal</t>
    </r>
  </si>
  <si>
    <r>
      <rPr>
        <sz val="8"/>
        <color rgb="FF2F2F2F"/>
        <rFont val="Arial"/>
        <family val="2"/>
      </rPr>
      <t>Gatineau</t>
    </r>
    <r>
      <rPr>
        <vertAlign val="superscript"/>
        <sz val="8"/>
        <rFont val="Arial"/>
        <family val="2"/>
      </rPr>
      <t>5</t>
    </r>
  </si>
  <si>
    <r>
      <rPr>
        <sz val="8"/>
        <color rgb="FF2F2F2F"/>
        <rFont val="Arial"/>
        <family val="2"/>
      </rPr>
      <t>Ottawa</t>
    </r>
    <r>
      <rPr>
        <vertAlign val="superscript"/>
        <sz val="8"/>
        <rFont val="Arial"/>
        <family val="2"/>
      </rPr>
      <t>6</t>
    </r>
  </si>
  <si>
    <r>
      <rPr>
        <sz val="8"/>
        <color rgb="FF2F2F2F"/>
        <rFont val="Arial"/>
        <family val="2"/>
      </rPr>
      <t>Kingston</t>
    </r>
  </si>
  <si>
    <r>
      <rPr>
        <sz val="8"/>
        <color rgb="FF2F2F2F"/>
        <rFont val="Arial"/>
        <family val="2"/>
      </rPr>
      <t>Peterborough                                   123,555            55.1                      0</t>
    </r>
    <r>
      <rPr>
        <vertAlign val="superscript"/>
        <sz val="8"/>
        <color rgb="FF2F2F2F"/>
        <rFont val="Arial"/>
        <family val="2"/>
      </rPr>
      <t>s</t>
    </r>
    <r>
      <rPr>
        <sz val="8"/>
        <color rgb="FF2F2F2F"/>
        <rFont val="Arial"/>
        <family val="2"/>
      </rPr>
      <t xml:space="preserve">                    -31               68.9                     20               50.0                        -7
</t>
    </r>
    <r>
      <rPr>
        <sz val="8"/>
        <color rgb="FF2F2F2F"/>
        <rFont val="Arial"/>
        <family val="2"/>
      </rPr>
      <t>Toronto                                          6,184,845            47.5                       4                    -35               70.4                       8               39.1</t>
    </r>
    <r>
      <rPr>
        <sz val="8"/>
        <color rgb="FF2F2F2F"/>
        <rFont val="Times New Roman"/>
        <family val="1"/>
      </rPr>
      <t xml:space="preserve">                           </t>
    </r>
    <r>
      <rPr>
        <sz val="8"/>
        <color rgb="FF2F2F2F"/>
        <rFont val="Arial"/>
        <family val="2"/>
      </rPr>
      <t xml:space="preserve">2
</t>
    </r>
    <r>
      <rPr>
        <sz val="8"/>
        <color rgb="FF2F2F2F"/>
        <rFont val="Arial"/>
        <family val="2"/>
      </rPr>
      <t>Hamilton                                           760,381            53.6                       6                    -37               66.0                     20               49.0                        0</t>
    </r>
    <r>
      <rPr>
        <vertAlign val="superscript"/>
        <sz val="8"/>
        <color rgb="FF2F2F2F"/>
        <rFont val="Arial"/>
        <family val="2"/>
      </rPr>
      <t xml:space="preserve">s
</t>
    </r>
    <r>
      <rPr>
        <sz val="8"/>
        <color rgb="FF2F2F2F"/>
        <rFont val="Arial"/>
        <family val="2"/>
      </rPr>
      <t>St. Catharines  Niagara                    453,817            50.3                      -4                    -41               37.6                    -11               54.9                        -1</t>
    </r>
  </si>
  <si>
    <r>
      <rPr>
        <sz val="8"/>
        <color rgb="FF2F2F2F"/>
        <rFont val="Arial"/>
        <family val="2"/>
      </rPr>
      <t xml:space="preserve">Kitchener  Cambridge
</t>
    </r>
    <r>
      <rPr>
        <sz val="8"/>
        <color rgb="FF2F2F2F"/>
        <rFont val="Arial"/>
        <family val="2"/>
      </rPr>
      <t>Waterloo</t>
    </r>
  </si>
  <si>
    <r>
      <rPr>
        <sz val="8"/>
        <color rgb="FF2F2F2F"/>
        <rFont val="Arial"/>
        <family val="2"/>
      </rPr>
      <t>Brantford</t>
    </r>
  </si>
  <si>
    <r>
      <rPr>
        <sz val="8"/>
        <color rgb="FF2F2F2F"/>
        <rFont val="Arial"/>
        <family val="2"/>
      </rPr>
      <t>Guelph</t>
    </r>
  </si>
  <si>
    <r>
      <rPr>
        <sz val="8"/>
        <color rgb="FF2F2F2F"/>
        <rFont val="Arial"/>
        <family val="2"/>
      </rPr>
      <t>London</t>
    </r>
  </si>
  <si>
    <r>
      <rPr>
        <sz val="8"/>
        <color rgb="FF2F2F2F"/>
        <rFont val="Arial"/>
        <family val="2"/>
      </rPr>
      <t>Windsor</t>
    </r>
  </si>
  <si>
    <r>
      <rPr>
        <sz val="8"/>
        <color rgb="FF2F2F2F"/>
        <rFont val="Arial"/>
        <family val="2"/>
      </rPr>
      <t>Barrie</t>
    </r>
  </si>
  <si>
    <r>
      <rPr>
        <sz val="8"/>
        <color rgb="FF2F2F2F"/>
        <rFont val="Arial"/>
        <family val="2"/>
      </rPr>
      <t>Greater Sudbury</t>
    </r>
  </si>
  <si>
    <r>
      <rPr>
        <sz val="8"/>
        <color rgb="FF2F2F2F"/>
        <rFont val="Arial"/>
        <family val="2"/>
      </rPr>
      <t>Thunder Bay</t>
    </r>
  </si>
  <si>
    <r>
      <rPr>
        <sz val="8"/>
        <color rgb="FF2F2F2F"/>
        <rFont val="Arial"/>
        <family val="2"/>
      </rPr>
      <t>Winnipeg</t>
    </r>
  </si>
  <si>
    <r>
      <rPr>
        <sz val="8"/>
        <color rgb="FF2F2F2F"/>
        <rFont val="Arial"/>
        <family val="2"/>
      </rPr>
      <t>Regina</t>
    </r>
  </si>
  <si>
    <r>
      <rPr>
        <sz val="8"/>
        <color rgb="FF2F2F2F"/>
        <rFont val="Arial"/>
        <family val="2"/>
      </rPr>
      <t>Saskatoon</t>
    </r>
  </si>
  <si>
    <r>
      <rPr>
        <sz val="8"/>
        <color rgb="FF2F2F2F"/>
        <rFont val="Arial"/>
        <family val="2"/>
      </rPr>
      <t>Calgary</t>
    </r>
  </si>
  <si>
    <r>
      <rPr>
        <sz val="8"/>
        <color rgb="FF2F2F2F"/>
        <rFont val="Arial"/>
        <family val="2"/>
      </rPr>
      <t>Edmonton</t>
    </r>
  </si>
  <si>
    <r>
      <rPr>
        <sz val="8"/>
        <color rgb="FF2F2F2F"/>
        <rFont val="Arial"/>
        <family val="2"/>
      </rPr>
      <t>Kelowna                                            196,940          100.3                      0</t>
    </r>
    <r>
      <rPr>
        <vertAlign val="superscript"/>
        <sz val="8"/>
        <color rgb="FF2F2F2F"/>
        <rFont val="Arial"/>
        <family val="2"/>
      </rPr>
      <t>s</t>
    </r>
    <r>
      <rPr>
        <sz val="8"/>
        <color rgb="FF2F2F2F"/>
        <rFont val="Arial"/>
        <family val="2"/>
      </rPr>
      <t xml:space="preserve">                    -29               62.7                    -15             113.7</t>
    </r>
    <r>
      <rPr>
        <sz val="8"/>
        <color rgb="FF2F2F2F"/>
        <rFont val="Times New Roman"/>
        <family val="1"/>
      </rPr>
      <t xml:space="preserve">                           </t>
    </r>
    <r>
      <rPr>
        <sz val="8"/>
        <color rgb="FF2F2F2F"/>
        <rFont val="Arial"/>
        <family val="2"/>
      </rPr>
      <t>4</t>
    </r>
  </si>
  <si>
    <r>
      <rPr>
        <sz val="8"/>
        <color rgb="FF2F2F2F"/>
        <rFont val="Arial"/>
        <family val="2"/>
      </rPr>
      <t>Abbotsford  Mission</t>
    </r>
  </si>
  <si>
    <r>
      <rPr>
        <sz val="8"/>
        <color rgb="FF2F2F2F"/>
        <rFont val="Arial"/>
        <family val="2"/>
      </rPr>
      <t>Vancouver</t>
    </r>
  </si>
  <si>
    <r>
      <rPr>
        <sz val="8"/>
        <color rgb="FF2F2F2F"/>
        <rFont val="Arial"/>
        <family val="2"/>
      </rPr>
      <t>Victoria</t>
    </r>
  </si>
  <si>
    <r>
      <rPr>
        <b/>
        <sz val="8"/>
        <color rgb="FF2F2F2F"/>
        <rFont val="Arial"/>
        <family val="2"/>
      </rPr>
      <t>Canada                                       36,286,425            71.0                       1                    -29               75.3                      0</t>
    </r>
    <r>
      <rPr>
        <b/>
        <vertAlign val="superscript"/>
        <sz val="8"/>
        <color rgb="FF2F2F2F"/>
        <rFont val="Arial"/>
        <family val="2"/>
      </rPr>
      <t>s</t>
    </r>
    <r>
      <rPr>
        <b/>
        <sz val="8"/>
        <color rgb="FF2F2F2F"/>
        <rFont val="Arial"/>
        <family val="2"/>
      </rPr>
      <t xml:space="preserve">               69.3</t>
    </r>
    <r>
      <rPr>
        <sz val="8"/>
        <color rgb="FF2F2F2F"/>
        <rFont val="Times New Roman"/>
        <family val="1"/>
      </rPr>
      <t xml:space="preserve">                           </t>
    </r>
    <r>
      <rPr>
        <b/>
        <sz val="8"/>
        <color rgb="FF2F2F2F"/>
        <rFont val="Arial"/>
        <family val="2"/>
      </rPr>
      <t xml:space="preserve">2
</t>
    </r>
    <r>
      <rPr>
        <sz val="7"/>
        <color rgb="FF2F2F2F"/>
        <rFont val="Arial"/>
        <family val="2"/>
      </rPr>
      <t xml:space="preserve">... not applicable
</t>
    </r>
    <r>
      <rPr>
        <sz val="7"/>
        <color rgb="FF2F2F2F"/>
        <rFont val="Arial"/>
        <family val="2"/>
      </rPr>
      <t>0</t>
    </r>
    <r>
      <rPr>
        <vertAlign val="superscript"/>
        <sz val="7"/>
        <color rgb="FF2F2F2F"/>
        <rFont val="Arial"/>
        <family val="2"/>
      </rPr>
      <t>s</t>
    </r>
    <r>
      <rPr>
        <sz val="7"/>
        <color rgb="FF2F2F2F"/>
        <rFont val="Arial"/>
        <family val="2"/>
      </rPr>
      <t xml:space="preserve"> value rounded to 0 (zero) where there is a meaningful distinction between true zero and the value that was rounded
</t>
    </r>
    <r>
      <rPr>
        <sz val="7"/>
        <color rgb="FF2F2F2F"/>
        <rFont val="Arial"/>
        <family val="2"/>
      </rPr>
      <t xml:space="preserve">1. A census metropolitan area (CMA) consists of one or more neighbouring municipalities situated around a major urban core. A CMA must have a total population of at least 100,000 of which 50,000 or more live in the urban core. To be included in the CMA, other adjacent municipalities must have a high degree of integration with the central urban area, as measured by commuting flows derived from census data. A CMA typically comprises more than one police service.
</t>
    </r>
    <r>
      <rPr>
        <sz val="7"/>
        <color rgb="FF2F2F2F"/>
        <rFont val="Arial"/>
        <family val="2"/>
      </rPr>
      <t xml:space="preserve">2. CMA populations have been adjusted to follow policing boundaries.
</t>
    </r>
    <r>
      <rPr>
        <sz val="7"/>
        <color rgb="FF2F2F2F"/>
        <rFont val="Arial"/>
        <family val="2"/>
      </rPr>
      <t xml:space="preserve">3. The Oshawa CMA is excluded from this table due to the incongruity between the police service jurisdictional boundaries and the CMA boundaries.
</t>
    </r>
    <r>
      <rPr>
        <sz val="7"/>
        <color rgb="FF2F2F2F"/>
        <rFont val="Arial"/>
        <family val="2"/>
      </rPr>
      <t xml:space="preserve">4. Part way through 2013, the Royal Canadian Mounted Police revised policing boundaries for rural detachments in New Brunswick. This resulted in a change in the CMA boundaries that are determined for the purpose of reporting crime statistics. As such, 2014, 2015 and 2016 data for the New Brunswick CMAs of Saint John and Moncton are not comparable to previous years.
</t>
    </r>
    <r>
      <rPr>
        <sz val="7"/>
        <color rgb="FF2F2F2F"/>
        <rFont val="Arial"/>
        <family val="2"/>
      </rPr>
      <t xml:space="preserve">5. Gatineau refers to the Quebec part of the Ottawa  Gatineau CMA.
</t>
    </r>
    <r>
      <rPr>
        <sz val="7"/>
        <color rgb="FF2F2F2F"/>
        <rFont val="Arial"/>
        <family val="2"/>
      </rPr>
      <t xml:space="preserve">6. Ottawa refers to the Ontario part of the Ottawa  Gatineau CMA.
</t>
    </r>
    <r>
      <rPr>
        <b/>
        <sz val="7"/>
        <color rgb="FF2F2F2F"/>
        <rFont val="Arial"/>
        <family val="2"/>
      </rPr>
      <t xml:space="preserve">Note: </t>
    </r>
    <r>
      <rPr>
        <sz val="7"/>
        <color rgb="FF2F2F2F"/>
        <rFont val="Arial"/>
        <family val="2"/>
      </rPr>
      <t xml:space="preserve">Additional data are available on CANSIM (Table 252-0052). Police-reported statistics may be affected by differences in the way police services deal with offences.  In some instances, police or municipalities might choose to deal with some offences using municipal by-laws or provincial provisions rather than </t>
    </r>
    <r>
      <rPr>
        <i/>
        <sz val="7"/>
        <color rgb="FF2F2F2F"/>
        <rFont val="Arial"/>
        <family val="2"/>
      </rPr>
      <t xml:space="preserve">Criminal Code </t>
    </r>
    <r>
      <rPr>
        <sz val="7"/>
        <color rgb="FF2F2F2F"/>
        <rFont val="Arial"/>
        <family val="2"/>
      </rPr>
      <t xml:space="preserve">provisions. Crime Severity Indexes are based on </t>
    </r>
    <r>
      <rPr>
        <i/>
        <sz val="7"/>
        <color rgb="FF2F2F2F"/>
        <rFont val="Arial"/>
        <family val="2"/>
      </rPr>
      <t xml:space="preserve">Criminal Code </t>
    </r>
    <r>
      <rPr>
        <sz val="7"/>
        <color rgb="FF2F2F2F"/>
        <rFont val="Arial"/>
        <family val="2"/>
      </rPr>
      <t xml:space="preserve">incidents, including traffic offences, as well as other federal statute violations. The base index was set at 100 for 2006 for Canada. Data on the Crime Severity Indexes by census metropolitan area are available beginning in 1998. Percent changes are based on unrounded rates.
</t>
    </r>
    <r>
      <rPr>
        <sz val="7"/>
        <color rgb="FF2F2F2F"/>
        <rFont val="Arial"/>
        <family val="2"/>
      </rPr>
      <t xml:space="preserve">Populations are based upon July 1st estimates from Statistics Canada, Demography Division.
</t>
    </r>
    <r>
      <rPr>
        <b/>
        <sz val="7"/>
        <color rgb="FF2F2F2F"/>
        <rFont val="Arial"/>
        <family val="2"/>
      </rPr>
      <t xml:space="preserve">Source: </t>
    </r>
    <r>
      <rPr>
        <sz val="7"/>
        <color rgb="FF2F2F2F"/>
        <rFont val="Arial"/>
        <family val="2"/>
      </rPr>
      <t>Statistics Canada, Canadian Centre for Justice Statistics, Uniform Crime Reporting Survey.</t>
    </r>
  </si>
  <si>
    <r>
      <rPr>
        <b/>
        <sz val="11"/>
        <color rgb="FF001F60"/>
        <rFont val="Arial"/>
        <family val="2"/>
      </rPr>
      <t xml:space="preserve">Table 4
</t>
    </r>
    <r>
      <rPr>
        <b/>
        <sz val="11"/>
        <color rgb="FF001F60"/>
        <rFont val="Arial"/>
        <family val="2"/>
      </rPr>
      <t xml:space="preserve">Police-reported crime rate, by census metropolitan area, 2016
</t>
    </r>
    <r>
      <rPr>
        <b/>
        <sz val="8"/>
        <color rgb="FF2F2F2F"/>
        <rFont val="Arial"/>
        <family val="2"/>
      </rPr>
      <t xml:space="preserve">Total crime
</t>
    </r>
    <r>
      <rPr>
        <b/>
        <sz val="8"/>
        <color rgb="FF2F2F2F"/>
        <rFont val="Arial"/>
        <family val="2"/>
      </rPr>
      <t>(crime rate)</t>
    </r>
    <r>
      <rPr>
        <b/>
        <vertAlign val="superscript"/>
        <sz val="8"/>
        <rFont val="Arial"/>
        <family val="2"/>
      </rPr>
      <t>4</t>
    </r>
    <r>
      <rPr>
        <b/>
        <sz val="8"/>
        <rFont val="Arial"/>
        <family val="2"/>
      </rPr>
      <t xml:space="preserve">                       </t>
    </r>
    <r>
      <rPr>
        <b/>
        <sz val="8"/>
        <color rgb="FF2F2F2F"/>
        <rFont val="Arial"/>
        <family val="2"/>
      </rPr>
      <t>Violent crime           Property crime</t>
    </r>
  </si>
  <si>
    <r>
      <rPr>
        <b/>
        <sz val="8"/>
        <color rgb="FF2F2F2F"/>
        <rFont val="Arial"/>
        <family val="2"/>
      </rPr>
      <t xml:space="preserve">Other </t>
    </r>
    <r>
      <rPr>
        <b/>
        <i/>
        <sz val="8"/>
        <color rgb="FF2F2F2F"/>
        <rFont val="Arial"/>
        <family val="2"/>
      </rPr>
      <t xml:space="preserve">Criminal
</t>
    </r>
    <r>
      <rPr>
        <b/>
        <i/>
        <sz val="8"/>
        <color rgb="FF2F2F2F"/>
        <rFont val="Arial"/>
        <family val="2"/>
      </rPr>
      <t xml:space="preserve">Code </t>
    </r>
    <r>
      <rPr>
        <b/>
        <sz val="8"/>
        <color rgb="FF2F2F2F"/>
        <rFont val="Arial"/>
        <family val="2"/>
      </rPr>
      <t>offences           Drug offences</t>
    </r>
  </si>
  <si>
    <r>
      <rPr>
        <b/>
        <sz val="8"/>
        <color rgb="FF2F2F2F"/>
        <rFont val="Arial"/>
        <family val="2"/>
      </rPr>
      <t xml:space="preserve">Census metropolitan </t>
    </r>
    <r>
      <rPr>
        <b/>
        <vertAlign val="subscript"/>
        <sz val="8"/>
        <color rgb="FF2F2F2F"/>
        <rFont val="Arial"/>
        <family val="2"/>
      </rPr>
      <t>area</t>
    </r>
    <r>
      <rPr>
        <b/>
        <sz val="5"/>
        <rFont val="Arial"/>
        <family val="2"/>
      </rPr>
      <t>1, 2, 3</t>
    </r>
  </si>
  <si>
    <r>
      <rPr>
        <sz val="8"/>
        <color rgb="FF2F2F2F"/>
        <rFont val="Arial"/>
        <family val="2"/>
      </rPr>
      <t xml:space="preserve">percent change in rate 2015
</t>
    </r>
    <r>
      <rPr>
        <sz val="8"/>
        <color rgb="FF2F2F2F"/>
        <rFont val="Arial"/>
        <family val="2"/>
      </rPr>
      <t>to 2016</t>
    </r>
  </si>
  <si>
    <r>
      <rPr>
        <sz val="8"/>
        <color rgb="FF2F2F2F"/>
        <rFont val="Arial"/>
        <family val="2"/>
      </rPr>
      <t xml:space="preserve">percent change in rate 2006 to
</t>
    </r>
    <r>
      <rPr>
        <sz val="8"/>
        <color rgb="FF2F2F2F"/>
        <rFont val="Arial"/>
        <family val="2"/>
      </rPr>
      <t>2016           rate</t>
    </r>
  </si>
  <si>
    <r>
      <rPr>
        <sz val="8"/>
        <color rgb="FF2F2F2F"/>
        <rFont val="Arial"/>
        <family val="2"/>
      </rPr>
      <t xml:space="preserve">percent change in rate 2015
</t>
    </r>
    <r>
      <rPr>
        <sz val="8"/>
        <color rgb="FF2F2F2F"/>
        <rFont val="Arial"/>
        <family val="2"/>
      </rPr>
      <t>to 2016          rate</t>
    </r>
  </si>
  <si>
    <r>
      <rPr>
        <sz val="8"/>
        <color rgb="FF2F2F2F"/>
        <rFont val="Arial"/>
        <family val="2"/>
      </rPr>
      <t xml:space="preserve">percent change in rate 2015
</t>
    </r>
    <r>
      <rPr>
        <sz val="8"/>
        <color rgb="FF2F2F2F"/>
        <rFont val="Arial"/>
        <family val="2"/>
      </rPr>
      <t>to 2016           rate</t>
    </r>
  </si>
  <si>
    <r>
      <rPr>
        <sz val="8"/>
        <color rgb="FF2F2F2F"/>
        <rFont val="Arial"/>
        <family val="2"/>
      </rPr>
      <t>Moncton</t>
    </r>
    <r>
      <rPr>
        <vertAlign val="superscript"/>
        <sz val="8"/>
        <rFont val="Arial"/>
        <family val="2"/>
      </rPr>
      <t>5</t>
    </r>
  </si>
  <si>
    <r>
      <rPr>
        <sz val="8"/>
        <color rgb="FF2F2F2F"/>
        <rFont val="Arial"/>
        <family val="2"/>
      </rPr>
      <t>Saint John</t>
    </r>
    <r>
      <rPr>
        <vertAlign val="superscript"/>
        <sz val="8"/>
        <rFont val="Arial"/>
        <family val="2"/>
      </rPr>
      <t>5</t>
    </r>
  </si>
  <si>
    <r>
      <rPr>
        <sz val="8"/>
        <color rgb="FF2F2F2F"/>
        <rFont val="Arial"/>
        <family val="2"/>
      </rPr>
      <t>Montréal                                   3,389                -5              -44           894              0</t>
    </r>
    <r>
      <rPr>
        <vertAlign val="superscript"/>
        <sz val="8"/>
        <color rgb="FF2F2F2F"/>
        <rFont val="Arial"/>
        <family val="2"/>
      </rPr>
      <t>s</t>
    </r>
    <r>
      <rPr>
        <sz val="8"/>
        <color rgb="FF2F2F2F"/>
        <rFont val="Arial"/>
        <family val="2"/>
      </rPr>
      <t xml:space="preserve">       2,085                -8          411                -3           269                0</t>
    </r>
    <r>
      <rPr>
        <vertAlign val="superscript"/>
        <sz val="8"/>
        <color rgb="FF2F2F2F"/>
        <rFont val="Arial"/>
        <family val="2"/>
      </rPr>
      <t>s</t>
    </r>
  </si>
  <si>
    <r>
      <rPr>
        <sz val="8"/>
        <color rgb="FF2F2F2F"/>
        <rFont val="Arial"/>
        <family val="2"/>
      </rPr>
      <t>Gatineau</t>
    </r>
    <r>
      <rPr>
        <vertAlign val="superscript"/>
        <sz val="8"/>
        <rFont val="Arial"/>
        <family val="2"/>
      </rPr>
      <t>6</t>
    </r>
  </si>
  <si>
    <r>
      <rPr>
        <sz val="8"/>
        <color rgb="FF2F2F2F"/>
        <rFont val="Arial"/>
        <family val="2"/>
      </rPr>
      <t>Ottawa</t>
    </r>
    <r>
      <rPr>
        <vertAlign val="superscript"/>
        <sz val="8"/>
        <rFont val="Arial"/>
        <family val="2"/>
      </rPr>
      <t>7</t>
    </r>
  </si>
  <si>
    <r>
      <rPr>
        <sz val="8"/>
        <color rgb="FF2F2F2F"/>
        <rFont val="Arial"/>
        <family val="2"/>
      </rPr>
      <t>Peterborough                           4,286                0</t>
    </r>
    <r>
      <rPr>
        <vertAlign val="superscript"/>
        <sz val="8"/>
        <color rgb="FF2F2F2F"/>
        <rFont val="Arial"/>
        <family val="2"/>
      </rPr>
      <t xml:space="preserve">s
</t>
    </r>
    <r>
      <rPr>
        <sz val="8"/>
        <color rgb="FF2F2F2F"/>
        <rFont val="Arial"/>
        <family val="2"/>
      </rPr>
      <t xml:space="preserve">Toronto                                    2,954                 2              -34           745               2       1,899                 2          310               10           152              -14
</t>
    </r>
    <r>
      <rPr>
        <sz val="8"/>
        <color rgb="FF2F2F2F"/>
        <rFont val="Arial"/>
        <family val="2"/>
      </rPr>
      <t>Hamilton                                  3,502                0</t>
    </r>
    <r>
      <rPr>
        <vertAlign val="superscript"/>
        <sz val="8"/>
        <color rgb="FF2F2F2F"/>
        <rFont val="Arial"/>
        <family val="2"/>
      </rPr>
      <t>s</t>
    </r>
    <r>
      <rPr>
        <sz val="8"/>
        <color rgb="FF2F2F2F"/>
        <rFont val="Arial"/>
        <family val="2"/>
      </rPr>
      <t xml:space="preserve">              -37           767               9       2,302                -4          433                 3           220                -6</t>
    </r>
  </si>
  <si>
    <r>
      <rPr>
        <sz val="8"/>
        <color rgb="FF2F2F2F"/>
        <rFont val="Arial"/>
        <family val="2"/>
      </rPr>
      <t>St. Catharines  Niagara</t>
    </r>
  </si>
  <si>
    <r>
      <rPr>
        <sz val="8"/>
        <color rgb="FF2F2F2F"/>
        <rFont val="Arial"/>
        <family val="2"/>
      </rPr>
      <t>Kitchener  Cambridge Waterloo</t>
    </r>
  </si>
  <si>
    <r>
      <rPr>
        <sz val="8"/>
        <color rgb="FF2F2F2F"/>
        <rFont val="Arial"/>
        <family val="2"/>
      </rPr>
      <t>Regina                                     9,253               11              -25        1,137              0</t>
    </r>
    <r>
      <rPr>
        <vertAlign val="superscript"/>
        <sz val="8"/>
        <color rgb="FF2F2F2F"/>
        <rFont val="Arial"/>
        <family val="2"/>
      </rPr>
      <t>s</t>
    </r>
    <r>
      <rPr>
        <sz val="8"/>
        <color rgb="FF2F2F2F"/>
        <rFont val="Arial"/>
        <family val="2"/>
      </rPr>
      <t xml:space="preserve">       5,697               14       2,418               10           185                -5</t>
    </r>
  </si>
  <si>
    <r>
      <rPr>
        <sz val="8"/>
        <color rgb="FF2F2F2F"/>
        <rFont val="Arial"/>
        <family val="2"/>
      </rPr>
      <t>Kelowna</t>
    </r>
  </si>
  <si>
    <r>
      <rPr>
        <b/>
        <sz val="8"/>
        <color rgb="FF2F2F2F"/>
        <rFont val="Arial"/>
        <family val="2"/>
      </rPr>
      <t>Canada                                   5,224                0</t>
    </r>
    <r>
      <rPr>
        <b/>
        <vertAlign val="superscript"/>
        <sz val="8"/>
        <color rgb="FF2F2F2F"/>
        <rFont val="Arial"/>
        <family val="2"/>
      </rPr>
      <t>s</t>
    </r>
    <r>
      <rPr>
        <b/>
        <sz val="8"/>
        <color rgb="FF2F2F2F"/>
        <rFont val="Arial"/>
        <family val="2"/>
      </rPr>
      <t xml:space="preserve">              -28        1,052              -1       3,207                0</t>
    </r>
    <r>
      <rPr>
        <b/>
        <vertAlign val="superscript"/>
        <sz val="8"/>
        <color rgb="FF2F2F2F"/>
        <rFont val="Arial"/>
        <family val="2"/>
      </rPr>
      <t>s</t>
    </r>
    <r>
      <rPr>
        <sz val="5"/>
        <color rgb="FF2F2F2F"/>
        <rFont val="Times New Roman"/>
        <family val="1"/>
      </rPr>
      <t xml:space="preserve">                  </t>
    </r>
    <r>
      <rPr>
        <b/>
        <sz val="8"/>
        <color rgb="FF2F2F2F"/>
        <rFont val="Arial"/>
        <family val="2"/>
      </rPr>
      <t>965</t>
    </r>
  </si>
  <si>
    <r>
      <rPr>
        <sz val="7"/>
        <color rgb="FF2F2F2F"/>
        <rFont val="Arial"/>
        <family val="2"/>
      </rPr>
      <t xml:space="preserve">... not applicable
</t>
    </r>
    <r>
      <rPr>
        <sz val="7"/>
        <color rgb="FF2F2F2F"/>
        <rFont val="Arial"/>
        <family val="2"/>
      </rPr>
      <t>0</t>
    </r>
    <r>
      <rPr>
        <vertAlign val="superscript"/>
        <sz val="7"/>
        <color rgb="FF2F2F2F"/>
        <rFont val="Arial"/>
        <family val="2"/>
      </rPr>
      <t>s</t>
    </r>
    <r>
      <rPr>
        <sz val="7"/>
        <color rgb="FF2F2F2F"/>
        <rFont val="Arial"/>
        <family val="2"/>
      </rPr>
      <t xml:space="preserve"> value rounded to 0 (zero) where there is a meaningful distinction between true zero and the value that was rounded
</t>
    </r>
    <r>
      <rPr>
        <sz val="7"/>
        <color rgb="FF2F2F2F"/>
        <rFont val="Arial"/>
        <family val="2"/>
      </rPr>
      <t xml:space="preserve">1. A census metropolitan area (CMA) consists of one or more neighbouring municipalities situated around a major urban core. A CMA must have a total population of at least 100,000 of which 50,000 or more live in the urban core. To be included in the CMA, other adjacent municipalities must have a high degree of integration with the central urban area, as measured by commuting flows derived from census data. A CMA typically comprises more than one police service.
</t>
    </r>
    <r>
      <rPr>
        <sz val="7"/>
        <color rgb="FF2F2F2F"/>
        <rFont val="Arial"/>
        <family val="2"/>
      </rPr>
      <t xml:space="preserve">2. CMA populations have been adjusted to follow policing boundaries.
</t>
    </r>
    <r>
      <rPr>
        <sz val="7"/>
        <color rgb="FF2F2F2F"/>
        <rFont val="Arial"/>
        <family val="2"/>
      </rPr>
      <t xml:space="preserve">3. The Oshawa CMA is excluded from this table due to the incongruity between the police service jurisdictional boundaries and the CMA boundaries.
</t>
    </r>
    <r>
      <rPr>
        <sz val="7"/>
        <color rgb="FF2F2F2F"/>
        <rFont val="Arial"/>
        <family val="2"/>
      </rPr>
      <t xml:space="preserve">4. Crime rates are based upon </t>
    </r>
    <r>
      <rPr>
        <i/>
        <sz val="7"/>
        <color rgb="FF2F2F2F"/>
        <rFont val="Arial"/>
        <family val="2"/>
      </rPr>
      <t xml:space="preserve">Criminal Code </t>
    </r>
    <r>
      <rPr>
        <sz val="7"/>
        <color rgb="FF2F2F2F"/>
        <rFont val="Arial"/>
        <family val="2"/>
      </rPr>
      <t xml:space="preserve">incidents, excluding traffic offences. See Table 6 for a list of offences included in the total violent crime, total property crime and total other crime categories.
</t>
    </r>
    <r>
      <rPr>
        <sz val="7"/>
        <color rgb="FF2F2F2F"/>
        <rFont val="Arial"/>
        <family val="2"/>
      </rPr>
      <t xml:space="preserve">5. Part way through 2013, the Royal Canadian Mounted Police revised policing boundaries for rural detachments in New Brunswick. This resulted in a change in the CMA boundaries that are determined for the purpose of reporting crime statistics. As such, 2014, 2015 and 2016 data for the New Brunswick CMAs of Saint John and Moncton are not comparable to previous years.
</t>
    </r>
    <r>
      <rPr>
        <sz val="7"/>
        <color rgb="FF2F2F2F"/>
        <rFont val="Arial"/>
        <family val="2"/>
      </rPr>
      <t xml:space="preserve">6. Gatineau refers to the Quebec part of the Ottawa  Gatineau CMA.
</t>
    </r>
    <r>
      <rPr>
        <sz val="7"/>
        <color rgb="FF2F2F2F"/>
        <rFont val="Arial"/>
        <family val="2"/>
      </rPr>
      <t xml:space="preserve">7. Ottawa refers to the Ontario part of the Ottawa  Gatineau CMA.
</t>
    </r>
    <r>
      <rPr>
        <b/>
        <sz val="7"/>
        <color rgb="FF2F2F2F"/>
        <rFont val="Arial"/>
        <family val="2"/>
      </rPr>
      <t xml:space="preserve">Note: </t>
    </r>
    <r>
      <rPr>
        <sz val="7"/>
        <color rgb="FF2F2F2F"/>
        <rFont val="Arial"/>
        <family val="2"/>
      </rPr>
      <t xml:space="preserve">Additional data are available on CANSIM (Table 252-0051). Police-reported statistics may be affected by differences in the way police services deal with offences.  In some instances, police or municipalities might choose to deal with some offences using municipal by-laws or provincial provisions rather than </t>
    </r>
    <r>
      <rPr>
        <i/>
        <sz val="7"/>
        <color rgb="FF2F2F2F"/>
        <rFont val="Arial"/>
        <family val="2"/>
      </rPr>
      <t xml:space="preserve">Criminal Code </t>
    </r>
    <r>
      <rPr>
        <sz val="7"/>
        <color rgb="FF2F2F2F"/>
        <rFont val="Arial"/>
        <family val="2"/>
      </rPr>
      <t xml:space="preserve">provisions. Counts are based on the most serious violation in the incident. One incident may involve multiple violations. Data for specific types of crime by CMA are available from 1991. Rates are calculated on the basis of 100,000 population. Percent changes are based on unrounded rates. Populations are based on July 1st estimates from Statistics Canada, Demography Division.
</t>
    </r>
    <r>
      <rPr>
        <b/>
        <sz val="7"/>
        <color rgb="FF2F2F2F"/>
        <rFont val="Arial"/>
        <family val="2"/>
      </rPr>
      <t xml:space="preserve">Source: </t>
    </r>
    <r>
      <rPr>
        <sz val="7"/>
        <color rgb="FF2F2F2F"/>
        <rFont val="Arial"/>
        <family val="2"/>
      </rPr>
      <t>Statistics Canada, Canadian Centre for Justice Statistics, Uniform Crime Reporting Survey.</t>
    </r>
  </si>
  <si>
    <r>
      <rPr>
        <b/>
        <sz val="8"/>
        <color rgb="FF2F2F2F"/>
        <rFont val="Arial"/>
        <family val="2"/>
      </rPr>
      <t>Homicide                        Attempted murder                    (levels 2 and 3)</t>
    </r>
    <r>
      <rPr>
        <b/>
        <vertAlign val="superscript"/>
        <sz val="8"/>
        <rFont val="Arial"/>
        <family val="2"/>
      </rPr>
      <t>1</t>
    </r>
    <r>
      <rPr>
        <b/>
        <sz val="8"/>
        <rFont val="Arial"/>
        <family val="2"/>
      </rPr>
      <t xml:space="preserve">                             </t>
    </r>
    <r>
      <rPr>
        <b/>
        <sz val="8"/>
        <color rgb="FF2F2F2F"/>
        <rFont val="Arial"/>
        <family val="2"/>
      </rPr>
      <t>Robbery</t>
    </r>
  </si>
  <si>
    <r>
      <rPr>
        <b/>
        <sz val="8"/>
        <color rgb="FF2F2F2F"/>
        <rFont val="Arial"/>
        <family val="2"/>
      </rPr>
      <t>Province and territory</t>
    </r>
  </si>
  <si>
    <r>
      <rPr>
        <sz val="8"/>
        <color rgb="FF2F2F2F"/>
        <rFont val="Arial"/>
        <family val="2"/>
      </rPr>
      <t>number          rate</t>
    </r>
  </si>
  <si>
    <r>
      <rPr>
        <sz val="8"/>
        <color rgb="FF2F2F2F"/>
        <rFont val="Arial"/>
        <family val="2"/>
      </rPr>
      <t xml:space="preserve">percent change in rate 2015 to
</t>
    </r>
    <r>
      <rPr>
        <sz val="8"/>
        <color rgb="FF2F2F2F"/>
        <rFont val="Arial"/>
        <family val="2"/>
      </rPr>
      <t>2016</t>
    </r>
    <r>
      <rPr>
        <vertAlign val="superscript"/>
        <sz val="8"/>
        <rFont val="Arial"/>
        <family val="2"/>
      </rPr>
      <t>2</t>
    </r>
    <r>
      <rPr>
        <sz val="8"/>
        <rFont val="Arial"/>
        <family val="2"/>
      </rPr>
      <t xml:space="preserve">     </t>
    </r>
    <r>
      <rPr>
        <sz val="8"/>
        <color rgb="FF2F2F2F"/>
        <rFont val="Arial"/>
        <family val="2"/>
      </rPr>
      <t>number        rate</t>
    </r>
  </si>
  <si>
    <r>
      <rPr>
        <sz val="8"/>
        <color rgb="FF2F2F2F"/>
        <rFont val="Arial"/>
        <family val="2"/>
      </rPr>
      <t xml:space="preserve">percent change in rate 2015 to
</t>
    </r>
    <r>
      <rPr>
        <sz val="8"/>
        <color rgb="FF2F2F2F"/>
        <rFont val="Arial"/>
        <family val="2"/>
      </rPr>
      <t>2016</t>
    </r>
    <r>
      <rPr>
        <vertAlign val="superscript"/>
        <sz val="8"/>
        <rFont val="Arial"/>
        <family val="2"/>
      </rPr>
      <t>2</t>
    </r>
    <r>
      <rPr>
        <sz val="8"/>
        <rFont val="Arial"/>
        <family val="2"/>
      </rPr>
      <t xml:space="preserve">      </t>
    </r>
    <r>
      <rPr>
        <sz val="8"/>
        <color rgb="FF2F2F2F"/>
        <rFont val="Arial"/>
        <family val="2"/>
      </rPr>
      <t>number      rate</t>
    </r>
  </si>
  <si>
    <r>
      <rPr>
        <sz val="8"/>
        <color rgb="FF2F2F2F"/>
        <rFont val="Arial"/>
        <family val="2"/>
      </rPr>
      <t xml:space="preserve">percent change in rate 2015 to
</t>
    </r>
    <r>
      <rPr>
        <sz val="8"/>
        <color rgb="FF2F2F2F"/>
        <rFont val="Arial"/>
        <family val="2"/>
      </rPr>
      <t>2016    number         rate</t>
    </r>
  </si>
  <si>
    <r>
      <rPr>
        <sz val="8"/>
        <color rgb="FF2F2F2F"/>
        <rFont val="Arial"/>
        <family val="2"/>
      </rPr>
      <t xml:space="preserve">percent change in rate 2015 to
</t>
    </r>
    <r>
      <rPr>
        <sz val="8"/>
        <color rgb="FF2F2F2F"/>
        <rFont val="Arial"/>
        <family val="2"/>
      </rPr>
      <t>2016</t>
    </r>
  </si>
  <si>
    <r>
      <rPr>
        <sz val="8"/>
        <color rgb="FF2F2F2F"/>
        <rFont val="Arial"/>
        <family val="2"/>
      </rPr>
      <t>1.32             ...               7</t>
    </r>
  </si>
  <si>
    <r>
      <rPr>
        <sz val="8"/>
        <color rgb="FF2F2F2F"/>
        <rFont val="Arial"/>
        <family val="2"/>
      </rPr>
      <t>1.32              ...            607</t>
    </r>
  </si>
  <si>
    <r>
      <rPr>
        <sz val="8"/>
        <color rgb="FF2F2F2F"/>
        <rFont val="Arial"/>
        <family val="2"/>
      </rPr>
      <t>Prince Edward Island</t>
    </r>
  </si>
  <si>
    <r>
      <rPr>
        <sz val="8"/>
        <color rgb="FF2F2F2F"/>
        <rFont val="Arial"/>
        <family val="2"/>
      </rPr>
      <t>New Brunswick                             11         1.45             0</t>
    </r>
    <r>
      <rPr>
        <vertAlign val="superscript"/>
        <sz val="8"/>
        <color rgb="FF2F2F2F"/>
        <rFont val="Arial"/>
        <family val="2"/>
      </rPr>
      <t>s</t>
    </r>
    <r>
      <rPr>
        <sz val="8"/>
        <color rgb="FF2F2F2F"/>
        <rFont val="Arial"/>
        <family val="2"/>
      </rPr>
      <t xml:space="preserve">               7       0.92            -59            933       123               12          226            30</t>
    </r>
    <r>
      <rPr>
        <sz val="8"/>
        <color rgb="FF2F2F2F"/>
        <rFont val="Times New Roman"/>
        <family val="1"/>
      </rPr>
      <t xml:space="preserve">               </t>
    </r>
    <r>
      <rPr>
        <sz val="8"/>
        <color rgb="FF2F2F2F"/>
        <rFont val="Arial"/>
        <family val="2"/>
      </rPr>
      <t xml:space="preserve">47
</t>
    </r>
    <r>
      <rPr>
        <sz val="8"/>
        <color rgb="FF2F2F2F"/>
        <rFont val="Arial"/>
        <family val="2"/>
      </rPr>
      <t>Quebec                                         67         0.80           -16           191       2.29              -7         9,708       117                0</t>
    </r>
    <r>
      <rPr>
        <vertAlign val="superscript"/>
        <sz val="8"/>
        <color rgb="FF2F2F2F"/>
        <rFont val="Arial"/>
        <family val="2"/>
      </rPr>
      <t>s</t>
    </r>
    <r>
      <rPr>
        <sz val="8"/>
        <color rgb="FF2F2F2F"/>
        <rFont val="Arial"/>
        <family val="2"/>
      </rPr>
      <t xml:space="preserve">       3,707            45              -9</t>
    </r>
  </si>
  <si>
    <r>
      <rPr>
        <sz val="8"/>
        <color rgb="FF2F2F2F"/>
        <rFont val="Arial"/>
        <family val="2"/>
      </rPr>
      <t>Northwest Territories</t>
    </r>
  </si>
  <si>
    <r>
      <rPr>
        <sz val="8"/>
        <color rgb="FF2F2F2F"/>
        <rFont val="Arial"/>
        <family val="2"/>
      </rPr>
      <t>Nunavut</t>
    </r>
  </si>
  <si>
    <r>
      <rPr>
        <b/>
        <sz val="8"/>
        <color rgb="FF2F2F2F"/>
        <rFont val="Arial"/>
        <family val="2"/>
      </rPr>
      <t>Canada</t>
    </r>
  </si>
  <si>
    <r>
      <rPr>
        <b/>
        <sz val="8"/>
        <color rgb="FF2F2F2F"/>
        <rFont val="Arial"/>
        <family val="2"/>
      </rPr>
      <t xml:space="preserve">Sexual assault                     Sexual violations
</t>
    </r>
    <r>
      <rPr>
        <b/>
        <sz val="8"/>
        <color rgb="FF2F2F2F"/>
        <rFont val="Arial"/>
        <family val="2"/>
      </rPr>
      <t>(levels 1, 2 and 3)                  against children</t>
    </r>
    <r>
      <rPr>
        <b/>
        <vertAlign val="superscript"/>
        <sz val="8"/>
        <rFont val="Arial"/>
        <family val="2"/>
      </rPr>
      <t>3,</t>
    </r>
    <r>
      <rPr>
        <b/>
        <sz val="8"/>
        <rFont val="Arial"/>
        <family val="2"/>
      </rPr>
      <t xml:space="preserve"> </t>
    </r>
    <r>
      <rPr>
        <b/>
        <vertAlign val="superscript"/>
        <sz val="8"/>
        <rFont val="Arial"/>
        <family val="2"/>
      </rPr>
      <t>4</t>
    </r>
    <r>
      <rPr>
        <b/>
        <sz val="8"/>
        <rFont val="Arial"/>
        <family val="2"/>
      </rPr>
      <t xml:space="preserve">               </t>
    </r>
    <r>
      <rPr>
        <b/>
        <sz val="8"/>
        <color rgb="FF2F2F2F"/>
        <rFont val="Arial"/>
        <family val="2"/>
      </rPr>
      <t>Breaking and entering               Motor vehicle theft</t>
    </r>
  </si>
  <si>
    <r>
      <rPr>
        <sz val="8"/>
        <color rgb="FF2F2F2F"/>
        <rFont val="Arial"/>
        <family val="2"/>
      </rPr>
      <t>change in rate</t>
    </r>
  </si>
  <si>
    <r>
      <rPr>
        <b/>
        <sz val="8"/>
        <color rgb="FF2F2F2F"/>
        <rFont val="Arial"/>
        <family val="2"/>
      </rPr>
      <t>Impair</t>
    </r>
  </si>
  <si>
    <r>
      <rPr>
        <b/>
        <sz val="8"/>
        <color rgb="FF2F2F2F"/>
        <rFont val="Arial"/>
        <family val="2"/>
      </rPr>
      <t>ed driving</t>
    </r>
  </si>
  <si>
    <r>
      <rPr>
        <b/>
        <sz val="8"/>
        <color rgb="FF2F2F2F"/>
        <rFont val="Arial"/>
        <family val="2"/>
      </rPr>
      <t>Can</t>
    </r>
  </si>
  <si>
    <r>
      <rPr>
        <b/>
        <sz val="8"/>
        <color rgb="FF2F2F2F"/>
        <rFont val="Arial"/>
        <family val="2"/>
      </rPr>
      <t>nabis</t>
    </r>
    <r>
      <rPr>
        <b/>
        <vertAlign val="superscript"/>
        <sz val="8"/>
        <rFont val="Arial"/>
        <family val="2"/>
      </rPr>
      <t>6</t>
    </r>
  </si>
  <si>
    <r>
      <rPr>
        <b/>
        <sz val="8"/>
        <color rgb="FF2F2F2F"/>
        <rFont val="Arial"/>
        <family val="2"/>
      </rPr>
      <t>C</t>
    </r>
  </si>
  <si>
    <r>
      <rPr>
        <b/>
        <sz val="8"/>
        <color rgb="FF2F2F2F"/>
        <rFont val="Arial"/>
        <family val="2"/>
      </rPr>
      <t>ocaine</t>
    </r>
    <r>
      <rPr>
        <b/>
        <vertAlign val="superscript"/>
        <sz val="8"/>
        <rFont val="Arial"/>
        <family val="2"/>
      </rPr>
      <t>6</t>
    </r>
  </si>
  <si>
    <r>
      <rPr>
        <b/>
        <sz val="8"/>
        <color rgb="FF2F2F2F"/>
        <rFont val="Arial"/>
        <family val="2"/>
      </rPr>
      <t>Othe</t>
    </r>
  </si>
  <si>
    <r>
      <rPr>
        <b/>
        <sz val="8"/>
        <color rgb="FF2F2F2F"/>
        <rFont val="Arial"/>
        <family val="2"/>
      </rPr>
      <t>r drugs</t>
    </r>
    <r>
      <rPr>
        <b/>
        <vertAlign val="superscript"/>
        <sz val="8"/>
        <rFont val="Arial"/>
        <family val="2"/>
      </rPr>
      <t>6,</t>
    </r>
    <r>
      <rPr>
        <b/>
        <sz val="8"/>
        <rFont val="Arial"/>
        <family val="2"/>
      </rPr>
      <t xml:space="preserve"> </t>
    </r>
    <r>
      <rPr>
        <b/>
        <vertAlign val="superscript"/>
        <sz val="8"/>
        <rFont val="Arial"/>
        <family val="2"/>
      </rPr>
      <t>7</t>
    </r>
  </si>
  <si>
    <r>
      <rPr>
        <sz val="8"/>
        <color rgb="FF2F2F2F"/>
        <rFont val="Arial"/>
        <family val="2"/>
      </rPr>
      <t xml:space="preserve">percent change in rate 2015 to
</t>
    </r>
    <r>
      <rPr>
        <sz val="8"/>
        <color rgb="FF2F2F2F"/>
        <rFont val="Arial"/>
        <family val="2"/>
      </rPr>
      <t>2016     number        rate</t>
    </r>
  </si>
  <si>
    <r>
      <rPr>
        <sz val="8"/>
        <color rgb="FF2F2F2F"/>
        <rFont val="Arial"/>
        <family val="2"/>
      </rPr>
      <t xml:space="preserve">percent change in rate 2015 to
</t>
    </r>
    <r>
      <rPr>
        <sz val="8"/>
        <color rgb="FF2F2F2F"/>
        <rFont val="Arial"/>
        <family val="2"/>
      </rPr>
      <t>2016      number      rate</t>
    </r>
  </si>
  <si>
    <r>
      <rPr>
        <sz val="8"/>
        <color rgb="FF2F2F2F"/>
        <rFont val="Arial"/>
        <family val="2"/>
      </rPr>
      <t xml:space="preserve">percent change in rate 2015 to
</t>
    </r>
    <r>
      <rPr>
        <sz val="8"/>
        <color rgb="FF2F2F2F"/>
        <rFont val="Arial"/>
        <family val="2"/>
      </rPr>
      <t>2016</t>
    </r>
    <r>
      <rPr>
        <vertAlign val="superscript"/>
        <sz val="8"/>
        <rFont val="Arial"/>
        <family val="2"/>
      </rPr>
      <t>2</t>
    </r>
    <r>
      <rPr>
        <sz val="8"/>
        <rFont val="Arial"/>
        <family val="2"/>
      </rPr>
      <t xml:space="preserve">    </t>
    </r>
    <r>
      <rPr>
        <sz val="8"/>
        <color rgb="FF2F2F2F"/>
        <rFont val="Arial"/>
        <family val="2"/>
      </rPr>
      <t>number         rate</t>
    </r>
  </si>
  <si>
    <r>
      <rPr>
        <sz val="8"/>
        <color rgb="FF2F2F2F"/>
        <rFont val="Arial"/>
        <family val="2"/>
      </rPr>
      <t>Newfoundland and</t>
    </r>
  </si>
  <si>
    <r>
      <rPr>
        <sz val="8"/>
        <color rgb="FF2F2F2F"/>
        <rFont val="Arial"/>
        <family val="2"/>
      </rPr>
      <t>Labrador</t>
    </r>
  </si>
  <si>
    <r>
      <rPr>
        <sz val="8"/>
        <color rgb="FF2F2F2F"/>
        <rFont val="Arial"/>
        <family val="2"/>
      </rPr>
      <t>Quebec                                  15,025          180             -2      15,486        186              0</t>
    </r>
    <r>
      <rPr>
        <vertAlign val="superscript"/>
        <sz val="8"/>
        <color rgb="FF2F2F2F"/>
        <rFont val="Arial"/>
        <family val="2"/>
      </rPr>
      <t>s</t>
    </r>
    <r>
      <rPr>
        <sz val="8"/>
        <color rgb="FF2F2F2F"/>
        <rFont val="Arial"/>
        <family val="2"/>
      </rPr>
      <t xml:space="preserve">         2,057         25                -7       6,930            83</t>
    </r>
    <r>
      <rPr>
        <sz val="8"/>
        <color rgb="FF2F2F2F"/>
        <rFont val="Times New Roman"/>
        <family val="1"/>
      </rPr>
      <t xml:space="preserve">                 </t>
    </r>
    <r>
      <rPr>
        <sz val="8"/>
        <color rgb="FF2F2F2F"/>
        <rFont val="Arial"/>
        <family val="2"/>
      </rPr>
      <t xml:space="preserve">8
</t>
    </r>
    <r>
      <rPr>
        <vertAlign val="subscript"/>
        <sz val="8"/>
        <color rgb="FF2F2F2F"/>
        <rFont val="Arial"/>
        <family val="2"/>
      </rPr>
      <t>0</t>
    </r>
    <r>
      <rPr>
        <sz val="5"/>
        <color rgb="FF2F2F2F"/>
        <rFont val="Arial"/>
        <family val="2"/>
      </rPr>
      <t>s</t>
    </r>
  </si>
  <si>
    <r>
      <rPr>
        <sz val="7.5"/>
        <rFont val="Arial"/>
        <family val="2"/>
      </rPr>
      <t>See notes at the end of the table.</t>
    </r>
  </si>
  <si>
    <r>
      <rPr>
        <b/>
        <sz val="11"/>
        <color rgb="FF001F60"/>
        <rFont val="Arial"/>
        <family val="2"/>
      </rPr>
      <t xml:space="preserve">Table 7      </t>
    </r>
    <r>
      <rPr>
        <b/>
        <sz val="10.5"/>
        <color rgb="FF001F60"/>
        <rFont val="Arial"/>
        <family val="2"/>
      </rPr>
      <t xml:space="preserve">continued
</t>
    </r>
    <r>
      <rPr>
        <b/>
        <sz val="11"/>
        <color rgb="FF001F60"/>
        <rFont val="Arial"/>
        <family val="2"/>
      </rPr>
      <t xml:space="preserve">Police-reported crime for selected offences, by province and territory, 2016
</t>
    </r>
    <r>
      <rPr>
        <b/>
        <sz val="8"/>
        <color rgb="FF2F2F2F"/>
        <rFont val="Arial"/>
        <family val="2"/>
      </rPr>
      <t>Total fraud</t>
    </r>
    <r>
      <rPr>
        <b/>
        <vertAlign val="superscript"/>
        <sz val="8"/>
        <rFont val="Arial"/>
        <family val="2"/>
      </rPr>
      <t>8</t>
    </r>
    <r>
      <rPr>
        <b/>
        <sz val="8"/>
        <rFont val="Arial"/>
        <family val="2"/>
      </rPr>
      <t xml:space="preserve">                                 </t>
    </r>
    <r>
      <rPr>
        <b/>
        <sz val="8"/>
        <color rgb="FF2F2F2F"/>
        <rFont val="Arial"/>
        <family val="2"/>
      </rPr>
      <t>Fraud                                 Identity fraud                           Identity theft</t>
    </r>
  </si>
  <si>
    <r>
      <rPr>
        <sz val="9"/>
        <color rgb="FF2F2F2F"/>
        <rFont val="Arial"/>
        <family val="2"/>
      </rPr>
      <t>rate</t>
    </r>
  </si>
  <si>
    <r>
      <rPr>
        <sz val="9"/>
        <color rgb="FF2F2F2F"/>
        <rFont val="Arial"/>
        <family val="2"/>
      </rPr>
      <t>St. John's</t>
    </r>
  </si>
  <si>
    <r>
      <rPr>
        <sz val="9"/>
        <color rgb="FF2F2F2F"/>
        <rFont val="Arial"/>
        <family val="2"/>
      </rPr>
      <t>Halifax</t>
    </r>
  </si>
  <si>
    <r>
      <rPr>
        <sz val="9"/>
        <color rgb="FF2F2F2F"/>
        <rFont val="Arial"/>
        <family val="2"/>
      </rPr>
      <t>Moncton</t>
    </r>
  </si>
  <si>
    <r>
      <rPr>
        <sz val="9"/>
        <color rgb="FF2F2F2F"/>
        <rFont val="Arial"/>
        <family val="2"/>
      </rPr>
      <t>Saint John</t>
    </r>
  </si>
  <si>
    <r>
      <rPr>
        <sz val="9"/>
        <color rgb="FF2F2F2F"/>
        <rFont val="Arial"/>
        <family val="2"/>
      </rPr>
      <t>Saguenay</t>
    </r>
  </si>
  <si>
    <r>
      <rPr>
        <sz val="9"/>
        <color rgb="FF2F2F2F"/>
        <rFont val="Arial"/>
        <family val="2"/>
      </rPr>
      <t>Québec</t>
    </r>
  </si>
  <si>
    <r>
      <rPr>
        <sz val="9"/>
        <color rgb="FF2F2F2F"/>
        <rFont val="Arial"/>
        <family val="2"/>
      </rPr>
      <t>Sherbrooke</t>
    </r>
  </si>
  <si>
    <r>
      <rPr>
        <sz val="9"/>
        <color rgb="FF2F2F2F"/>
        <rFont val="Arial"/>
        <family val="2"/>
      </rPr>
      <t>Trois-Rivières</t>
    </r>
  </si>
  <si>
    <r>
      <rPr>
        <sz val="9"/>
        <color rgb="FF2F2F2F"/>
        <rFont val="Arial"/>
        <family val="2"/>
      </rPr>
      <t>Montréal</t>
    </r>
  </si>
  <si>
    <r>
      <rPr>
        <sz val="9"/>
        <color rgb="FF2F2F2F"/>
        <rFont val="Arial"/>
        <family val="2"/>
      </rPr>
      <t>Gatineau</t>
    </r>
    <r>
      <rPr>
        <vertAlign val="superscript"/>
        <sz val="6"/>
        <rFont val="Arial"/>
        <family val="2"/>
      </rPr>
      <t>5</t>
    </r>
  </si>
  <si>
    <r>
      <rPr>
        <sz val="9"/>
        <color rgb="FF2F2F2F"/>
        <rFont val="Arial"/>
        <family val="2"/>
      </rPr>
      <t>Ottawa</t>
    </r>
    <r>
      <rPr>
        <vertAlign val="superscript"/>
        <sz val="6"/>
        <rFont val="Arial"/>
        <family val="2"/>
      </rPr>
      <t>6</t>
    </r>
  </si>
  <si>
    <r>
      <rPr>
        <sz val="9"/>
        <color rgb="FF2F2F2F"/>
        <rFont val="Arial"/>
        <family val="2"/>
      </rPr>
      <t>Kingston</t>
    </r>
  </si>
  <si>
    <r>
      <rPr>
        <sz val="9"/>
        <color rgb="FF2F2F2F"/>
        <rFont val="Arial"/>
        <family val="2"/>
      </rPr>
      <t>Peterborough</t>
    </r>
  </si>
  <si>
    <r>
      <rPr>
        <sz val="9"/>
        <color rgb="FF2F2F2F"/>
        <rFont val="Arial"/>
        <family val="2"/>
      </rPr>
      <t>Toronto</t>
    </r>
  </si>
  <si>
    <r>
      <rPr>
        <sz val="9"/>
        <color rgb="FF2F2F2F"/>
        <rFont val="Arial"/>
        <family val="2"/>
      </rPr>
      <t>Hamilton</t>
    </r>
  </si>
  <si>
    <r>
      <rPr>
        <sz val="9"/>
        <color rgb="FF2F2F2F"/>
        <rFont val="Arial"/>
        <family val="2"/>
      </rPr>
      <t>St. Catharines  Niagara</t>
    </r>
  </si>
  <si>
    <r>
      <rPr>
        <sz val="9"/>
        <color rgb="FF2F2F2F"/>
        <rFont val="Arial"/>
        <family val="2"/>
      </rPr>
      <t>Kitchener  Cambridge  Waterloo</t>
    </r>
  </si>
  <si>
    <r>
      <rPr>
        <sz val="9"/>
        <color rgb="FF2F2F2F"/>
        <rFont val="Arial"/>
        <family val="2"/>
      </rPr>
      <t>Brantford</t>
    </r>
  </si>
  <si>
    <r>
      <rPr>
        <sz val="9"/>
        <color rgb="FF2F2F2F"/>
        <rFont val="Arial"/>
        <family val="2"/>
      </rPr>
      <t>Guelph</t>
    </r>
  </si>
  <si>
    <r>
      <rPr>
        <sz val="9"/>
        <color rgb="FF2F2F2F"/>
        <rFont val="Arial"/>
        <family val="2"/>
      </rPr>
      <t>London</t>
    </r>
  </si>
  <si>
    <r>
      <rPr>
        <sz val="9"/>
        <color rgb="FF2F2F2F"/>
        <rFont val="Arial"/>
        <family val="2"/>
      </rPr>
      <t>Windsor</t>
    </r>
  </si>
  <si>
    <r>
      <rPr>
        <sz val="9"/>
        <color rgb="FF2F2F2F"/>
        <rFont val="Arial"/>
        <family val="2"/>
      </rPr>
      <t>Barrie</t>
    </r>
  </si>
  <si>
    <r>
      <rPr>
        <sz val="9"/>
        <color rgb="FF2F2F2F"/>
        <rFont val="Arial"/>
        <family val="2"/>
      </rPr>
      <t>Greater Sudbury</t>
    </r>
  </si>
  <si>
    <r>
      <rPr>
        <sz val="9"/>
        <color rgb="FF2F2F2F"/>
        <rFont val="Arial"/>
        <family val="2"/>
      </rPr>
      <t>Thunder Bay</t>
    </r>
  </si>
  <si>
    <r>
      <rPr>
        <sz val="9"/>
        <color rgb="FF2F2F2F"/>
        <rFont val="Arial"/>
        <family val="2"/>
      </rPr>
      <t>Winnipeg</t>
    </r>
  </si>
  <si>
    <r>
      <rPr>
        <sz val="9"/>
        <color rgb="FF2F2F2F"/>
        <rFont val="Arial"/>
        <family val="2"/>
      </rPr>
      <t>Regina</t>
    </r>
  </si>
  <si>
    <r>
      <rPr>
        <sz val="9"/>
        <color rgb="FF2F2F2F"/>
        <rFont val="Arial"/>
        <family val="2"/>
      </rPr>
      <t>Saskatoon</t>
    </r>
  </si>
  <si>
    <r>
      <rPr>
        <sz val="9"/>
        <color rgb="FF2F2F2F"/>
        <rFont val="Arial"/>
        <family val="2"/>
      </rPr>
      <t>Calgary</t>
    </r>
  </si>
  <si>
    <r>
      <rPr>
        <sz val="9"/>
        <color rgb="FF2F2F2F"/>
        <rFont val="Arial"/>
        <family val="2"/>
      </rPr>
      <t>Edmonton</t>
    </r>
  </si>
  <si>
    <r>
      <rPr>
        <sz val="9"/>
        <color rgb="FF2F2F2F"/>
        <rFont val="Arial"/>
        <family val="2"/>
      </rPr>
      <t>Kelowna</t>
    </r>
  </si>
  <si>
    <r>
      <rPr>
        <b/>
        <sz val="11"/>
        <color rgb="FF001F60"/>
        <rFont val="Arial"/>
        <family val="2"/>
      </rPr>
      <t xml:space="preserve">Table 9a
</t>
    </r>
    <r>
      <rPr>
        <b/>
        <sz val="11"/>
        <color rgb="FF001F60"/>
        <rFont val="Arial"/>
        <family val="2"/>
      </rPr>
      <t>Police-reported youth Crime Severity Indexes, Canada, 2006 to 2016</t>
    </r>
  </si>
  <si>
    <r>
      <rPr>
        <b/>
        <sz val="9"/>
        <color rgb="FF2F2F2F"/>
        <rFont val="Arial"/>
        <family val="2"/>
      </rPr>
      <t xml:space="preserve">Total youth
</t>
    </r>
    <r>
      <rPr>
        <b/>
        <sz val="9"/>
        <color rgb="FF2F2F2F"/>
        <rFont val="Arial"/>
        <family val="2"/>
      </rPr>
      <t>Crime Severity Index</t>
    </r>
  </si>
  <si>
    <r>
      <rPr>
        <b/>
        <sz val="9"/>
        <color rgb="FF2F2F2F"/>
        <rFont val="Arial"/>
        <family val="2"/>
      </rPr>
      <t xml:space="preserve">Youth violent
</t>
    </r>
    <r>
      <rPr>
        <b/>
        <sz val="9"/>
        <color rgb="FF2F2F2F"/>
        <rFont val="Arial"/>
        <family val="2"/>
      </rPr>
      <t>Crime Severity Index</t>
    </r>
  </si>
  <si>
    <r>
      <rPr>
        <b/>
        <sz val="9"/>
        <color rgb="FF2F2F2F"/>
        <rFont val="Arial"/>
        <family val="2"/>
      </rPr>
      <t xml:space="preserve">Youth non-violent
</t>
    </r>
    <r>
      <rPr>
        <b/>
        <sz val="9"/>
        <color rgb="FF2F2F2F"/>
        <rFont val="Arial"/>
        <family val="2"/>
      </rPr>
      <t>Crime Severity Index</t>
    </r>
  </si>
  <si>
    <r>
      <rPr>
        <sz val="9"/>
        <color rgb="FF2F2F2F"/>
        <rFont val="Arial"/>
        <family val="2"/>
      </rPr>
      <t xml:space="preserve">percent change
</t>
    </r>
    <r>
      <rPr>
        <sz val="9"/>
        <color rgb="FF2F2F2F"/>
        <rFont val="Arial"/>
        <family val="2"/>
      </rPr>
      <t>from previous year</t>
    </r>
  </si>
  <si>
    <r>
      <rPr>
        <sz val="9"/>
        <color rgb="FF2F2F2F"/>
        <rFont val="Arial"/>
        <family val="2"/>
      </rPr>
      <t>Percent change 2006 to 2016</t>
    </r>
  </si>
  <si>
    <r>
      <rPr>
        <sz val="8"/>
        <color rgb="FF2F2F2F"/>
        <rFont val="Arial"/>
        <family val="2"/>
      </rPr>
      <t xml:space="preserve">... not applicable
</t>
    </r>
    <r>
      <rPr>
        <sz val="8"/>
        <color rgb="FF2F2F2F"/>
        <rFont val="Arial"/>
        <family val="2"/>
      </rPr>
      <t>0</t>
    </r>
    <r>
      <rPr>
        <vertAlign val="superscript"/>
        <sz val="8"/>
        <color rgb="FF2F2F2F"/>
        <rFont val="Arial"/>
        <family val="2"/>
      </rPr>
      <t>s</t>
    </r>
    <r>
      <rPr>
        <sz val="8"/>
        <color rgb="FF2F2F2F"/>
        <rFont val="Arial"/>
        <family val="2"/>
      </rPr>
      <t xml:space="preserve"> value rounded to 0 (zero) where there is a meaningful distinction between true zero and the value that was rounded
</t>
    </r>
    <r>
      <rPr>
        <vertAlign val="superscript"/>
        <sz val="8"/>
        <color rgb="FF2F2F2F"/>
        <rFont val="Arial"/>
        <family val="2"/>
      </rPr>
      <t>r</t>
    </r>
    <r>
      <rPr>
        <sz val="8"/>
        <color rgb="FF2F2F2F"/>
        <rFont val="Arial"/>
        <family val="2"/>
      </rPr>
      <t xml:space="preserve"> revised
</t>
    </r>
    <r>
      <rPr>
        <b/>
        <sz val="8"/>
        <color rgb="FF2F2F2F"/>
        <rFont val="Arial"/>
        <family val="2"/>
      </rPr>
      <t xml:space="preserve">Note: </t>
    </r>
    <r>
      <rPr>
        <sz val="8"/>
        <color rgb="FF2F2F2F"/>
        <rFont val="Arial"/>
        <family val="2"/>
      </rPr>
      <t xml:space="preserve">Additional data are available on CANSIM (Table 252-0052). Data is based on the number of youth aged 12 to 17 who were either charged (or recommended for charging) by police or diverted from the formal criminal justice system through the use of warnings, cautions, referrals to  community programs, etc. The youth Crime Severity Indexes are based on </t>
    </r>
    <r>
      <rPr>
        <i/>
        <sz val="8"/>
        <color rgb="FF2F2F2F"/>
        <rFont val="Arial"/>
        <family val="2"/>
      </rPr>
      <t xml:space="preserve">Criminal Code </t>
    </r>
    <r>
      <rPr>
        <sz val="8"/>
        <color rgb="FF2F2F2F"/>
        <rFont val="Arial"/>
        <family val="2"/>
      </rPr>
      <t xml:space="preserve">incidents, including traffic offences, as well as other federal statute violations. The base index was set at 100 for 2006 for Canada. Data on the youth Crime Severity Indexes are available beginning in 1998.
</t>
    </r>
    <r>
      <rPr>
        <sz val="8"/>
        <color rgb="FF2F2F2F"/>
        <rFont val="Arial"/>
        <family val="2"/>
      </rPr>
      <t xml:space="preserve">Percent changes are based on unrounded rates. Populations are based on July 1st estimates from Statistics Canada, Demography Division.
</t>
    </r>
    <r>
      <rPr>
        <b/>
        <sz val="8"/>
        <color rgb="FF2F2F2F"/>
        <rFont val="Arial"/>
        <family val="2"/>
      </rPr>
      <t xml:space="preserve">Source: </t>
    </r>
    <r>
      <rPr>
        <sz val="8"/>
        <color rgb="FF2F2F2F"/>
        <rFont val="Arial"/>
        <family val="2"/>
      </rPr>
      <t>Statistics Canada, Canadian Centre for Justice Statistics, Uniform Crime Reporting Survey.</t>
    </r>
  </si>
  <si>
    <r>
      <rPr>
        <b/>
        <sz val="11"/>
        <color rgb="FF001F60"/>
        <rFont val="Arial"/>
        <family val="2"/>
      </rPr>
      <t xml:space="preserve">Table 9b
</t>
    </r>
    <r>
      <rPr>
        <b/>
        <sz val="11"/>
        <color rgb="FF001F60"/>
        <rFont val="Arial"/>
        <family val="2"/>
      </rPr>
      <t xml:space="preserve">Youth accused of police-reported crime, Canada, 2006 to 2016
</t>
    </r>
    <r>
      <rPr>
        <b/>
        <sz val="8"/>
        <color rgb="FF2F2F2F"/>
        <rFont val="Arial"/>
        <family val="2"/>
      </rPr>
      <t xml:space="preserve">Total crime
</t>
    </r>
    <r>
      <rPr>
        <b/>
        <sz val="8"/>
        <color rgb="FF2F2F2F"/>
        <rFont val="Arial"/>
        <family val="2"/>
      </rPr>
      <t>(youth crime rate)                        Violent crime                          Property crime</t>
    </r>
  </si>
  <si>
    <r>
      <rPr>
        <sz val="8"/>
        <color rgb="FF2F2F2F"/>
        <rFont val="Arial"/>
        <family val="2"/>
      </rPr>
      <t>change</t>
    </r>
  </si>
  <si>
    <r>
      <rPr>
        <sz val="8"/>
        <color rgb="FF2F2F2F"/>
        <rFont val="Arial"/>
        <family val="2"/>
      </rPr>
      <t>from</t>
    </r>
  </si>
  <si>
    <r>
      <rPr>
        <sz val="8"/>
        <color rgb="FF2F2F2F"/>
        <rFont val="Arial"/>
        <family val="2"/>
      </rPr>
      <t xml:space="preserve">previous
</t>
    </r>
    <r>
      <rPr>
        <sz val="8"/>
        <color rgb="FF2F2F2F"/>
        <rFont val="Arial"/>
        <family val="2"/>
      </rPr>
      <t>year</t>
    </r>
  </si>
  <si>
    <r>
      <rPr>
        <sz val="8"/>
        <color rgb="FF2F2F2F"/>
        <rFont val="Arial"/>
        <family val="2"/>
      </rPr>
      <t>2007                             177,400       6,770                -1       51,144      1,952              0</t>
    </r>
    <r>
      <rPr>
        <vertAlign val="superscript"/>
        <sz val="8"/>
        <color rgb="FF2F2F2F"/>
        <rFont val="Arial"/>
        <family val="2"/>
      </rPr>
      <t>s</t>
    </r>
    <r>
      <rPr>
        <sz val="8"/>
        <color rgb="FF2F2F2F"/>
        <rFont val="Arial"/>
        <family val="2"/>
      </rPr>
      <t xml:space="preserve">       93,701       3,576              -1       32,555       1,242               0</t>
    </r>
    <r>
      <rPr>
        <vertAlign val="superscript"/>
        <sz val="8"/>
        <color rgb="FF2F2F2F"/>
        <rFont val="Arial"/>
        <family val="2"/>
      </rPr>
      <t xml:space="preserve">s
</t>
    </r>
    <r>
      <rPr>
        <sz val="8"/>
        <color rgb="FF2F2F2F"/>
        <rFont val="Arial"/>
        <family val="2"/>
      </rPr>
      <t xml:space="preserve">2008                             169,747       6,537                -3       49,130      1,892              -3       88,878       3,423              -4       31,739       1,222               -2
</t>
    </r>
    <r>
      <rPr>
        <sz val="8"/>
        <color rgb="FF2F2F2F"/>
        <rFont val="Arial"/>
        <family val="2"/>
      </rPr>
      <t>2009                             167,103       6,515                0</t>
    </r>
    <r>
      <rPr>
        <vertAlign val="superscript"/>
        <sz val="8"/>
        <color rgb="FF2F2F2F"/>
        <rFont val="Arial"/>
        <family val="2"/>
      </rPr>
      <t>s</t>
    </r>
    <r>
      <rPr>
        <sz val="8"/>
        <color rgb="FF2F2F2F"/>
        <rFont val="Arial"/>
        <family val="2"/>
      </rPr>
      <t xml:space="preserve">       48,030      1,873              -1       88,309       3,443               1       30,764       1,199               -2</t>
    </r>
  </si>
  <si>
    <r>
      <rPr>
        <vertAlign val="subscript"/>
        <sz val="8"/>
        <color rgb="FF2F2F2F"/>
        <rFont val="Arial"/>
        <family val="2"/>
      </rPr>
      <t>0</t>
    </r>
    <r>
      <rPr>
        <sz val="5"/>
        <color rgb="FF2F2F2F"/>
        <rFont val="Arial"/>
        <family val="2"/>
      </rPr>
      <t xml:space="preserve">s </t>
    </r>
    <r>
      <rPr>
        <vertAlign val="subscript"/>
        <sz val="8"/>
        <color rgb="FF2F2F2F"/>
        <rFont val="Arial"/>
        <family val="2"/>
      </rPr>
      <t>0</t>
    </r>
    <r>
      <rPr>
        <sz val="5"/>
        <color rgb="FF2F2F2F"/>
        <rFont val="Arial"/>
        <family val="2"/>
      </rPr>
      <t>s</t>
    </r>
  </si>
  <si>
    <r>
      <rPr>
        <sz val="8"/>
        <color rgb="FF2F2F2F"/>
        <rFont val="Arial"/>
        <family val="2"/>
      </rPr>
      <t>Percent change 2006 to 2016</t>
    </r>
  </si>
  <si>
    <r>
      <rPr>
        <sz val="8"/>
        <color rgb="FF2F2F2F"/>
        <rFont val="Arial"/>
        <family val="2"/>
      </rPr>
      <t xml:space="preserve">...               ...           -53              ...               ...           -35               ...
</t>
    </r>
    <r>
      <rPr>
        <sz val="7"/>
        <color rgb="FF2F2F2F"/>
        <rFont val="Arial"/>
        <family val="2"/>
      </rPr>
      <t>... not applicable</t>
    </r>
  </si>
  <si>
    <r>
      <rPr>
        <sz val="7"/>
        <color rgb="FF2F2F2F"/>
        <rFont val="Arial"/>
        <family val="2"/>
      </rPr>
      <t>0</t>
    </r>
    <r>
      <rPr>
        <vertAlign val="superscript"/>
        <sz val="7"/>
        <color rgb="FF2F2F2F"/>
        <rFont val="Arial"/>
        <family val="2"/>
      </rPr>
      <t>s</t>
    </r>
    <r>
      <rPr>
        <sz val="7"/>
        <color rgb="FF2F2F2F"/>
        <rFont val="Arial"/>
        <family val="2"/>
      </rPr>
      <t xml:space="preserve"> value rounded to 0 (zero) where there is a meaningful distinction between true zero and the value that was rounded
</t>
    </r>
    <r>
      <rPr>
        <vertAlign val="superscript"/>
        <sz val="7"/>
        <color rgb="FF2F2F2F"/>
        <rFont val="Arial"/>
        <family val="2"/>
      </rPr>
      <t>r</t>
    </r>
    <r>
      <rPr>
        <sz val="7"/>
        <color rgb="FF2F2F2F"/>
        <rFont val="Arial"/>
        <family val="2"/>
      </rPr>
      <t xml:space="preserve"> revised
</t>
    </r>
    <r>
      <rPr>
        <b/>
        <sz val="7"/>
        <color rgb="FF2F2F2F"/>
        <rFont val="Arial"/>
        <family val="2"/>
      </rPr>
      <t xml:space="preserve">Note: </t>
    </r>
    <r>
      <rPr>
        <sz val="7"/>
        <color rgb="FF2F2F2F"/>
        <rFont val="Arial"/>
        <family val="2"/>
      </rPr>
      <t xml:space="preserve">Additional data are available on CANSIM (Table 252-0051). Crime rates are based on </t>
    </r>
    <r>
      <rPr>
        <i/>
        <sz val="7"/>
        <color rgb="FF2F2F2F"/>
        <rFont val="Arial"/>
        <family val="2"/>
      </rPr>
      <t xml:space="preserve">Criminal Code </t>
    </r>
    <r>
      <rPr>
        <sz val="7"/>
        <color rgb="FF2F2F2F"/>
        <rFont val="Arial"/>
        <family val="2"/>
      </rPr>
      <t xml:space="preserve">violations, excluding traffic offences. See Table 6 for a list of offences included in the categories of total violent crime, total property crime and total other crime categories. Data is based on the number of youth aged 12 to 17 years who were either charged (or recommended for charging) by police or diverted from the formal criminal justice system through the use of warnings, cautions, referrals to community programs, etc. Counts are based upon the most serious violation in the incident. One incident may involve multiple violations. While the definition of youth and the legislation governing youth justice have changed over the years, data for police-reported rates of youth accused of total, violent, property and other crime categories are available from 1977. Rates are calculated on the basis of 100,000 youth population. Percent changes are based on unrounded rates. Populations are based on
</t>
    </r>
    <r>
      <rPr>
        <sz val="7"/>
        <color rgb="FF2F2F2F"/>
        <rFont val="Arial"/>
        <family val="2"/>
      </rPr>
      <t xml:space="preserve">July 1st estimates from Statistics Canada, Demography Division.
</t>
    </r>
    <r>
      <rPr>
        <b/>
        <sz val="7"/>
        <color rgb="FF2F2F2F"/>
        <rFont val="Arial"/>
        <family val="2"/>
      </rPr>
      <t xml:space="preserve">Source: </t>
    </r>
    <r>
      <rPr>
        <sz val="7"/>
        <color rgb="FF2F2F2F"/>
        <rFont val="Arial"/>
        <family val="2"/>
      </rPr>
      <t>Statistics Canada, Canadian Centre for Justice Statistics, Uniform Crime Reporting Survey.</t>
    </r>
  </si>
  <si>
    <r>
      <rPr>
        <b/>
        <sz val="11"/>
        <color rgb="FF001F60"/>
        <rFont val="Arial"/>
        <family val="2"/>
      </rPr>
      <t xml:space="preserve">Table 10a
</t>
    </r>
    <r>
      <rPr>
        <b/>
        <sz val="11"/>
        <color rgb="FF001F60"/>
        <rFont val="Arial"/>
        <family val="2"/>
      </rPr>
      <t>Police-reported youth crime, by selected violent offences, by province and territory, 2016</t>
    </r>
  </si>
  <si>
    <r>
      <rPr>
        <b/>
        <sz val="8"/>
        <color rgb="FF2F2F2F"/>
        <rFont val="Arial"/>
        <family val="2"/>
      </rPr>
      <t>Homicide</t>
    </r>
    <r>
      <rPr>
        <b/>
        <vertAlign val="superscript"/>
        <sz val="8"/>
        <rFont val="Arial"/>
        <family val="2"/>
      </rPr>
      <t>1</t>
    </r>
  </si>
  <si>
    <r>
      <rPr>
        <b/>
        <sz val="8"/>
        <color rgb="FF2F2F2F"/>
        <rFont val="Arial"/>
        <family val="2"/>
      </rPr>
      <t xml:space="preserve">Sexual assault
</t>
    </r>
    <r>
      <rPr>
        <b/>
        <sz val="8"/>
        <color rgb="FF2F2F2F"/>
        <rFont val="Arial"/>
        <family val="2"/>
      </rPr>
      <t>(levels 1, 2, and 3)</t>
    </r>
  </si>
  <si>
    <r>
      <rPr>
        <b/>
        <sz val="8"/>
        <color rgb="FF2F2F2F"/>
        <rFont val="Arial"/>
        <family val="2"/>
      </rPr>
      <t xml:space="preserve">Major assault
</t>
    </r>
    <r>
      <rPr>
        <b/>
        <sz val="8"/>
        <color rgb="FF2F2F2F"/>
        <rFont val="Arial"/>
        <family val="2"/>
      </rPr>
      <t>(levels 2 and 3)</t>
    </r>
    <r>
      <rPr>
        <b/>
        <vertAlign val="superscript"/>
        <sz val="8"/>
        <rFont val="Arial"/>
        <family val="2"/>
      </rPr>
      <t>2</t>
    </r>
    <r>
      <rPr>
        <b/>
        <sz val="8"/>
        <rFont val="Arial"/>
        <family val="2"/>
      </rPr>
      <t xml:space="preserve">                   </t>
    </r>
    <r>
      <rPr>
        <b/>
        <sz val="8"/>
        <color rgb="FF2F2F2F"/>
        <rFont val="Arial"/>
        <family val="2"/>
      </rPr>
      <t>Common assault</t>
    </r>
  </si>
  <si>
    <r>
      <rPr>
        <sz val="8"/>
        <color rgb="FF2F2F2F"/>
        <rFont val="Arial"/>
        <family val="2"/>
      </rPr>
      <t xml:space="preserve">2015 to
</t>
    </r>
    <r>
      <rPr>
        <sz val="8"/>
        <color rgb="FF2F2F2F"/>
        <rFont val="Arial"/>
        <family val="2"/>
      </rPr>
      <t>2016</t>
    </r>
    <r>
      <rPr>
        <vertAlign val="superscript"/>
        <sz val="8"/>
        <rFont val="Arial"/>
        <family val="2"/>
      </rPr>
      <t>3</t>
    </r>
  </si>
  <si>
    <r>
      <rPr>
        <sz val="8"/>
        <color rgb="FF2F2F2F"/>
        <rFont val="Arial"/>
        <family val="2"/>
      </rPr>
      <t xml:space="preserve">2015 to
</t>
    </r>
    <r>
      <rPr>
        <sz val="8"/>
        <color rgb="FF2F2F2F"/>
        <rFont val="Arial"/>
        <family val="2"/>
      </rPr>
      <t>2016</t>
    </r>
  </si>
  <si>
    <r>
      <rPr>
        <sz val="8"/>
        <color rgb="FF2F2F2F"/>
        <rFont val="Arial"/>
        <family val="2"/>
      </rPr>
      <t>Newfoundland and Labrador</t>
    </r>
  </si>
  <si>
    <r>
      <rPr>
        <sz val="8"/>
        <color rgb="FF2F2F2F"/>
        <rFont val="Arial"/>
        <family val="2"/>
      </rPr>
      <t>Quebec                                                              2                0</t>
    </r>
    <r>
      <rPr>
        <vertAlign val="superscript"/>
        <sz val="8"/>
        <color rgb="FF2F2F2F"/>
        <rFont val="Arial"/>
        <family val="2"/>
      </rPr>
      <t>s</t>
    </r>
    <r>
      <rPr>
        <sz val="8"/>
        <color rgb="FF2F2F2F"/>
        <rFont val="Arial"/>
        <family val="2"/>
      </rPr>
      <t xml:space="preserve">                     97                    3                    156                 -10                525</t>
    </r>
    <r>
      <rPr>
        <sz val="8"/>
        <color rgb="FF2F2F2F"/>
        <rFont val="Times New Roman"/>
        <family val="1"/>
      </rPr>
      <t xml:space="preserve">                        </t>
    </r>
    <r>
      <rPr>
        <sz val="8"/>
        <color rgb="FF2F2F2F"/>
        <rFont val="Arial"/>
        <family val="2"/>
      </rPr>
      <t>3</t>
    </r>
  </si>
  <si>
    <r>
      <rPr>
        <sz val="8"/>
        <color rgb="FF2F2F2F"/>
        <rFont val="Arial"/>
        <family val="2"/>
      </rPr>
      <t>British Columbia                                                0                 0                     45                   0</t>
    </r>
    <r>
      <rPr>
        <vertAlign val="superscript"/>
        <sz val="8"/>
        <color rgb="FF2F2F2F"/>
        <rFont val="Arial"/>
        <family val="2"/>
      </rPr>
      <t>s</t>
    </r>
    <r>
      <rPr>
        <sz val="8"/>
        <color rgb="FF2F2F2F"/>
        <rFont val="Arial"/>
        <family val="2"/>
      </rPr>
      <t xml:space="preserve">                    115                   -3                354                    -2</t>
    </r>
  </si>
  <si>
    <r>
      <rPr>
        <b/>
        <sz val="8"/>
        <color rgb="FF2F2F2F"/>
        <rFont val="Arial"/>
        <family val="2"/>
      </rPr>
      <t>181                   0</t>
    </r>
    <r>
      <rPr>
        <b/>
        <vertAlign val="superscript"/>
        <sz val="8"/>
        <color rgb="FF2F2F2F"/>
        <rFont val="Arial"/>
        <family val="2"/>
      </rPr>
      <t>s</t>
    </r>
    <r>
      <rPr>
        <b/>
        <sz val="8"/>
        <color rgb="FF2F2F2F"/>
        <rFont val="Arial"/>
        <family val="2"/>
      </rPr>
      <t xml:space="preserve">                529                    -2</t>
    </r>
  </si>
  <si>
    <r>
      <rPr>
        <b/>
        <sz val="8"/>
        <color rgb="FF2F2F2F"/>
        <rFont val="Arial"/>
        <family val="2"/>
      </rPr>
      <t xml:space="preserve">Sexual violations                                                                      Total crime
</t>
    </r>
    <r>
      <rPr>
        <b/>
        <sz val="8"/>
        <color rgb="FF2F2F2F"/>
        <rFont val="Arial"/>
        <family val="2"/>
      </rPr>
      <t>Robbery                   against children</t>
    </r>
    <r>
      <rPr>
        <b/>
        <vertAlign val="superscript"/>
        <sz val="8"/>
        <rFont val="Arial"/>
        <family val="2"/>
      </rPr>
      <t>4,</t>
    </r>
    <r>
      <rPr>
        <b/>
        <sz val="8"/>
        <rFont val="Arial"/>
        <family val="2"/>
      </rPr>
      <t xml:space="preserve"> </t>
    </r>
    <r>
      <rPr>
        <b/>
        <vertAlign val="superscript"/>
        <sz val="8"/>
        <rFont val="Arial"/>
        <family val="2"/>
      </rPr>
      <t>5,</t>
    </r>
    <r>
      <rPr>
        <b/>
        <sz val="8"/>
        <rFont val="Arial"/>
        <family val="2"/>
      </rPr>
      <t xml:space="preserve"> </t>
    </r>
    <r>
      <rPr>
        <b/>
        <vertAlign val="superscript"/>
        <sz val="8"/>
        <rFont val="Arial"/>
        <family val="2"/>
      </rPr>
      <t>6</t>
    </r>
    <r>
      <rPr>
        <b/>
        <sz val="8"/>
        <rFont val="Arial"/>
        <family val="2"/>
      </rPr>
      <t xml:space="preserve">              </t>
    </r>
    <r>
      <rPr>
        <b/>
        <sz val="8"/>
        <color rgb="FF2F2F2F"/>
        <rFont val="Arial"/>
        <family val="2"/>
      </rPr>
      <t>Total violent crime</t>
    </r>
    <r>
      <rPr>
        <b/>
        <vertAlign val="superscript"/>
        <sz val="8"/>
        <rFont val="Arial"/>
        <family val="2"/>
      </rPr>
      <t>7</t>
    </r>
    <r>
      <rPr>
        <b/>
        <sz val="8"/>
        <rFont val="Arial"/>
        <family val="2"/>
      </rPr>
      <t xml:space="preserve">              </t>
    </r>
    <r>
      <rPr>
        <b/>
        <sz val="8"/>
        <color rgb="FF2F2F2F"/>
        <rFont val="Arial"/>
        <family val="2"/>
      </rPr>
      <t>(youth crime rate)</t>
    </r>
    <r>
      <rPr>
        <b/>
        <vertAlign val="superscript"/>
        <sz val="8"/>
        <rFont val="Arial"/>
        <family val="2"/>
      </rPr>
      <t>7</t>
    </r>
  </si>
  <si>
    <r>
      <rPr>
        <sz val="8"/>
        <color rgb="FF2F2F2F"/>
        <rFont val="Arial"/>
        <family val="2"/>
      </rPr>
      <t xml:space="preserve">in rate 2015 to
</t>
    </r>
    <r>
      <rPr>
        <sz val="8"/>
        <color rgb="FF2F2F2F"/>
        <rFont val="Arial"/>
        <family val="2"/>
      </rPr>
      <t>2016</t>
    </r>
    <r>
      <rPr>
        <vertAlign val="superscript"/>
        <sz val="8"/>
        <rFont val="Arial"/>
        <family val="2"/>
      </rPr>
      <t>3</t>
    </r>
  </si>
  <si>
    <r>
      <rPr>
        <sz val="8"/>
        <color rgb="FF2F2F2F"/>
        <rFont val="Arial"/>
        <family val="2"/>
      </rPr>
      <t xml:space="preserve">in rate 2015 to
</t>
    </r>
    <r>
      <rPr>
        <sz val="8"/>
        <color rgb="FF2F2F2F"/>
        <rFont val="Arial"/>
        <family val="2"/>
      </rPr>
      <t>2016</t>
    </r>
  </si>
  <si>
    <r>
      <rPr>
        <sz val="8"/>
        <color rgb="FF2F2F2F"/>
        <rFont val="Arial"/>
        <family val="2"/>
      </rPr>
      <t>Newfoundland and Labrador                           28                0</t>
    </r>
    <r>
      <rPr>
        <vertAlign val="superscript"/>
        <sz val="8"/>
        <color rgb="FF2F2F2F"/>
        <rFont val="Arial"/>
        <family val="2"/>
      </rPr>
      <t>s</t>
    </r>
    <r>
      <rPr>
        <sz val="8"/>
        <color rgb="FF2F2F2F"/>
        <rFont val="Arial"/>
        <family val="2"/>
      </rPr>
      <t xml:space="preserve">                     34                   -8                 1,613                   -8             4,667                    -1</t>
    </r>
  </si>
  <si>
    <r>
      <rPr>
        <sz val="8"/>
        <color rgb="FF2F2F2F"/>
        <rFont val="Arial"/>
        <family val="2"/>
      </rPr>
      <t>Yukon                                                            125                ...                   208                   ...                5,023                   0</t>
    </r>
    <r>
      <rPr>
        <vertAlign val="superscript"/>
        <sz val="8"/>
        <color rgb="FF2F2F2F"/>
        <rFont val="Arial"/>
        <family val="2"/>
      </rPr>
      <t>s</t>
    </r>
    <r>
      <rPr>
        <sz val="8"/>
        <color rgb="FF2F2F2F"/>
        <rFont val="Arial"/>
        <family val="2"/>
      </rPr>
      <t xml:space="preserve">           21,088                  -22</t>
    </r>
  </si>
  <si>
    <r>
      <rPr>
        <sz val="8"/>
        <color rgb="FF2F2F2F"/>
        <rFont val="Arial"/>
        <family val="2"/>
      </rPr>
      <t>165                ...                     33</t>
    </r>
  </si>
  <si>
    <r>
      <rPr>
        <sz val="8"/>
        <color rgb="FF2F2F2F"/>
        <rFont val="Arial"/>
        <family val="2"/>
      </rPr>
      <t>26                ...                   211</t>
    </r>
  </si>
  <si>
    <r>
      <rPr>
        <b/>
        <sz val="8"/>
        <color rgb="FF2F2F2F"/>
        <rFont val="Arial"/>
        <family val="2"/>
      </rPr>
      <t>1,279                   0</t>
    </r>
    <r>
      <rPr>
        <b/>
        <vertAlign val="superscript"/>
        <sz val="8"/>
        <color rgb="FF2F2F2F"/>
        <rFont val="Arial"/>
        <family val="2"/>
      </rPr>
      <t>s</t>
    </r>
    <r>
      <rPr>
        <b/>
        <sz val="8"/>
        <color rgb="FF2F2F2F"/>
        <rFont val="Arial"/>
        <family val="2"/>
      </rPr>
      <t xml:space="preserve">             3,795                    -5</t>
    </r>
  </si>
  <si>
    <r>
      <rPr>
        <sz val="7"/>
        <color rgb="FF2F2F2F"/>
        <rFont val="Arial"/>
        <family val="2"/>
      </rPr>
      <t xml:space="preserve">... not applicable
</t>
    </r>
    <r>
      <rPr>
        <sz val="7"/>
        <color rgb="FF2F2F2F"/>
        <rFont val="Arial"/>
        <family val="2"/>
      </rPr>
      <t>0</t>
    </r>
    <r>
      <rPr>
        <vertAlign val="superscript"/>
        <sz val="7"/>
        <color rgb="FF2F2F2F"/>
        <rFont val="Arial"/>
        <family val="2"/>
      </rPr>
      <t>s</t>
    </r>
    <r>
      <rPr>
        <sz val="7"/>
        <color rgb="FF2F2F2F"/>
        <rFont val="Arial"/>
        <family val="2"/>
      </rPr>
      <t xml:space="preserve"> value rounded to 0 (zero) where there is a meaningful distinction between true zero and the value that was rounded
</t>
    </r>
    <r>
      <rPr>
        <sz val="7"/>
        <color rgb="FF2F2F2F"/>
        <rFont val="Arial"/>
        <family val="2"/>
      </rPr>
      <t xml:space="preserve">1. Due to the variability in small numbers, percent changes in the rates of youth accused of homicide are not calculated.
</t>
    </r>
    <r>
      <rPr>
        <sz val="7"/>
        <color rgb="FF2F2F2F"/>
        <rFont val="Arial"/>
        <family val="2"/>
      </rPr>
      <t xml:space="preserve">2. Excludes assault against a peace officer.
</t>
    </r>
    <r>
      <rPr>
        <sz val="7"/>
        <color rgb="FF2F2F2F"/>
        <rFont val="Arial"/>
        <family val="2"/>
      </rPr>
      <t xml:space="preserve">3. Due to the variability in small numbers, percent changes have not been calculated when the number of offences is below 5 in any given year.
</t>
    </r>
    <r>
      <rPr>
        <sz val="7"/>
        <color rgb="FF2F2F2F"/>
        <rFont val="Arial"/>
        <family val="2"/>
      </rPr>
      <t xml:space="preserve">4. Excludes sexual assaults against children and youth, which are reported as level 1, 2 or 3 sexual assault.
</t>
    </r>
    <r>
      <rPr>
        <sz val="7"/>
        <color rgb="FF2F2F2F"/>
        <rFont val="Arial"/>
        <family val="2"/>
      </rPr>
      <t>5. Includes sexual interference, invitation to sexual touching, sexual exploitation, luring a child via a computer/agreement or arrangement, and making sexually explicit material available to a child for the purpose of facilitating sexual offences against children/youth, and, as of December 2014, the offences of parent or guardian procuring sexual activity (</t>
    </r>
    <r>
      <rPr>
        <i/>
        <sz val="7"/>
        <color rgb="FF2F2F2F"/>
        <rFont val="Arial"/>
        <family val="2"/>
      </rPr>
      <t xml:space="preserve">Criminal Code, </t>
    </r>
    <r>
      <rPr>
        <sz val="7"/>
        <color rgb="FF2F2F2F"/>
        <rFont val="Arial"/>
        <family val="2"/>
      </rPr>
      <t>s. 170), and householder permitting prohibited sexual activity (</t>
    </r>
    <r>
      <rPr>
        <i/>
        <sz val="7"/>
        <color rgb="FF2F2F2F"/>
        <rFont val="Arial"/>
        <family val="2"/>
      </rPr>
      <t>Criminal Code</t>
    </r>
    <r>
      <rPr>
        <sz val="7"/>
        <color rgb="FF2F2F2F"/>
        <rFont val="Arial"/>
        <family val="2"/>
      </rPr>
      <t xml:space="preserve">, s. 171) are also included. Incidents of child pornography are not included in the category of sexual violations against children.
</t>
    </r>
    <r>
      <rPr>
        <sz val="7"/>
        <color rgb="FF2F2F2F"/>
        <rFont val="Arial"/>
        <family val="2"/>
      </rPr>
      <t xml:space="preserve">6. Coming into effect on July 17th, 2015, Bill C-26 increased the maximum penalties for certain sexual offences against children, including failure to comply with orders and probation conditions relating to sexual offences against children. In the Uniform Crime Reporting Survey, the most serious violation is partially determined by the maximum penalty. As such, changes in maximum penalty may affect the most serious violation in an incident reported by police. Police services are able to utilize these amendments as their Records Management Systems are updated to allow them.
</t>
    </r>
    <r>
      <rPr>
        <sz val="7"/>
        <color rgb="FF2F2F2F"/>
        <rFont val="Arial"/>
        <family val="2"/>
      </rPr>
      <t xml:space="preserve">7. Crime rates are based upon </t>
    </r>
    <r>
      <rPr>
        <i/>
        <sz val="7"/>
        <color rgb="FF2F2F2F"/>
        <rFont val="Arial"/>
        <family val="2"/>
      </rPr>
      <t xml:space="preserve">Criminal Code </t>
    </r>
    <r>
      <rPr>
        <sz val="7"/>
        <color rgb="FF2F2F2F"/>
        <rFont val="Arial"/>
        <family val="2"/>
      </rPr>
      <t xml:space="preserve">incidents, excluding traffic offences. See Table 6 for a list of offences included in the total violent crime, total property crime and total other crime categories.
</t>
    </r>
    <r>
      <rPr>
        <b/>
        <sz val="7"/>
        <color rgb="FF2F2F2F"/>
        <rFont val="Arial"/>
        <family val="2"/>
      </rPr>
      <t xml:space="preserve">Note: </t>
    </r>
    <r>
      <rPr>
        <sz val="7"/>
        <color rgb="FF2F2F2F"/>
        <rFont val="Arial"/>
        <family val="2"/>
      </rPr>
      <t xml:space="preserve">Additional data are available on CANSIM (Table 252-0051). Data is based on the number of youth aged 12 to 17 years who were either charged (or recommended for charging) by police or diverted from the formal criminal justice system through the use of warnings, cautions, referrals to community programs, etc. Counts are based upon the most serious violation in the incident. One incident may involve multiple violations. While the definition of youth and the legislation governing youth justice have changed over the years, data for police-reported rates of youth accused of total, violent, property and other crime categories are available from 1977. Rates are calculated on the basis of 100,000 youth population. Percent changes are based on unrounded rates. Populations are based on July 1st estimates from Statistics Canada, Demography Division.
</t>
    </r>
    <r>
      <rPr>
        <b/>
        <sz val="7"/>
        <color rgb="FF2F2F2F"/>
        <rFont val="Arial"/>
        <family val="2"/>
      </rPr>
      <t xml:space="preserve">Source: </t>
    </r>
    <r>
      <rPr>
        <sz val="7"/>
        <color rgb="FF2F2F2F"/>
        <rFont val="Arial"/>
        <family val="2"/>
      </rPr>
      <t>Statistics Canada, Canadian Centre for Justice Statistics, Uniform Crime Reporting Survey.</t>
    </r>
  </si>
  <si>
    <r>
      <rPr>
        <b/>
        <sz val="11"/>
        <color rgb="FF001F60"/>
        <rFont val="Arial"/>
        <family val="2"/>
      </rPr>
      <t xml:space="preserve">Table 10b
</t>
    </r>
    <r>
      <rPr>
        <b/>
        <sz val="11"/>
        <color rgb="FF001F60"/>
        <rFont val="Arial"/>
        <family val="2"/>
      </rPr>
      <t xml:space="preserve">Police-reported youth crime, by selected non-violent offences, by province and territory, 2016
</t>
    </r>
    <r>
      <rPr>
        <b/>
        <sz val="9"/>
        <color rgb="FF2F2F2F"/>
        <rFont val="Arial"/>
        <family val="2"/>
      </rPr>
      <t>Breaking and entering             Theft of $5000 or under                       Mischief</t>
    </r>
    <r>
      <rPr>
        <b/>
        <vertAlign val="superscript"/>
        <sz val="6"/>
        <rFont val="Arial"/>
        <family val="2"/>
      </rPr>
      <t>1</t>
    </r>
  </si>
  <si>
    <r>
      <rPr>
        <sz val="9"/>
        <color rgb="FF2F2F2F"/>
        <rFont val="Arial"/>
        <family val="2"/>
      </rPr>
      <t xml:space="preserve">percent change
</t>
    </r>
    <r>
      <rPr>
        <sz val="9"/>
        <color rgb="FF2F2F2F"/>
        <rFont val="Arial"/>
        <family val="2"/>
      </rPr>
      <t>in rate</t>
    </r>
  </si>
  <si>
    <r>
      <rPr>
        <sz val="9"/>
        <color rgb="FF2F2F2F"/>
        <rFont val="Arial"/>
        <family val="2"/>
      </rPr>
      <t>2015 to 2016</t>
    </r>
  </si>
  <si>
    <r>
      <rPr>
        <sz val="9"/>
        <color rgb="FF2F2F2F"/>
        <rFont val="Arial"/>
        <family val="2"/>
      </rPr>
      <t>Newfoundland and Labrador                        476                               0</t>
    </r>
    <r>
      <rPr>
        <vertAlign val="superscript"/>
        <sz val="6"/>
        <color rgb="FF2F2F2F"/>
        <rFont val="Arial"/>
        <family val="2"/>
      </rPr>
      <t xml:space="preserve">s                    </t>
    </r>
    <r>
      <rPr>
        <sz val="9"/>
        <color rgb="FF2F2F2F"/>
        <rFont val="Arial"/>
        <family val="2"/>
      </rPr>
      <t>489                                3         745                           -23</t>
    </r>
  </si>
  <si>
    <r>
      <rPr>
        <sz val="9"/>
        <color rgb="FF2F2F2F"/>
        <rFont val="Arial"/>
        <family val="2"/>
      </rPr>
      <t>Yukon</t>
    </r>
  </si>
  <si>
    <r>
      <rPr>
        <b/>
        <sz val="9"/>
        <color rgb="FF2F2F2F"/>
        <rFont val="Arial"/>
        <family val="2"/>
      </rPr>
      <t>Motor vehicle theft</t>
    </r>
  </si>
  <si>
    <r>
      <rPr>
        <b/>
        <sz val="9"/>
        <color rgb="FF2F2F2F"/>
        <rFont val="Arial"/>
        <family val="2"/>
      </rPr>
      <t>Total property crime</t>
    </r>
    <r>
      <rPr>
        <b/>
        <vertAlign val="superscript"/>
        <sz val="6"/>
        <rFont val="Arial"/>
        <family val="2"/>
      </rPr>
      <t>2</t>
    </r>
  </si>
  <si>
    <r>
      <rPr>
        <b/>
        <sz val="9"/>
        <color rgb="FF2F2F2F"/>
        <rFont val="Arial"/>
        <family val="2"/>
      </rPr>
      <t>Total drug crime</t>
    </r>
  </si>
  <si>
    <r>
      <rPr>
        <sz val="9"/>
        <color rgb="FF2F2F2F"/>
        <rFont val="Arial"/>
        <family val="2"/>
      </rPr>
      <t>in rate 2015 to 2016</t>
    </r>
  </si>
  <si>
    <r>
      <rPr>
        <sz val="9"/>
        <color rgb="FF2F2F2F"/>
        <rFont val="Arial"/>
        <family val="2"/>
      </rPr>
      <t>New Brunswick                                             104                               10           1,781                               -7         324                             0</t>
    </r>
    <r>
      <rPr>
        <vertAlign val="superscript"/>
        <sz val="6"/>
        <color rgb="FF2F2F2F"/>
        <rFont val="Arial"/>
        <family val="2"/>
      </rPr>
      <t>s</t>
    </r>
  </si>
  <si>
    <r>
      <rPr>
        <sz val="8"/>
        <color rgb="FF2F2F2F"/>
        <rFont val="Arial"/>
        <family val="2"/>
      </rPr>
      <t>0</t>
    </r>
    <r>
      <rPr>
        <vertAlign val="superscript"/>
        <sz val="8"/>
        <color rgb="FF2F2F2F"/>
        <rFont val="Arial"/>
        <family val="2"/>
      </rPr>
      <t>s</t>
    </r>
    <r>
      <rPr>
        <sz val="8"/>
        <color rgb="FF2F2F2F"/>
        <rFont val="Arial"/>
        <family val="2"/>
      </rPr>
      <t xml:space="preserve"> value rounded to 0 (zero) where there is a meaningful distinction between true zero and the value that was rounded
</t>
    </r>
    <r>
      <rPr>
        <sz val="8"/>
        <color rgb="FF2F2F2F"/>
        <rFont val="Arial"/>
        <family val="2"/>
      </rPr>
      <t xml:space="preserve">1. Includes altering/removing/destroying a vehicle identification number.
</t>
    </r>
    <r>
      <rPr>
        <sz val="8"/>
        <color rgb="FF2F2F2F"/>
        <rFont val="Arial"/>
        <family val="2"/>
      </rPr>
      <t xml:space="preserve">2. Crime rates are based upon </t>
    </r>
    <r>
      <rPr>
        <i/>
        <sz val="8"/>
        <color rgb="FF2F2F2F"/>
        <rFont val="Arial"/>
        <family val="2"/>
      </rPr>
      <t xml:space="preserve">Criminal Code </t>
    </r>
    <r>
      <rPr>
        <sz val="8"/>
        <color rgb="FF2F2F2F"/>
        <rFont val="Arial"/>
        <family val="2"/>
      </rPr>
      <t xml:space="preserve">incidents, excluding traffic offences. See Table 6 for a list of offences included in the total violent crime, total property crime and total other crime categories.
</t>
    </r>
    <r>
      <rPr>
        <b/>
        <sz val="8"/>
        <color rgb="FF2F2F2F"/>
        <rFont val="Arial"/>
        <family val="2"/>
      </rPr>
      <t xml:space="preserve">Note: </t>
    </r>
    <r>
      <rPr>
        <sz val="8"/>
        <color rgb="FF2F2F2F"/>
        <rFont val="Arial"/>
        <family val="2"/>
      </rPr>
      <t xml:space="preserve">Additional data are available on CANSIM (Table 252-0051). Data is based on the number of youth aged 12 to 17 years who were either charged (or recommended for charging) by police or diverted from the formal criminal justice system through the use of warnings, cautions, referrals to community programs, etc. Counts are based upon the most serious violation in the incident. One incident may involve multiple violations. While the definition of youth and the legislation governing youth justice have changed over the years, data for police-reported rates of youth accused of total, violent, property and other crime categories are available from 1977. Rates are calculated on the basis of 100,000 youth population. Percent changes are based on unrounded rates. Populations are based on July 1st estimates from Statistics Canada, Demography Division.
</t>
    </r>
    <r>
      <rPr>
        <b/>
        <sz val="8"/>
        <color rgb="FF2F2F2F"/>
        <rFont val="Arial"/>
        <family val="2"/>
      </rPr>
      <t xml:space="preserve">Source: </t>
    </r>
    <r>
      <rPr>
        <sz val="8"/>
        <color rgb="FF2F2F2F"/>
        <rFont val="Arial"/>
        <family val="2"/>
      </rPr>
      <t>Statistics Canada, Canadian Centre for Justice Statistics, Uniform Crime Reporting Survey.</t>
    </r>
  </si>
  <si>
    <r>
      <rPr>
        <b/>
        <sz val="11"/>
        <color rgb="FF001F60"/>
        <rFont val="Arial"/>
        <family val="2"/>
      </rPr>
      <t xml:space="preserve">Table 11
</t>
    </r>
    <r>
      <rPr>
        <b/>
        <sz val="11"/>
        <color rgb="FF001F60"/>
        <rFont val="Arial"/>
        <family val="2"/>
      </rPr>
      <t>Police-reported youth Crime Severity Indexes, by province and territory, 2016</t>
    </r>
  </si>
  <si>
    <r>
      <rPr>
        <sz val="9"/>
        <color rgb="FF2F2F2F"/>
        <rFont val="Arial"/>
        <family val="2"/>
      </rPr>
      <t>Newfoundland and Labrador                59.3                       -2                     -43           47.9                        -6           67.0                       0</t>
    </r>
    <r>
      <rPr>
        <vertAlign val="superscript"/>
        <sz val="6"/>
        <color rgb="FF2F2F2F"/>
        <rFont val="Arial"/>
        <family val="2"/>
      </rPr>
      <t>s</t>
    </r>
  </si>
  <si>
    <r>
      <rPr>
        <sz val="9"/>
        <color rgb="FF2F2F2F"/>
        <rFont val="Arial"/>
        <family val="2"/>
      </rPr>
      <t>Manitoba                                             113.1                       -5                     -38         127.5                        0</t>
    </r>
    <r>
      <rPr>
        <vertAlign val="superscript"/>
        <sz val="6"/>
        <color rgb="FF2F2F2F"/>
        <rFont val="Arial"/>
        <family val="2"/>
      </rPr>
      <t xml:space="preserve">s              </t>
    </r>
    <r>
      <rPr>
        <sz val="9"/>
        <color rgb="FF2F2F2F"/>
        <rFont val="Arial"/>
        <family val="2"/>
      </rPr>
      <t>102.3                     -10</t>
    </r>
  </si>
  <si>
    <t xml:space="preserve">Total Crime Severity Index </t>
  </si>
  <si>
    <t xml:space="preserve"> Violent Crime Severity Index </t>
  </si>
  <si>
    <t>% change from previous year</t>
  </si>
  <si>
    <t xml:space="preserve"> Non-violent Crime Severity Index</t>
  </si>
  <si>
    <t>Column1</t>
  </si>
  <si>
    <t>% change from previous year2</t>
  </si>
  <si>
    <t>% change from previous year3</t>
  </si>
  <si>
    <t>Yukon</t>
  </si>
  <si>
    <t>Province and Territory</t>
  </si>
  <si>
    <t>% change 2006-2016</t>
  </si>
  <si>
    <t>% change 2015-2016</t>
  </si>
  <si>
    <t>Total Crime Severity Index</t>
  </si>
  <si>
    <t>Violent Crime Severity Index</t>
  </si>
  <si>
    <t>Non-Violent Crime Severity Index</t>
  </si>
  <si>
    <t>Newfoundland and Labrador</t>
  </si>
  <si>
    <t>Prince Edward Island</t>
  </si>
  <si>
    <t>Northwest Terrotories</t>
  </si>
  <si>
    <t>Nunavut</t>
  </si>
  <si>
    <t>Canada</t>
  </si>
  <si>
    <t>% change in the rate 2015-2016</t>
  </si>
  <si>
    <t>% change in rate 2006-2016</t>
  </si>
  <si>
    <t>property crime</t>
  </si>
  <si>
    <t>Totall crime</t>
  </si>
  <si>
    <t>Violent crime</t>
  </si>
  <si>
    <t>Property crime</t>
  </si>
  <si>
    <t>Rate</t>
  </si>
  <si>
    <t>Year</t>
  </si>
  <si>
    <t>Police-reported crime severity indexes, by province and territory, 2016</t>
  </si>
  <si>
    <t>Type of offences</t>
  </si>
  <si>
    <t>Total Violent crime</t>
  </si>
  <si>
    <t>Traffic violations</t>
  </si>
  <si>
    <t>drug offences</t>
  </si>
  <si>
    <t>Other criminal code offences</t>
  </si>
  <si>
    <t>2015</t>
  </si>
  <si>
    <t>2016</t>
  </si>
  <si>
    <t>Rate2</t>
  </si>
  <si>
    <t>% change in the rate 2015-20163</t>
  </si>
  <si>
    <t>Rate4</t>
  </si>
  <si>
    <t>% change in the rate 2015-20165</t>
  </si>
  <si>
    <t>% change 2015-20162</t>
  </si>
  <si>
    <t>% change 2015-20163</t>
  </si>
  <si>
    <t>Total fraud</t>
  </si>
  <si>
    <t>% change in rate 2015-2016</t>
  </si>
  <si>
    <t>Fraud</t>
  </si>
  <si>
    <t>Identity fraud</t>
  </si>
  <si>
    <t>Identity theft</t>
  </si>
  <si>
    <r>
      <rPr>
        <b/>
        <sz val="10"/>
        <color rgb="FF2F2F2F"/>
        <rFont val="Calibri"/>
        <family val="2"/>
        <scheme val="minor"/>
      </rPr>
      <t>Province and territory</t>
    </r>
  </si>
  <si>
    <r>
      <rPr>
        <b/>
        <sz val="10"/>
        <color rgb="FF2F2F2F"/>
        <rFont val="Calibri"/>
        <family val="2"/>
        <scheme val="minor"/>
      </rPr>
      <t>rate</t>
    </r>
  </si>
  <si>
    <t>Police reported crime for selected offences, by province and territiry, 2016</t>
  </si>
  <si>
    <t>Row Labels</t>
  </si>
  <si>
    <t>Alberta</t>
  </si>
  <si>
    <t>British Columbia</t>
  </si>
  <si>
    <t>Manitoba</t>
  </si>
  <si>
    <t>New Brunswick</t>
  </si>
  <si>
    <t>Newfoundland and
Labrador</t>
  </si>
  <si>
    <t>Northwest Territories</t>
  </si>
  <si>
    <t>Nova Scotia</t>
  </si>
  <si>
    <t>Ontario</t>
  </si>
  <si>
    <t>Quebec</t>
  </si>
  <si>
    <t>Saskatchewan</t>
  </si>
  <si>
    <t>Grand Total</t>
  </si>
  <si>
    <t>Sum of Total fraud</t>
  </si>
  <si>
    <t>Total Fraud related Offences</t>
  </si>
  <si>
    <t>Sum of Violent crime</t>
  </si>
  <si>
    <t>Sum of Property crime</t>
  </si>
  <si>
    <t>Sum of Totall crime</t>
  </si>
  <si>
    <t>Sum of Violent Crime Severity Index</t>
  </si>
  <si>
    <t>Sum of Non-Violent Crime Severity Index</t>
  </si>
  <si>
    <t xml:space="preserve">Sum of Total Crime Severity Index </t>
  </si>
  <si>
    <t>Sum of 2015</t>
  </si>
  <si>
    <t>Sum of 2016</t>
  </si>
  <si>
    <t>Homicide rate</t>
  </si>
  <si>
    <t>Sexual Assault rate</t>
  </si>
  <si>
    <t>Robbery rate</t>
  </si>
  <si>
    <t>Breaking and entering rate</t>
  </si>
  <si>
    <t>Motor vehicle theft rate</t>
  </si>
  <si>
    <t>Abbotsford-Mission</t>
  </si>
  <si>
    <t>Vancouver</t>
  </si>
  <si>
    <t>Victoria</t>
  </si>
  <si>
    <t>Census metropolitan area</t>
  </si>
  <si>
    <t>Police-reported crime for selected offences, by census metropolitan area, 2017</t>
  </si>
  <si>
    <t>Brantford</t>
  </si>
  <si>
    <t>Edmonton</t>
  </si>
  <si>
    <t>Guelph</t>
  </si>
  <si>
    <t>Halifax</t>
  </si>
  <si>
    <t>Hamilton</t>
  </si>
  <si>
    <t>Peterborough</t>
  </si>
  <si>
    <t>Saskatoon</t>
  </si>
  <si>
    <t>St. John's</t>
  </si>
  <si>
    <t>Thunder Bay</t>
  </si>
  <si>
    <t>Winnipeg</t>
  </si>
  <si>
    <t>Sum of Sexual Assault rate</t>
  </si>
  <si>
    <t>Sum of Robbery rate</t>
  </si>
  <si>
    <t>Sexual Assult Rate</t>
  </si>
  <si>
    <t>Robbery Rate</t>
  </si>
  <si>
    <t>Province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</si>
</sst>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70" formatCode="_-* #,##0_-;\-* #,##0_-;_-* &quot;-&quot;??_-;_-@_-"/>
    <numFmt numFmtId="177" formatCode="#,##0.0,,&quot;M&quot;"/>
    <numFmt numFmtId="180" formatCode="#,##0.0,&quot;K&quot;"/>
  </numFmts>
  <fonts count="55" x14ac:knownFonts="1">
    <font>
      <sz val="10"/>
      <color rgb="FF000000"/>
      <name val="Times New Roman"/>
      <charset val="204"/>
    </font>
    <font>
      <b/>
      <sz val="9"/>
      <name val="Arial"/>
    </font>
    <font>
      <sz val="9"/>
      <name val="Arial"/>
    </font>
    <font>
      <sz val="9"/>
      <color rgb="FF2F2F2F"/>
      <name val="Arial"/>
      <family val="2"/>
    </font>
    <font>
      <sz val="8"/>
      <name val="Arial"/>
    </font>
    <font>
      <b/>
      <sz val="8"/>
      <name val="Arial"/>
    </font>
    <font>
      <sz val="8"/>
      <color rgb="FF2F2F2F"/>
      <name val="Arial"/>
      <family val="2"/>
    </font>
    <font>
      <b/>
      <sz val="9"/>
      <color rgb="FF2F2F2F"/>
      <name val="Arial"/>
      <family val="2"/>
    </font>
    <font>
      <b/>
      <sz val="8"/>
      <color rgb="FF2F2F2F"/>
      <name val="Arial"/>
      <family val="2"/>
    </font>
    <font>
      <b/>
      <sz val="5"/>
      <color rgb="FF000000"/>
      <name val="Arial"/>
      <family val="2"/>
    </font>
    <font>
      <sz val="7.5"/>
      <name val="Arial"/>
    </font>
    <font>
      <b/>
      <sz val="11"/>
      <color rgb="FF001F60"/>
      <name val="Arial"/>
      <family val="2"/>
    </font>
    <font>
      <vertAlign val="superscript"/>
      <sz val="6"/>
      <color rgb="FF2F2F2F"/>
      <name val="Arial"/>
      <family val="2"/>
    </font>
    <font>
      <vertAlign val="subscript"/>
      <sz val="9"/>
      <color rgb="FF2F2F2F"/>
      <name val="Arial"/>
      <family val="2"/>
    </font>
    <font>
      <sz val="6"/>
      <color rgb="FF2F2F2F"/>
      <name val="Arial"/>
      <family val="2"/>
    </font>
    <font>
      <vertAlign val="superscript"/>
      <sz val="8"/>
      <color rgb="FF2F2F2F"/>
      <name val="Arial"/>
      <family val="2"/>
    </font>
    <font>
      <i/>
      <sz val="8"/>
      <color rgb="FF2F2F2F"/>
      <name val="Arial"/>
      <family val="2"/>
    </font>
    <font>
      <b/>
      <i/>
      <sz val="8"/>
      <color rgb="FF2F2F2F"/>
      <name val="Arial"/>
      <family val="2"/>
    </font>
    <font>
      <sz val="8"/>
      <color rgb="FF2F2F2F"/>
      <name val="Times New Roman"/>
      <family val="1"/>
    </font>
    <font>
      <sz val="7"/>
      <color rgb="FF2F2F2F"/>
      <name val="Arial"/>
      <family val="2"/>
    </font>
    <font>
      <vertAlign val="superscript"/>
      <sz val="7"/>
      <color rgb="FF2F2F2F"/>
      <name val="Arial"/>
      <family val="2"/>
    </font>
    <font>
      <b/>
      <sz val="7"/>
      <color rgb="FF2F2F2F"/>
      <name val="Arial"/>
      <family val="2"/>
    </font>
    <font>
      <i/>
      <sz val="7"/>
      <color rgb="FF2F2F2F"/>
      <name val="Arial"/>
      <family val="2"/>
    </font>
    <font>
      <vertAlign val="subscript"/>
      <sz val="8"/>
      <color rgb="FF2F2F2F"/>
      <name val="Arial"/>
      <family val="2"/>
    </font>
    <font>
      <sz val="5"/>
      <color rgb="FF2F2F2F"/>
      <name val="Arial"/>
      <family val="2"/>
    </font>
    <font>
      <b/>
      <vertAlign val="superscript"/>
      <sz val="8"/>
      <color rgb="FF2F2F2F"/>
      <name val="Arial"/>
      <family val="2"/>
    </font>
    <font>
      <b/>
      <vertAlign val="subscript"/>
      <sz val="8"/>
      <color rgb="FF2F2F2F"/>
      <name val="Arial"/>
      <family val="2"/>
    </font>
    <font>
      <b/>
      <sz val="5"/>
      <name val="Arial"/>
      <family val="2"/>
    </font>
    <font>
      <vertAlign val="superscript"/>
      <sz val="8"/>
      <name val="Arial"/>
      <family val="2"/>
    </font>
    <font>
      <b/>
      <vertAlign val="superscript"/>
      <sz val="8"/>
      <name val="Arial"/>
      <family val="2"/>
    </font>
    <font>
      <b/>
      <sz val="8"/>
      <name val="Arial"/>
      <family val="2"/>
    </font>
    <font>
      <sz val="5"/>
      <color rgb="FF2F2F2F"/>
      <name val="Times New Roman"/>
      <family val="1"/>
    </font>
    <font>
      <sz val="8"/>
      <name val="Arial"/>
      <family val="2"/>
    </font>
    <font>
      <sz val="7.5"/>
      <name val="Arial"/>
      <family val="2"/>
    </font>
    <font>
      <b/>
      <sz val="10.5"/>
      <color rgb="FF001F60"/>
      <name val="Arial"/>
      <family val="2"/>
    </font>
    <font>
      <b/>
      <vertAlign val="superscript"/>
      <sz val="6"/>
      <name val="Arial"/>
      <family val="2"/>
    </font>
    <font>
      <vertAlign val="superscript"/>
      <sz val="6"/>
      <name val="Arial"/>
      <family val="2"/>
    </font>
    <font>
      <sz val="10"/>
      <color rgb="FF000000"/>
      <name val="Times New Roman"/>
      <charset val="204"/>
    </font>
    <font>
      <sz val="10"/>
      <color rgb="FF000000"/>
      <name val="Times New Roman"/>
      <family val="1"/>
    </font>
    <font>
      <b/>
      <sz val="10"/>
      <color rgb="FF000000"/>
      <name val="Times New Roman"/>
      <family val="1"/>
    </font>
    <font>
      <sz val="10"/>
      <color theme="1"/>
      <name val="Times New Roman"/>
      <family val="1"/>
    </font>
    <font>
      <sz val="8"/>
      <name val="Times New Roman"/>
      <family val="1"/>
    </font>
    <font>
      <b/>
      <sz val="9"/>
      <color theme="0"/>
      <name val="Arial"/>
      <family val="2"/>
    </font>
    <font>
      <sz val="10"/>
      <color theme="0"/>
      <name val="Times New Roman"/>
      <family val="1"/>
    </font>
    <font>
      <sz val="10"/>
      <color theme="1"/>
      <name val="Times New Roman"/>
      <charset val="204"/>
    </font>
    <font>
      <b/>
      <sz val="12"/>
      <color rgb="FF000000"/>
      <name val="Times New Roman"/>
      <family val="1"/>
    </font>
    <font>
      <b/>
      <sz val="11"/>
      <color rgb="FF2F2F2F"/>
      <name val="Arial"/>
      <family val="2"/>
    </font>
    <font>
      <b/>
      <sz val="11"/>
      <color rgb="FF000000"/>
      <name val="Times New Roman"/>
      <family val="1"/>
    </font>
    <font>
      <b/>
      <sz val="10"/>
      <name val="Calibri"/>
      <family val="2"/>
      <scheme val="minor"/>
    </font>
    <font>
      <b/>
      <sz val="10"/>
      <color rgb="FF2F2F2F"/>
      <name val="Calibri"/>
      <family val="2"/>
      <scheme val="minor"/>
    </font>
    <font>
      <b/>
      <sz val="10"/>
      <color rgb="FF000000"/>
      <name val="Calibri"/>
      <family val="2"/>
      <scheme val="minor"/>
    </font>
    <font>
      <b/>
      <sz val="14"/>
      <color rgb="FF000000"/>
      <name val="Times New Roman"/>
      <family val="1"/>
    </font>
    <font>
      <b/>
      <sz val="16"/>
      <color rgb="FF000000"/>
      <name val="Times New Roman"/>
      <family val="1"/>
    </font>
    <font>
      <b/>
      <sz val="32"/>
      <color rgb="FF254061"/>
      <name val="Calibri"/>
      <family val="2"/>
    </font>
    <font>
      <sz val="8"/>
      <name val="Times New Roman"/>
      <charset val="204"/>
    </font>
  </fonts>
  <fills count="6">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9" tint="0.79998168889431442"/>
        <bgColor indexed="64"/>
      </patternFill>
    </fill>
  </fills>
  <borders count="13">
    <border>
      <left/>
      <right/>
      <top/>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theme="0"/>
      </left>
      <right style="thin">
        <color theme="0"/>
      </right>
      <top style="thin">
        <color rgb="FF000000"/>
      </top>
      <bottom style="thin">
        <color rgb="FF000000"/>
      </bottom>
      <diagonal/>
    </border>
    <border>
      <left style="thin">
        <color theme="0"/>
      </left>
      <right/>
      <top style="thin">
        <color rgb="FF000000"/>
      </top>
      <bottom style="thin">
        <color rgb="FF000000"/>
      </bottom>
      <diagonal/>
    </border>
    <border>
      <left/>
      <right style="thin">
        <color theme="0"/>
      </right>
      <top style="thin">
        <color rgb="FF000000"/>
      </top>
      <bottom style="thin">
        <color theme="0"/>
      </bottom>
      <diagonal/>
    </border>
    <border>
      <left style="thin">
        <color theme="0"/>
      </left>
      <right style="thin">
        <color theme="0"/>
      </right>
      <top style="thin">
        <color rgb="FF000000"/>
      </top>
      <bottom style="thin">
        <color theme="0"/>
      </bottom>
      <diagonal/>
    </border>
    <border>
      <left style="thin">
        <color theme="0"/>
      </left>
      <right/>
      <top style="thin">
        <color rgb="FF00000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rgb="FF000000"/>
      </bottom>
      <diagonal/>
    </border>
  </borders>
  <cellStyleXfs count="3">
    <xf numFmtId="0" fontId="0" fillId="0" borderId="0"/>
    <xf numFmtId="43" fontId="37" fillId="0" borderId="0" applyFont="0" applyFill="0" applyBorder="0" applyAlignment="0" applyProtection="0"/>
    <xf numFmtId="9" fontId="37" fillId="0" borderId="0" applyFont="0" applyFill="0" applyBorder="0" applyAlignment="0" applyProtection="0"/>
  </cellStyleXfs>
  <cellXfs count="367">
    <xf numFmtId="0" fontId="0" fillId="0" borderId="0" xfId="0" applyAlignment="1">
      <alignment horizontal="left" vertical="top"/>
    </xf>
    <xf numFmtId="0" fontId="0" fillId="0" borderId="0" xfId="0" applyAlignment="1">
      <alignment horizontal="left" vertical="top" wrapText="1" indent="1"/>
    </xf>
    <xf numFmtId="164" fontId="3" fillId="0" borderId="3" xfId="0" applyNumberFormat="1" applyFont="1" applyBorder="1" applyAlignment="1">
      <alignment horizontal="right" vertical="top" indent="1" shrinkToFit="1"/>
    </xf>
    <xf numFmtId="164" fontId="3" fillId="0" borderId="0" xfId="0" applyNumberFormat="1" applyFont="1" applyAlignment="1">
      <alignment horizontal="right" vertical="top" indent="1" shrinkToFit="1"/>
    </xf>
    <xf numFmtId="1" fontId="3" fillId="0" borderId="0" xfId="0" applyNumberFormat="1" applyFont="1" applyAlignment="1">
      <alignment horizontal="right" vertical="top" shrinkToFit="1"/>
    </xf>
    <xf numFmtId="0" fontId="0" fillId="0" borderId="0" xfId="0" applyAlignment="1">
      <alignment horizontal="left" vertical="top" wrapText="1"/>
    </xf>
    <xf numFmtId="0" fontId="2" fillId="0" borderId="0" xfId="0" applyFont="1" applyAlignment="1">
      <alignment horizontal="left" vertical="top" wrapText="1"/>
    </xf>
    <xf numFmtId="0" fontId="0" fillId="0" borderId="0" xfId="0" applyAlignment="1">
      <alignment horizontal="left" wrapText="1"/>
    </xf>
    <xf numFmtId="1" fontId="3" fillId="0" borderId="1" xfId="0" applyNumberFormat="1" applyFont="1" applyBorder="1" applyAlignment="1">
      <alignment horizontal="right" vertical="top" indent="1" shrinkToFit="1"/>
    </xf>
    <xf numFmtId="0" fontId="0" fillId="0" borderId="0" xfId="0" applyAlignment="1">
      <alignment horizontal="left" vertical="center" wrapText="1"/>
    </xf>
    <xf numFmtId="0" fontId="0" fillId="0" borderId="3" xfId="0" applyBorder="1" applyAlignment="1">
      <alignment horizontal="left" wrapText="1"/>
    </xf>
    <xf numFmtId="0" fontId="4" fillId="0" borderId="3" xfId="0" applyFont="1" applyBorder="1" applyAlignment="1">
      <alignment horizontal="right" vertical="top" wrapText="1"/>
    </xf>
    <xf numFmtId="0" fontId="4" fillId="0" borderId="0" xfId="0" applyFont="1" applyAlignment="1">
      <alignment horizontal="right" vertical="top" wrapText="1"/>
    </xf>
    <xf numFmtId="0" fontId="4" fillId="0" borderId="0" xfId="0" applyFont="1" applyAlignment="1">
      <alignment horizontal="right" vertical="top" wrapText="1" indent="1"/>
    </xf>
    <xf numFmtId="0" fontId="0" fillId="0" borderId="1" xfId="0" applyBorder="1" applyAlignment="1">
      <alignment horizontal="right" vertical="top" wrapText="1"/>
    </xf>
    <xf numFmtId="0" fontId="4" fillId="0" borderId="0" xfId="0" applyFont="1" applyAlignment="1">
      <alignment horizontal="left" vertical="top" wrapText="1" indent="1"/>
    </xf>
    <xf numFmtId="1" fontId="6" fillId="0" borderId="0" xfId="0" applyNumberFormat="1" applyFont="1" applyAlignment="1">
      <alignment horizontal="left" vertical="top" shrinkToFit="1"/>
    </xf>
    <xf numFmtId="3" fontId="6" fillId="0" borderId="0" xfId="0" applyNumberFormat="1" applyFont="1" applyAlignment="1">
      <alignment horizontal="right" vertical="top" indent="1" shrinkToFit="1"/>
    </xf>
    <xf numFmtId="3" fontId="6" fillId="0" borderId="0" xfId="0" applyNumberFormat="1" applyFont="1" applyAlignment="1">
      <alignment horizontal="left" vertical="top" indent="1" shrinkToFit="1"/>
    </xf>
    <xf numFmtId="1" fontId="6" fillId="0" borderId="0" xfId="0" applyNumberFormat="1" applyFont="1" applyAlignment="1">
      <alignment horizontal="center" vertical="top" shrinkToFit="1"/>
    </xf>
    <xf numFmtId="3" fontId="6" fillId="0" borderId="0" xfId="0" applyNumberFormat="1" applyFont="1" applyAlignment="1">
      <alignment horizontal="center" vertical="top" shrinkToFit="1"/>
    </xf>
    <xf numFmtId="3" fontId="6" fillId="0" borderId="0" xfId="0" applyNumberFormat="1" applyFont="1" applyAlignment="1">
      <alignment horizontal="left" vertical="top" shrinkToFit="1"/>
    </xf>
    <xf numFmtId="1" fontId="6" fillId="0" borderId="0" xfId="0" applyNumberFormat="1" applyFont="1" applyAlignment="1">
      <alignment horizontal="right" vertical="top" indent="1" shrinkToFit="1"/>
    </xf>
    <xf numFmtId="3" fontId="6" fillId="0" borderId="0" xfId="0" applyNumberFormat="1" applyFont="1" applyAlignment="1">
      <alignment horizontal="right" vertical="top" shrinkToFit="1"/>
    </xf>
    <xf numFmtId="1" fontId="6" fillId="0" borderId="0" xfId="0" applyNumberFormat="1" applyFont="1" applyAlignment="1">
      <alignment horizontal="right" vertical="top" shrinkToFit="1"/>
    </xf>
    <xf numFmtId="0" fontId="4" fillId="0" borderId="0" xfId="0" applyFont="1" applyAlignment="1">
      <alignment horizontal="left" vertical="top" wrapText="1"/>
    </xf>
    <xf numFmtId="0" fontId="0" fillId="0" borderId="3" xfId="0" applyBorder="1" applyAlignment="1">
      <alignment horizontal="center" vertical="top" wrapText="1"/>
    </xf>
    <xf numFmtId="0" fontId="2" fillId="0" borderId="3" xfId="0" applyFont="1" applyBorder="1" applyAlignment="1">
      <alignment horizontal="left" vertical="top" wrapText="1"/>
    </xf>
    <xf numFmtId="0" fontId="0" fillId="0" borderId="3" xfId="0" applyBorder="1" applyAlignment="1">
      <alignment horizontal="left" vertical="center" wrapText="1"/>
    </xf>
    <xf numFmtId="0" fontId="1" fillId="0" borderId="1" xfId="0" applyFont="1" applyBorder="1" applyAlignment="1">
      <alignment horizontal="left" vertical="top" wrapText="1"/>
    </xf>
    <xf numFmtId="164" fontId="3" fillId="0" borderId="0" xfId="0" applyNumberFormat="1" applyFont="1" applyAlignment="1">
      <alignment horizontal="right" vertical="top" shrinkToFit="1"/>
    </xf>
    <xf numFmtId="1" fontId="3" fillId="0" borderId="0" xfId="0" applyNumberFormat="1" applyFont="1" applyAlignment="1">
      <alignment horizontal="right" vertical="top" indent="1" shrinkToFit="1"/>
    </xf>
    <xf numFmtId="164" fontId="3" fillId="0" borderId="0" xfId="0" applyNumberFormat="1" applyFont="1" applyAlignment="1">
      <alignment horizontal="center" vertical="top" shrinkToFit="1"/>
    </xf>
    <xf numFmtId="1" fontId="7" fillId="0" borderId="1" xfId="0" applyNumberFormat="1" applyFont="1" applyBorder="1" applyAlignment="1">
      <alignment horizontal="right" vertical="top" indent="1" shrinkToFit="1"/>
    </xf>
    <xf numFmtId="0" fontId="0" fillId="0" borderId="1" xfId="0" applyBorder="1" applyAlignment="1">
      <alignment horizontal="left" vertical="top" wrapText="1" indent="2"/>
    </xf>
    <xf numFmtId="0" fontId="4" fillId="0" borderId="3" xfId="0" applyFont="1" applyBorder="1" applyAlignment="1">
      <alignment horizontal="left" vertical="top" wrapText="1" indent="1"/>
    </xf>
    <xf numFmtId="0" fontId="4" fillId="0" borderId="3" xfId="0" applyFont="1" applyBorder="1" applyAlignment="1">
      <alignment horizontal="left" vertical="top" wrapText="1"/>
    </xf>
    <xf numFmtId="0" fontId="4" fillId="0" borderId="1" xfId="0" applyFont="1" applyBorder="1" applyAlignment="1">
      <alignment horizontal="right" vertical="top" wrapText="1" indent="1"/>
    </xf>
    <xf numFmtId="0" fontId="4" fillId="0" borderId="1" xfId="0" applyFont="1" applyBorder="1" applyAlignment="1">
      <alignment horizontal="center" vertical="top" wrapText="1"/>
    </xf>
    <xf numFmtId="0" fontId="4" fillId="0" borderId="1" xfId="0" applyFont="1" applyBorder="1" applyAlignment="1">
      <alignment horizontal="right" vertical="top" wrapText="1"/>
    </xf>
    <xf numFmtId="0" fontId="0" fillId="0" borderId="3" xfId="0" applyBorder="1" applyAlignment="1">
      <alignment horizontal="left" vertical="top" wrapText="1"/>
    </xf>
    <xf numFmtId="3" fontId="6" fillId="0" borderId="3" xfId="0" applyNumberFormat="1" applyFont="1" applyBorder="1" applyAlignment="1">
      <alignment horizontal="right" vertical="top" indent="1" shrinkToFit="1"/>
    </xf>
    <xf numFmtId="1" fontId="6" fillId="0" borderId="3" xfId="0" applyNumberFormat="1" applyFont="1" applyBorder="1" applyAlignment="1">
      <alignment horizontal="right" vertical="top" indent="1" shrinkToFit="1"/>
    </xf>
    <xf numFmtId="1" fontId="6" fillId="0" borderId="3" xfId="0" applyNumberFormat="1" applyFont="1" applyBorder="1" applyAlignment="1">
      <alignment horizontal="right" vertical="top" shrinkToFit="1"/>
    </xf>
    <xf numFmtId="3" fontId="6" fillId="0" borderId="3" xfId="0" applyNumberFormat="1" applyFont="1" applyBorder="1" applyAlignment="1">
      <alignment horizontal="right" vertical="top" shrinkToFit="1"/>
    </xf>
    <xf numFmtId="1" fontId="8" fillId="0" borderId="1" xfId="0" applyNumberFormat="1" applyFont="1" applyBorder="1" applyAlignment="1">
      <alignment horizontal="right" vertical="top" indent="1" shrinkToFit="1"/>
    </xf>
    <xf numFmtId="1" fontId="8" fillId="0" borderId="1" xfId="0" applyNumberFormat="1" applyFont="1" applyBorder="1" applyAlignment="1">
      <alignment horizontal="right" vertical="top" shrinkToFit="1"/>
    </xf>
    <xf numFmtId="0" fontId="4" fillId="0" borderId="3" xfId="0" applyFont="1" applyBorder="1" applyAlignment="1">
      <alignment horizontal="left" vertical="center" wrapText="1" indent="1"/>
    </xf>
    <xf numFmtId="0" fontId="0" fillId="0" borderId="3" xfId="0" applyBorder="1" applyAlignment="1">
      <alignment horizontal="left" vertical="top" wrapText="1" indent="1"/>
    </xf>
    <xf numFmtId="0" fontId="0" fillId="0" borderId="0" xfId="0" applyAlignment="1">
      <alignment horizontal="left" vertical="top" wrapText="1" indent="2"/>
    </xf>
    <xf numFmtId="1" fontId="6" fillId="0" borderId="0" xfId="0" applyNumberFormat="1" applyFont="1" applyAlignment="1">
      <alignment horizontal="right" vertical="top" indent="2" shrinkToFit="1"/>
    </xf>
    <xf numFmtId="164" fontId="6" fillId="0" borderId="0" xfId="0" applyNumberFormat="1" applyFont="1" applyAlignment="1">
      <alignment horizontal="right" vertical="top" shrinkToFit="1"/>
    </xf>
    <xf numFmtId="0" fontId="4" fillId="0" borderId="0" xfId="0" applyFont="1" applyAlignment="1">
      <alignment horizontal="left" wrapText="1" indent="3"/>
    </xf>
    <xf numFmtId="1" fontId="6" fillId="0" borderId="0" xfId="0" applyNumberFormat="1" applyFont="1" applyAlignment="1">
      <alignment horizontal="left" vertical="top" indent="1" shrinkToFit="1"/>
    </xf>
    <xf numFmtId="1" fontId="6" fillId="0" borderId="0" xfId="0" applyNumberFormat="1" applyFont="1" applyAlignment="1">
      <alignment horizontal="left" vertical="top" indent="2" shrinkToFit="1"/>
    </xf>
    <xf numFmtId="1" fontId="8" fillId="0" borderId="0" xfId="0" applyNumberFormat="1" applyFont="1" applyAlignment="1">
      <alignment horizontal="right" vertical="top" indent="2" shrinkToFit="1"/>
    </xf>
    <xf numFmtId="1" fontId="8" fillId="0" borderId="0" xfId="0" applyNumberFormat="1" applyFont="1" applyAlignment="1">
      <alignment horizontal="center" vertical="top" shrinkToFit="1"/>
    </xf>
    <xf numFmtId="3" fontId="6" fillId="0" borderId="0" xfId="0" applyNumberFormat="1" applyFont="1" applyAlignment="1">
      <alignment horizontal="right" vertical="top" indent="2" shrinkToFit="1"/>
    </xf>
    <xf numFmtId="0" fontId="5" fillId="0" borderId="1" xfId="0" applyFont="1" applyBorder="1" applyAlignment="1">
      <alignment horizontal="left" vertical="top" wrapText="1"/>
    </xf>
    <xf numFmtId="0" fontId="0" fillId="0" borderId="2" xfId="0" applyBorder="1" applyAlignment="1">
      <alignment horizontal="left" wrapText="1"/>
    </xf>
    <xf numFmtId="3" fontId="8" fillId="0" borderId="1" xfId="0" applyNumberFormat="1" applyFont="1" applyBorder="1" applyAlignment="1">
      <alignment horizontal="right" vertical="top" indent="2" shrinkToFit="1"/>
    </xf>
    <xf numFmtId="3" fontId="8" fillId="0" borderId="1" xfId="0" applyNumberFormat="1" applyFont="1" applyBorder="1" applyAlignment="1">
      <alignment horizontal="right" vertical="top" indent="1" shrinkToFit="1"/>
    </xf>
    <xf numFmtId="1" fontId="6" fillId="0" borderId="3" xfId="0" applyNumberFormat="1" applyFont="1" applyBorder="1" applyAlignment="1">
      <alignment horizontal="right" vertical="top" indent="2" shrinkToFit="1"/>
    </xf>
    <xf numFmtId="2" fontId="6" fillId="0" borderId="0" xfId="0" applyNumberFormat="1" applyFont="1" applyAlignment="1">
      <alignment horizontal="center" vertical="top" shrinkToFit="1"/>
    </xf>
    <xf numFmtId="3" fontId="8" fillId="0" borderId="1" xfId="0" applyNumberFormat="1" applyFont="1" applyBorder="1" applyAlignment="1">
      <alignment horizontal="right" vertical="top" shrinkToFit="1"/>
    </xf>
    <xf numFmtId="1" fontId="8" fillId="0" borderId="1" xfId="0" applyNumberFormat="1" applyFont="1" applyBorder="1" applyAlignment="1">
      <alignment horizontal="center" vertical="top" shrinkToFit="1"/>
    </xf>
    <xf numFmtId="1" fontId="6" fillId="0" borderId="3" xfId="0" applyNumberFormat="1" applyFont="1" applyBorder="1" applyAlignment="1">
      <alignment horizontal="center" vertical="top" shrinkToFit="1"/>
    </xf>
    <xf numFmtId="1" fontId="6" fillId="0" borderId="0" xfId="0" applyNumberFormat="1" applyFont="1" applyAlignment="1">
      <alignment horizontal="left" vertical="top" indent="3" shrinkToFit="1"/>
    </xf>
    <xf numFmtId="3" fontId="8" fillId="0" borderId="1" xfId="0" applyNumberFormat="1" applyFont="1" applyBorder="1" applyAlignment="1">
      <alignment horizontal="left" vertical="top" indent="1" shrinkToFit="1"/>
    </xf>
    <xf numFmtId="3" fontId="8" fillId="0" borderId="1" xfId="0" applyNumberFormat="1" applyFont="1" applyBorder="1" applyAlignment="1">
      <alignment horizontal="left" vertical="top" shrinkToFit="1"/>
    </xf>
    <xf numFmtId="0" fontId="5" fillId="0" borderId="2" xfId="0" applyFont="1" applyBorder="1" applyAlignment="1">
      <alignment horizontal="left" vertical="top" wrapText="1" indent="2"/>
    </xf>
    <xf numFmtId="0" fontId="5" fillId="0" borderId="2" xfId="0" applyFont="1" applyBorder="1" applyAlignment="1">
      <alignment horizontal="center" vertical="top" wrapText="1"/>
    </xf>
    <xf numFmtId="1" fontId="9" fillId="0" borderId="2" xfId="0" applyNumberFormat="1" applyFont="1" applyBorder="1" applyAlignment="1">
      <alignment horizontal="left" vertical="top" shrinkToFit="1"/>
    </xf>
    <xf numFmtId="0" fontId="5" fillId="0" borderId="2" xfId="0" applyFont="1" applyBorder="1" applyAlignment="1">
      <alignment horizontal="left" vertical="top" wrapText="1" indent="4"/>
    </xf>
    <xf numFmtId="0" fontId="4" fillId="0" borderId="1" xfId="0" applyFont="1" applyBorder="1" applyAlignment="1">
      <alignment horizontal="right" vertical="top" wrapText="1" indent="2"/>
    </xf>
    <xf numFmtId="3" fontId="6" fillId="0" borderId="3" xfId="0" applyNumberFormat="1" applyFont="1" applyBorder="1" applyAlignment="1">
      <alignment horizontal="right" vertical="top" indent="2" shrinkToFit="1"/>
    </xf>
    <xf numFmtId="0" fontId="0" fillId="0" borderId="3" xfId="0" applyBorder="1" applyAlignment="1">
      <alignment horizontal="right" vertical="top" wrapText="1" indent="1"/>
    </xf>
    <xf numFmtId="1" fontId="3" fillId="0" borderId="0" xfId="0" applyNumberFormat="1" applyFont="1" applyAlignment="1">
      <alignment horizontal="center" vertical="top" shrinkToFit="1"/>
    </xf>
    <xf numFmtId="1" fontId="3" fillId="0" borderId="0" xfId="0" applyNumberFormat="1" applyFont="1" applyAlignment="1">
      <alignment horizontal="left" vertical="top" indent="1" shrinkToFit="1"/>
    </xf>
    <xf numFmtId="0" fontId="2" fillId="0" borderId="2" xfId="0" applyFont="1" applyBorder="1" applyAlignment="1">
      <alignment horizontal="right" wrapText="1" indent="1"/>
    </xf>
    <xf numFmtId="0" fontId="2" fillId="0" borderId="1" xfId="0" applyFont="1" applyBorder="1" applyAlignment="1">
      <alignment horizontal="left" vertical="top" wrapText="1"/>
    </xf>
    <xf numFmtId="1" fontId="6" fillId="0" borderId="3" xfId="0" applyNumberFormat="1" applyFont="1" applyBorder="1" applyAlignment="1">
      <alignment horizontal="left" vertical="top" shrinkToFit="1"/>
    </xf>
    <xf numFmtId="0" fontId="4" fillId="0" borderId="3" xfId="0" applyFont="1" applyBorder="1" applyAlignment="1">
      <alignment horizontal="left" vertical="top" wrapText="1" indent="2"/>
    </xf>
    <xf numFmtId="0" fontId="0" fillId="0" borderId="1" xfId="0" applyBorder="1" applyAlignment="1">
      <alignment horizontal="left" vertical="top" wrapText="1" indent="1"/>
    </xf>
    <xf numFmtId="0" fontId="4" fillId="0" borderId="1" xfId="0" applyFont="1" applyBorder="1" applyAlignment="1">
      <alignment horizontal="center" vertical="center" wrapText="1"/>
    </xf>
    <xf numFmtId="0" fontId="4" fillId="0" borderId="1" xfId="0" applyFont="1" applyBorder="1" applyAlignment="1">
      <alignment horizontal="right" vertical="center" wrapText="1" indent="2"/>
    </xf>
    <xf numFmtId="1" fontId="8" fillId="0" borderId="1" xfId="0" applyNumberFormat="1" applyFont="1" applyBorder="1" applyAlignment="1">
      <alignment horizontal="left" vertical="top" shrinkToFit="1"/>
    </xf>
    <xf numFmtId="0" fontId="2" fillId="0" borderId="1" xfId="0" applyFont="1" applyBorder="1" applyAlignment="1">
      <alignment horizontal="left" vertical="top" wrapText="1" indent="2"/>
    </xf>
    <xf numFmtId="1" fontId="7" fillId="0" borderId="1" xfId="0" applyNumberFormat="1" applyFont="1" applyBorder="1" applyAlignment="1">
      <alignment horizontal="right" vertical="top" shrinkToFit="1"/>
    </xf>
    <xf numFmtId="1" fontId="7" fillId="0" borderId="1" xfId="0" applyNumberFormat="1" applyFont="1" applyBorder="1" applyAlignment="1">
      <alignment horizontal="center" vertical="top" shrinkToFit="1"/>
    </xf>
    <xf numFmtId="0" fontId="2" fillId="0" borderId="0" xfId="0" applyFont="1" applyAlignment="1">
      <alignment horizontal="left" vertical="top" wrapText="1" indent="1"/>
    </xf>
    <xf numFmtId="1" fontId="7" fillId="0" borderId="1" xfId="0" applyNumberFormat="1" applyFont="1" applyBorder="1" applyAlignment="1">
      <alignment horizontal="left" vertical="top" indent="1" shrinkToFit="1"/>
    </xf>
    <xf numFmtId="0" fontId="2" fillId="0" borderId="0" xfId="0" applyFont="1" applyAlignment="1">
      <alignment horizontal="left" vertical="top" wrapText="1" indent="4"/>
    </xf>
    <xf numFmtId="0" fontId="1" fillId="0" borderId="0" xfId="0" applyFont="1" applyAlignment="1">
      <alignment horizontal="left" vertical="top" wrapText="1"/>
    </xf>
    <xf numFmtId="164" fontId="7" fillId="0" borderId="0" xfId="0" applyNumberFormat="1" applyFont="1" applyAlignment="1">
      <alignment horizontal="center" vertical="top" shrinkToFit="1"/>
    </xf>
    <xf numFmtId="164" fontId="7" fillId="0" borderId="0" xfId="0" applyNumberFormat="1" applyFont="1" applyAlignment="1">
      <alignment horizontal="right" vertical="top" shrinkToFit="1"/>
    </xf>
    <xf numFmtId="1" fontId="7" fillId="0" borderId="0" xfId="0" applyNumberFormat="1" applyFont="1" applyAlignment="1">
      <alignment horizontal="right" vertical="top" shrinkToFit="1"/>
    </xf>
    <xf numFmtId="0" fontId="0" fillId="0" borderId="0" xfId="0" applyAlignment="1">
      <alignment horizontal="left" vertical="top" wrapText="1" indent="1"/>
    </xf>
    <xf numFmtId="1" fontId="3" fillId="0" borderId="3" xfId="0" applyNumberFormat="1" applyFont="1" applyBorder="1" applyAlignment="1">
      <alignment horizontal="left" vertical="top" shrinkToFit="1"/>
    </xf>
    <xf numFmtId="164" fontId="3" fillId="0" borderId="3" xfId="0" applyNumberFormat="1" applyFont="1" applyBorder="1" applyAlignment="1">
      <alignment horizontal="right" vertical="top" indent="1" shrinkToFit="1"/>
    </xf>
    <xf numFmtId="1" fontId="3" fillId="0" borderId="3" xfId="0" applyNumberFormat="1" applyFont="1" applyBorder="1" applyAlignment="1">
      <alignment horizontal="right" vertical="top" shrinkToFit="1"/>
    </xf>
    <xf numFmtId="1" fontId="3" fillId="0" borderId="0" xfId="0" applyNumberFormat="1" applyFont="1" applyAlignment="1">
      <alignment horizontal="left" vertical="top" shrinkToFit="1"/>
    </xf>
    <xf numFmtId="164" fontId="3" fillId="0" borderId="0" xfId="0" applyNumberFormat="1" applyFont="1" applyAlignment="1">
      <alignment horizontal="right" vertical="top" indent="1" shrinkToFit="1"/>
    </xf>
    <xf numFmtId="1" fontId="3" fillId="0" borderId="0" xfId="0" applyNumberFormat="1" applyFont="1" applyAlignment="1">
      <alignment horizontal="right" vertical="top" shrinkToFit="1"/>
    </xf>
    <xf numFmtId="0" fontId="0" fillId="0" borderId="0" xfId="0" applyAlignment="1">
      <alignment horizontal="left" vertical="top" wrapText="1"/>
    </xf>
    <xf numFmtId="0" fontId="2" fillId="0" borderId="0" xfId="0" applyFont="1" applyAlignment="1">
      <alignment horizontal="left" vertical="top" wrapText="1"/>
    </xf>
    <xf numFmtId="0" fontId="0" fillId="0" borderId="0" xfId="0" applyAlignment="1">
      <alignment horizontal="left" wrapText="1"/>
    </xf>
    <xf numFmtId="0" fontId="2" fillId="0" borderId="1" xfId="0" applyFont="1" applyBorder="1" applyAlignment="1">
      <alignment horizontal="left" vertical="top" wrapText="1" indent="1"/>
    </xf>
    <xf numFmtId="1" fontId="3" fillId="0" borderId="1" xfId="0" applyNumberFormat="1" applyFont="1" applyBorder="1" applyAlignment="1">
      <alignment horizontal="right" vertical="top" indent="1" shrinkToFit="1"/>
    </xf>
    <xf numFmtId="0" fontId="2" fillId="0" borderId="1" xfId="0" applyFont="1" applyBorder="1" applyAlignment="1">
      <alignment horizontal="right" vertical="top" wrapText="1"/>
    </xf>
    <xf numFmtId="0" fontId="0" fillId="0" borderId="0" xfId="0" applyAlignment="1">
      <alignment horizontal="left" vertical="center" wrapText="1" indent="4"/>
    </xf>
    <xf numFmtId="0" fontId="0" fillId="0" borderId="0" xfId="0" applyAlignment="1">
      <alignment horizontal="left" vertical="center" wrapText="1"/>
    </xf>
    <xf numFmtId="0" fontId="4" fillId="0" borderId="3" xfId="0" applyFont="1" applyBorder="1" applyAlignment="1">
      <alignment horizontal="right" vertical="top" wrapText="1" indent="1"/>
    </xf>
    <xf numFmtId="0" fontId="0" fillId="0" borderId="3" xfId="0" applyBorder="1" applyAlignment="1">
      <alignment horizontal="left" wrapText="1"/>
    </xf>
    <xf numFmtId="0" fontId="4" fillId="0" borderId="0" xfId="0" applyFont="1" applyAlignment="1">
      <alignment horizontal="right" vertical="top" wrapText="1"/>
    </xf>
    <xf numFmtId="0" fontId="4" fillId="0" borderId="0" xfId="0" applyFont="1" applyAlignment="1">
      <alignment horizontal="right" vertical="top" wrapText="1" indent="1"/>
    </xf>
    <xf numFmtId="0" fontId="5" fillId="0" borderId="1" xfId="0" applyFont="1" applyBorder="1" applyAlignment="1">
      <alignment horizontal="left" vertical="center" wrapText="1"/>
    </xf>
    <xf numFmtId="0" fontId="0" fillId="0" borderId="1" xfId="0" applyBorder="1" applyAlignment="1">
      <alignment horizontal="right" vertical="top" wrapText="1"/>
    </xf>
    <xf numFmtId="0" fontId="4" fillId="0" borderId="0" xfId="0" applyFont="1" applyAlignment="1">
      <alignment horizontal="left" vertical="top" wrapText="1" indent="1"/>
    </xf>
    <xf numFmtId="3" fontId="6" fillId="0" borderId="0" xfId="0" applyNumberFormat="1" applyFont="1" applyAlignment="1">
      <alignment horizontal="right" vertical="top" indent="1" shrinkToFit="1"/>
    </xf>
    <xf numFmtId="3" fontId="6" fillId="0" borderId="0" xfId="0" applyNumberFormat="1" applyFont="1" applyAlignment="1">
      <alignment horizontal="left" vertical="top" indent="1" shrinkToFit="1"/>
    </xf>
    <xf numFmtId="3" fontId="6" fillId="0" borderId="0" xfId="0" applyNumberFormat="1" applyFont="1" applyAlignment="1">
      <alignment horizontal="center" vertical="top" shrinkToFit="1"/>
    </xf>
    <xf numFmtId="1" fontId="6" fillId="0" borderId="0" xfId="0" applyNumberFormat="1" applyFont="1" applyAlignment="1">
      <alignment horizontal="right" vertical="top" indent="1" shrinkToFit="1"/>
    </xf>
    <xf numFmtId="0" fontId="0" fillId="0" borderId="3" xfId="0" applyBorder="1" applyAlignment="1">
      <alignment horizontal="center" vertical="top" wrapText="1"/>
    </xf>
    <xf numFmtId="0" fontId="1" fillId="0" borderId="1" xfId="0" applyFont="1" applyBorder="1" applyAlignment="1">
      <alignment horizontal="left" vertical="top" wrapText="1"/>
    </xf>
    <xf numFmtId="0" fontId="2" fillId="0" borderId="1" xfId="0" applyFont="1" applyBorder="1" applyAlignment="1">
      <alignment horizontal="center" vertical="top" wrapText="1"/>
    </xf>
    <xf numFmtId="1" fontId="3" fillId="0" borderId="1" xfId="0" applyNumberFormat="1" applyFont="1" applyBorder="1" applyAlignment="1">
      <alignment horizontal="right" vertical="top" shrinkToFit="1"/>
    </xf>
    <xf numFmtId="164" fontId="3" fillId="0" borderId="3" xfId="0" applyNumberFormat="1" applyFont="1" applyBorder="1" applyAlignment="1">
      <alignment horizontal="right" vertical="top" shrinkToFit="1"/>
    </xf>
    <xf numFmtId="1" fontId="3" fillId="0" borderId="3" xfId="0" applyNumberFormat="1" applyFont="1" applyBorder="1" applyAlignment="1">
      <alignment horizontal="right" vertical="top" indent="1" shrinkToFit="1"/>
    </xf>
    <xf numFmtId="1" fontId="3" fillId="0" borderId="3" xfId="0" applyNumberFormat="1" applyFont="1" applyBorder="1" applyAlignment="1">
      <alignment horizontal="right" vertical="top" indent="2" shrinkToFit="1"/>
    </xf>
    <xf numFmtId="164" fontId="3" fillId="0" borderId="0" xfId="0" applyNumberFormat="1" applyFont="1" applyAlignment="1">
      <alignment horizontal="right" vertical="top" shrinkToFit="1"/>
    </xf>
    <xf numFmtId="1" fontId="3" fillId="0" borderId="0" xfId="0" applyNumberFormat="1" applyFont="1" applyAlignment="1">
      <alignment horizontal="right" vertical="top" indent="1" shrinkToFit="1"/>
    </xf>
    <xf numFmtId="1" fontId="3" fillId="0" borderId="0" xfId="0" applyNumberFormat="1" applyFont="1" applyAlignment="1">
      <alignment horizontal="right" vertical="top" indent="2" shrinkToFit="1"/>
    </xf>
    <xf numFmtId="0" fontId="0" fillId="0" borderId="1" xfId="0" applyBorder="1" applyAlignment="1">
      <alignment horizontal="left" vertical="top" wrapText="1" indent="2"/>
    </xf>
    <xf numFmtId="0" fontId="4" fillId="0" borderId="3" xfId="0" applyFont="1" applyBorder="1" applyAlignment="1">
      <alignment horizontal="left" vertical="top" wrapText="1"/>
    </xf>
    <xf numFmtId="1" fontId="6" fillId="0" borderId="0" xfId="0" applyNumberFormat="1" applyFont="1" applyAlignment="1">
      <alignment horizontal="right" vertical="top" shrinkToFit="1"/>
    </xf>
    <xf numFmtId="1" fontId="6" fillId="0" borderId="1" xfId="0" applyNumberFormat="1" applyFont="1" applyBorder="1" applyAlignment="1">
      <alignment horizontal="right" vertical="top" indent="1" shrinkToFit="1"/>
    </xf>
    <xf numFmtId="0" fontId="4" fillId="0" borderId="1" xfId="0" applyFont="1" applyBorder="1" applyAlignment="1">
      <alignment horizontal="right" vertical="top" wrapText="1"/>
    </xf>
    <xf numFmtId="0" fontId="4" fillId="0" borderId="1" xfId="0" applyFont="1" applyBorder="1" applyAlignment="1">
      <alignment horizontal="center" vertical="top" wrapText="1"/>
    </xf>
    <xf numFmtId="1" fontId="6" fillId="0" borderId="1" xfId="0" applyNumberFormat="1" applyFont="1" applyBorder="1" applyAlignment="1">
      <alignment horizontal="right" vertical="top" shrinkToFit="1"/>
    </xf>
    <xf numFmtId="1" fontId="6" fillId="0" borderId="3" xfId="0" applyNumberFormat="1" applyFont="1" applyBorder="1" applyAlignment="1">
      <alignment horizontal="right" vertical="top" indent="1" shrinkToFit="1"/>
    </xf>
    <xf numFmtId="1" fontId="6" fillId="0" borderId="3" xfId="0" applyNumberFormat="1" applyFont="1" applyBorder="1" applyAlignment="1">
      <alignment horizontal="right" vertical="top" shrinkToFit="1"/>
    </xf>
    <xf numFmtId="3" fontId="6" fillId="0" borderId="3" xfId="0" applyNumberFormat="1" applyFont="1" applyBorder="1" applyAlignment="1">
      <alignment horizontal="center" vertical="top" shrinkToFit="1"/>
    </xf>
    <xf numFmtId="3" fontId="6" fillId="0" borderId="3" xfId="0" applyNumberFormat="1" applyFont="1" applyBorder="1" applyAlignment="1">
      <alignment horizontal="right" vertical="top" shrinkToFit="1"/>
    </xf>
    <xf numFmtId="1" fontId="6" fillId="0" borderId="0" xfId="0" applyNumberFormat="1" applyFont="1" applyAlignment="1">
      <alignment horizontal="center" vertical="top" shrinkToFit="1"/>
    </xf>
    <xf numFmtId="3" fontId="6" fillId="0" borderId="0" xfId="0" applyNumberFormat="1" applyFont="1" applyAlignment="1">
      <alignment horizontal="right" vertical="top" shrinkToFit="1"/>
    </xf>
    <xf numFmtId="0" fontId="0" fillId="0" borderId="0" xfId="0" applyAlignment="1">
      <alignment horizontal="right" vertical="top" wrapText="1" indent="1"/>
    </xf>
    <xf numFmtId="1" fontId="8" fillId="0" borderId="1" xfId="0" applyNumberFormat="1" applyFont="1" applyBorder="1" applyAlignment="1">
      <alignment horizontal="right" vertical="top" indent="1" shrinkToFit="1"/>
    </xf>
    <xf numFmtId="0" fontId="5" fillId="0" borderId="3" xfId="0" applyFont="1" applyBorder="1" applyAlignment="1">
      <alignment horizontal="left" wrapText="1" indent="1"/>
    </xf>
    <xf numFmtId="0" fontId="5" fillId="0" borderId="3" xfId="0" applyFont="1" applyBorder="1" applyAlignment="1">
      <alignment horizontal="left" vertical="top" wrapText="1" indent="2"/>
    </xf>
    <xf numFmtId="0" fontId="0" fillId="0" borderId="3" xfId="0" applyBorder="1" applyAlignment="1">
      <alignment horizontal="left" vertical="top" wrapText="1" indent="3"/>
    </xf>
    <xf numFmtId="0" fontId="0" fillId="0" borderId="3" xfId="0" applyBorder="1" applyAlignment="1">
      <alignment horizontal="left" vertical="top" wrapText="1" indent="2"/>
    </xf>
    <xf numFmtId="0" fontId="0" fillId="0" borderId="3" xfId="0" applyBorder="1" applyAlignment="1">
      <alignment horizontal="left" vertical="top" wrapText="1" indent="1"/>
    </xf>
    <xf numFmtId="0" fontId="4" fillId="0" borderId="0" xfId="0" applyFont="1" applyAlignment="1">
      <alignment horizontal="left" vertical="top" wrapText="1" indent="6"/>
    </xf>
    <xf numFmtId="0" fontId="4" fillId="0" borderId="0" xfId="0" applyFont="1" applyAlignment="1">
      <alignment horizontal="left" vertical="top" wrapText="1"/>
    </xf>
    <xf numFmtId="164" fontId="6" fillId="0" borderId="0" xfId="0" applyNumberFormat="1" applyFont="1" applyAlignment="1">
      <alignment horizontal="center" vertical="top" shrinkToFit="1"/>
    </xf>
    <xf numFmtId="1" fontId="6" fillId="0" borderId="0" xfId="0" applyNumberFormat="1" applyFont="1" applyAlignment="1">
      <alignment horizontal="right" vertical="top" indent="2" shrinkToFit="1"/>
    </xf>
    <xf numFmtId="164" fontId="6" fillId="0" borderId="0" xfId="0" applyNumberFormat="1" applyFont="1" applyAlignment="1">
      <alignment horizontal="right" vertical="top" indent="3" shrinkToFit="1"/>
    </xf>
    <xf numFmtId="0" fontId="4" fillId="0" borderId="0" xfId="0" applyFont="1" applyAlignment="1">
      <alignment horizontal="right" vertical="top" wrapText="1" indent="2"/>
    </xf>
    <xf numFmtId="0" fontId="0" fillId="0" borderId="0" xfId="0" applyAlignment="1">
      <alignment horizontal="left" vertical="center" wrapText="1" indent="1"/>
    </xf>
    <xf numFmtId="3" fontId="6" fillId="0" borderId="0" xfId="0" applyNumberFormat="1" applyFont="1" applyAlignment="1">
      <alignment horizontal="right" vertical="top" indent="3" shrinkToFit="1"/>
    </xf>
    <xf numFmtId="3" fontId="6" fillId="0" borderId="0" xfId="0" applyNumberFormat="1" applyFont="1" applyAlignment="1">
      <alignment horizontal="left" vertical="top" indent="2" shrinkToFit="1"/>
    </xf>
    <xf numFmtId="1" fontId="6" fillId="0" borderId="0" xfId="0" applyNumberFormat="1" applyFont="1" applyAlignment="1">
      <alignment horizontal="right" vertical="top" indent="3" shrinkToFit="1"/>
    </xf>
    <xf numFmtId="1" fontId="6" fillId="0" borderId="0" xfId="0" applyNumberFormat="1" applyFont="1" applyAlignment="1">
      <alignment horizontal="left" vertical="top" indent="1" shrinkToFit="1"/>
    </xf>
    <xf numFmtId="1" fontId="6" fillId="0" borderId="0" xfId="0" applyNumberFormat="1" applyFont="1" applyAlignment="1">
      <alignment horizontal="left" vertical="top" indent="2" shrinkToFit="1"/>
    </xf>
    <xf numFmtId="1" fontId="8" fillId="0" borderId="0" xfId="0" applyNumberFormat="1" applyFont="1" applyAlignment="1">
      <alignment horizontal="right" vertical="top" shrinkToFit="1"/>
    </xf>
    <xf numFmtId="1" fontId="6" fillId="0" borderId="0" xfId="0" applyNumberFormat="1" applyFont="1" applyAlignment="1">
      <alignment horizontal="right" vertical="top" indent="5" shrinkToFit="1"/>
    </xf>
    <xf numFmtId="0" fontId="4" fillId="0" borderId="0" xfId="0" applyFont="1" applyAlignment="1">
      <alignment horizontal="left" vertical="top" wrapText="1" indent="2"/>
    </xf>
    <xf numFmtId="3" fontId="6" fillId="0" borderId="0" xfId="0" applyNumberFormat="1" applyFont="1" applyAlignment="1">
      <alignment horizontal="right" vertical="top" indent="2" shrinkToFit="1"/>
    </xf>
    <xf numFmtId="0" fontId="0" fillId="0" borderId="0" xfId="0" applyAlignment="1">
      <alignment horizontal="center" vertical="top" wrapText="1"/>
    </xf>
    <xf numFmtId="0" fontId="5" fillId="0" borderId="0" xfId="0" applyFont="1" applyAlignment="1">
      <alignment horizontal="left" vertical="top" wrapText="1" indent="18"/>
    </xf>
    <xf numFmtId="0" fontId="5" fillId="0" borderId="0" xfId="0" applyFont="1" applyAlignment="1">
      <alignment horizontal="left" wrapText="1" indent="1"/>
    </xf>
    <xf numFmtId="0" fontId="4" fillId="0" borderId="3" xfId="0" applyFont="1" applyBorder="1" applyAlignment="1">
      <alignment horizontal="left" wrapText="1" indent="1"/>
    </xf>
    <xf numFmtId="0" fontId="0" fillId="0" borderId="3" xfId="0" applyBorder="1" applyAlignment="1">
      <alignment horizontal="left" vertical="top" wrapText="1"/>
    </xf>
    <xf numFmtId="1" fontId="6" fillId="0" borderId="3" xfId="0" applyNumberFormat="1" applyFont="1" applyBorder="1" applyAlignment="1">
      <alignment horizontal="right" vertical="top" indent="2" shrinkToFit="1"/>
    </xf>
    <xf numFmtId="2" fontId="6" fillId="0" borderId="0" xfId="0" applyNumberFormat="1" applyFont="1" applyAlignment="1">
      <alignment horizontal="center" vertical="top" shrinkToFit="1"/>
    </xf>
    <xf numFmtId="2" fontId="6" fillId="0" borderId="0" xfId="0" applyNumberFormat="1" applyFont="1" applyAlignment="1">
      <alignment horizontal="right" vertical="top" shrinkToFit="1"/>
    </xf>
    <xf numFmtId="1" fontId="8" fillId="0" borderId="1" xfId="0" applyNumberFormat="1" applyFont="1" applyBorder="1" applyAlignment="1">
      <alignment horizontal="right" vertical="top" shrinkToFit="1"/>
    </xf>
    <xf numFmtId="2" fontId="8" fillId="0" borderId="1" xfId="0" applyNumberFormat="1" applyFont="1" applyBorder="1" applyAlignment="1">
      <alignment horizontal="right" vertical="top" shrinkToFit="1"/>
    </xf>
    <xf numFmtId="2" fontId="8" fillId="0" borderId="1" xfId="0" applyNumberFormat="1" applyFont="1" applyBorder="1" applyAlignment="1">
      <alignment horizontal="center" vertical="top" shrinkToFit="1"/>
    </xf>
    <xf numFmtId="3" fontId="8" fillId="0" borderId="1" xfId="0" applyNumberFormat="1" applyFont="1" applyBorder="1" applyAlignment="1">
      <alignment horizontal="right" vertical="top" shrinkToFit="1"/>
    </xf>
    <xf numFmtId="0" fontId="0" fillId="0" borderId="0" xfId="0" applyAlignment="1">
      <alignment horizontal="left" vertical="top" wrapText="1" indent="15"/>
    </xf>
    <xf numFmtId="0" fontId="4" fillId="0" borderId="3" xfId="0" applyFont="1" applyBorder="1" applyAlignment="1">
      <alignment horizontal="right" vertical="top" wrapText="1"/>
    </xf>
    <xf numFmtId="1" fontId="6" fillId="0" borderId="3" xfId="0" applyNumberFormat="1" applyFont="1" applyBorder="1" applyAlignment="1">
      <alignment horizontal="center" vertical="top" shrinkToFit="1"/>
    </xf>
    <xf numFmtId="1" fontId="6" fillId="0" borderId="0" xfId="0" applyNumberFormat="1" applyFont="1" applyAlignment="1">
      <alignment horizontal="left" vertical="top" indent="3" shrinkToFit="1"/>
    </xf>
    <xf numFmtId="3" fontId="8" fillId="0" borderId="1" xfId="0" applyNumberFormat="1" applyFont="1" applyBorder="1" applyAlignment="1">
      <alignment horizontal="left" vertical="top" indent="1" shrinkToFit="1"/>
    </xf>
    <xf numFmtId="1" fontId="8" fillId="0" borderId="1" xfId="0" applyNumberFormat="1" applyFont="1" applyBorder="1" applyAlignment="1">
      <alignment horizontal="center" vertical="top" shrinkToFit="1"/>
    </xf>
    <xf numFmtId="3" fontId="8" fillId="0" borderId="1" xfId="0" applyNumberFormat="1" applyFont="1" applyBorder="1" applyAlignment="1">
      <alignment horizontal="left" vertical="top" shrinkToFit="1"/>
    </xf>
    <xf numFmtId="0" fontId="5" fillId="0" borderId="2" xfId="0" applyFont="1" applyBorder="1" applyAlignment="1">
      <alignment horizontal="left" vertical="top" wrapText="1" indent="2"/>
    </xf>
    <xf numFmtId="0" fontId="5" fillId="0" borderId="2" xfId="0" applyFont="1" applyBorder="1" applyAlignment="1">
      <alignment horizontal="center" vertical="top" wrapText="1"/>
    </xf>
    <xf numFmtId="0" fontId="0" fillId="0" borderId="2" xfId="0" applyBorder="1" applyAlignment="1">
      <alignment horizontal="left" wrapText="1"/>
    </xf>
    <xf numFmtId="0" fontId="5" fillId="0" borderId="2" xfId="0" applyFont="1" applyBorder="1" applyAlignment="1">
      <alignment horizontal="right" vertical="top" wrapText="1"/>
    </xf>
    <xf numFmtId="0" fontId="4" fillId="0" borderId="0" xfId="0" applyFont="1" applyAlignment="1">
      <alignment horizontal="left" wrapText="1" indent="1"/>
    </xf>
    <xf numFmtId="0" fontId="0" fillId="0" borderId="0" xfId="0" applyAlignment="1">
      <alignment horizontal="left" vertical="top" wrapText="1" indent="3"/>
    </xf>
    <xf numFmtId="3" fontId="8" fillId="0" borderId="1" xfId="0" applyNumberFormat="1" applyFont="1" applyBorder="1" applyAlignment="1">
      <alignment horizontal="right" vertical="top" indent="2" shrinkToFit="1"/>
    </xf>
    <xf numFmtId="0" fontId="10" fillId="0" borderId="0" xfId="0" applyFont="1" applyAlignment="1">
      <alignment horizontal="left" vertical="top" wrapText="1" indent="1"/>
    </xf>
    <xf numFmtId="0" fontId="2" fillId="0" borderId="1" xfId="0" applyFont="1" applyBorder="1" applyAlignment="1">
      <alignment horizontal="right" vertical="top" wrapText="1" indent="1"/>
    </xf>
    <xf numFmtId="1" fontId="3" fillId="0" borderId="0" xfId="0" applyNumberFormat="1" applyFont="1" applyAlignment="1">
      <alignment horizontal="center" vertical="top" shrinkToFit="1"/>
    </xf>
    <xf numFmtId="1" fontId="3" fillId="0" borderId="0" xfId="0" applyNumberFormat="1" applyFont="1" applyAlignment="1">
      <alignment horizontal="left" vertical="top" indent="1" shrinkToFit="1"/>
    </xf>
    <xf numFmtId="0" fontId="1" fillId="0" borderId="1" xfId="0" applyFont="1" applyBorder="1" applyAlignment="1">
      <alignment horizontal="left" wrapText="1"/>
    </xf>
    <xf numFmtId="0" fontId="2" fillId="0" borderId="2" xfId="0" applyFont="1" applyBorder="1" applyAlignment="1">
      <alignment horizontal="right" wrapText="1" indent="1"/>
    </xf>
    <xf numFmtId="0" fontId="0" fillId="0" borderId="2" xfId="0" applyBorder="1" applyAlignment="1">
      <alignment horizontal="right" vertical="top" wrapText="1" indent="1"/>
    </xf>
    <xf numFmtId="0" fontId="2" fillId="0" borderId="2" xfId="0" applyFont="1" applyBorder="1" applyAlignment="1">
      <alignment horizontal="right" wrapText="1"/>
    </xf>
    <xf numFmtId="0" fontId="0" fillId="0" borderId="2" xfId="0" applyBorder="1" applyAlignment="1">
      <alignment horizontal="right" vertical="top" wrapText="1" indent="4"/>
    </xf>
    <xf numFmtId="0" fontId="0" fillId="0" borderId="2" xfId="0" applyBorder="1" applyAlignment="1">
      <alignment horizontal="right" vertical="top" wrapText="1"/>
    </xf>
    <xf numFmtId="1" fontId="3" fillId="0" borderId="3" xfId="0" applyNumberFormat="1" applyFont="1" applyBorder="1" applyAlignment="1">
      <alignment horizontal="right" vertical="top" indent="4" shrinkToFit="1"/>
    </xf>
    <xf numFmtId="0" fontId="0" fillId="0" borderId="3" xfId="0" applyBorder="1" applyAlignment="1">
      <alignment horizontal="right" vertical="top" wrapText="1"/>
    </xf>
    <xf numFmtId="1" fontId="3" fillId="0" borderId="0" xfId="0" applyNumberFormat="1" applyFont="1" applyAlignment="1">
      <alignment horizontal="right" vertical="top" indent="4" shrinkToFit="1"/>
    </xf>
    <xf numFmtId="0" fontId="2" fillId="0" borderId="1" xfId="0" applyFont="1" applyBorder="1" applyAlignment="1">
      <alignment horizontal="left" vertical="top" wrapText="1"/>
    </xf>
    <xf numFmtId="0" fontId="2" fillId="0" borderId="1" xfId="0" applyFont="1" applyBorder="1" applyAlignment="1">
      <alignment horizontal="right" vertical="top" wrapText="1" indent="4"/>
    </xf>
    <xf numFmtId="0" fontId="4" fillId="0" borderId="1" xfId="0" applyFont="1" applyBorder="1" applyAlignment="1">
      <alignment horizontal="right" vertical="top" wrapText="1" indent="2"/>
    </xf>
    <xf numFmtId="3" fontId="6" fillId="0" borderId="3" xfId="0" applyNumberFormat="1" applyFont="1" applyBorder="1" applyAlignment="1">
      <alignment horizontal="right" vertical="top" indent="2" shrinkToFit="1"/>
    </xf>
    <xf numFmtId="1" fontId="6" fillId="0" borderId="0" xfId="0" applyNumberFormat="1" applyFont="1" applyAlignment="1">
      <alignment horizontal="left" vertical="top" shrinkToFit="1"/>
    </xf>
    <xf numFmtId="3" fontId="6" fillId="0" borderId="0" xfId="0" applyNumberFormat="1" applyFont="1" applyAlignment="1">
      <alignment horizontal="right" vertical="top" indent="35" shrinkToFit="1"/>
    </xf>
    <xf numFmtId="1" fontId="6" fillId="0" borderId="0" xfId="0" applyNumberFormat="1" applyFont="1" applyAlignment="1">
      <alignment horizontal="right" vertical="top" indent="35" shrinkToFit="1"/>
    </xf>
    <xf numFmtId="0" fontId="5" fillId="0" borderId="3" xfId="0" applyFont="1" applyBorder="1" applyAlignment="1">
      <alignment horizontal="right" vertical="top" wrapText="1" indent="2"/>
    </xf>
    <xf numFmtId="0" fontId="4" fillId="0" borderId="3" xfId="0" applyFont="1" applyBorder="1" applyAlignment="1">
      <alignment horizontal="left" vertical="top" wrapText="1" indent="2"/>
    </xf>
    <xf numFmtId="0" fontId="4" fillId="0" borderId="0" xfId="0" applyFont="1" applyAlignment="1">
      <alignment horizontal="right" vertical="top" wrapText="1" indent="4"/>
    </xf>
    <xf numFmtId="0" fontId="5" fillId="0" borderId="1" xfId="0" applyFont="1" applyBorder="1" applyAlignment="1">
      <alignment horizontal="left" vertical="top" wrapText="1"/>
    </xf>
    <xf numFmtId="0" fontId="4" fillId="0" borderId="1" xfId="0" applyFont="1" applyBorder="1" applyAlignment="1">
      <alignment horizontal="right" vertical="top" wrapText="1" indent="5"/>
    </xf>
    <xf numFmtId="0" fontId="0" fillId="0" borderId="1" xfId="0" applyBorder="1" applyAlignment="1">
      <alignment horizontal="right" vertical="top" wrapText="1" indent="4"/>
    </xf>
    <xf numFmtId="1" fontId="6" fillId="0" borderId="3" xfId="0" applyNumberFormat="1" applyFont="1" applyBorder="1" applyAlignment="1">
      <alignment horizontal="right" vertical="top" indent="5" shrinkToFit="1"/>
    </xf>
    <xf numFmtId="1" fontId="6" fillId="0" borderId="3" xfId="0" applyNumberFormat="1" applyFont="1" applyBorder="1" applyAlignment="1">
      <alignment horizontal="right" vertical="top" indent="4" shrinkToFit="1"/>
    </xf>
    <xf numFmtId="1" fontId="6" fillId="0" borderId="0" xfId="0" applyNumberFormat="1" applyFont="1" applyAlignment="1">
      <alignment horizontal="right" vertical="top" indent="4" shrinkToFit="1"/>
    </xf>
    <xf numFmtId="1" fontId="8" fillId="0" borderId="1" xfId="0" applyNumberFormat="1" applyFont="1" applyBorder="1" applyAlignment="1">
      <alignment horizontal="right" vertical="top" indent="5" shrinkToFit="1"/>
    </xf>
    <xf numFmtId="1" fontId="8" fillId="0" borderId="1" xfId="0" applyNumberFormat="1" applyFont="1" applyBorder="1" applyAlignment="1">
      <alignment horizontal="right" vertical="top" indent="4" shrinkToFit="1"/>
    </xf>
    <xf numFmtId="0" fontId="5" fillId="0" borderId="1" xfId="0" applyFont="1" applyBorder="1" applyAlignment="1">
      <alignment horizontal="left" vertical="top" wrapText="1" indent="1"/>
    </xf>
    <xf numFmtId="0" fontId="0" fillId="0" borderId="0" xfId="0" applyAlignment="1">
      <alignment horizontal="left" vertical="top" wrapText="1" indent="20"/>
    </xf>
    <xf numFmtId="0" fontId="4" fillId="0" borderId="3" xfId="0" applyFont="1" applyBorder="1" applyAlignment="1">
      <alignment horizontal="right" vertical="top" wrapText="1" indent="5"/>
    </xf>
    <xf numFmtId="0" fontId="4" fillId="0" borderId="3" xfId="0" applyFont="1" applyBorder="1" applyAlignment="1">
      <alignment horizontal="right" vertical="top" wrapText="1" indent="4"/>
    </xf>
    <xf numFmtId="0" fontId="4" fillId="0" borderId="0" xfId="0" applyFont="1" applyAlignment="1">
      <alignment horizontal="right" vertical="top" wrapText="1" indent="5"/>
    </xf>
    <xf numFmtId="0" fontId="4" fillId="0" borderId="1" xfId="0" applyFont="1" applyBorder="1" applyAlignment="1">
      <alignment horizontal="right" vertical="center" wrapText="1" indent="1"/>
    </xf>
    <xf numFmtId="0" fontId="0" fillId="0" borderId="1" xfId="0" applyBorder="1" applyAlignment="1">
      <alignment horizontal="left" vertical="top" wrapText="1" indent="1"/>
    </xf>
    <xf numFmtId="0" fontId="4" fillId="0" borderId="0" xfId="0" applyFont="1" applyAlignment="1">
      <alignment horizontal="center" vertical="top" wrapText="1"/>
    </xf>
    <xf numFmtId="1" fontId="8" fillId="0" borderId="1" xfId="0" applyNumberFormat="1" applyFont="1" applyBorder="1" applyAlignment="1">
      <alignment horizontal="left" vertical="top" indent="1" shrinkToFit="1"/>
    </xf>
    <xf numFmtId="1" fontId="8" fillId="0" borderId="1" xfId="0" applyNumberFormat="1" applyFont="1" applyBorder="1" applyAlignment="1">
      <alignment horizontal="left" vertical="top" indent="2" shrinkToFit="1"/>
    </xf>
    <xf numFmtId="0" fontId="0" fillId="0" borderId="3" xfId="0" applyBorder="1" applyAlignment="1">
      <alignment horizontal="right" vertical="top" wrapText="1" indent="2"/>
    </xf>
    <xf numFmtId="0" fontId="2" fillId="0" borderId="1" xfId="0" applyFont="1" applyBorder="1" applyAlignment="1">
      <alignment horizontal="left" vertical="top" wrapText="1" indent="3"/>
    </xf>
    <xf numFmtId="0" fontId="2" fillId="0" borderId="1" xfId="0" applyFont="1" applyBorder="1" applyAlignment="1">
      <alignment horizontal="left" vertical="top" wrapText="1" indent="2"/>
    </xf>
    <xf numFmtId="1" fontId="3" fillId="0" borderId="0" xfId="0" applyNumberFormat="1" applyFont="1" applyAlignment="1">
      <alignment horizontal="left" vertical="top" indent="3" shrinkToFit="1"/>
    </xf>
    <xf numFmtId="1" fontId="3" fillId="0" borderId="0" xfId="0" applyNumberFormat="1" applyFont="1" applyAlignment="1">
      <alignment horizontal="left" vertical="top" indent="2" shrinkToFit="1"/>
    </xf>
    <xf numFmtId="3" fontId="3" fillId="0" borderId="0" xfId="0" applyNumberFormat="1" applyFont="1" applyAlignment="1">
      <alignment horizontal="left" vertical="top" indent="1" shrinkToFit="1"/>
    </xf>
    <xf numFmtId="3" fontId="3" fillId="0" borderId="0" xfId="0" applyNumberFormat="1" applyFont="1" applyAlignment="1">
      <alignment horizontal="left" vertical="top" indent="2" shrinkToFit="1"/>
    </xf>
    <xf numFmtId="1" fontId="7" fillId="0" borderId="1" xfId="0" applyNumberFormat="1" applyFont="1" applyBorder="1" applyAlignment="1">
      <alignment horizontal="left" vertical="top" indent="3" shrinkToFit="1"/>
    </xf>
    <xf numFmtId="1" fontId="7" fillId="0" borderId="1" xfId="0" applyNumberFormat="1" applyFont="1" applyBorder="1" applyAlignment="1">
      <alignment horizontal="left" vertical="top" indent="2" shrinkToFit="1"/>
    </xf>
    <xf numFmtId="0" fontId="1" fillId="0" borderId="2" xfId="0" applyFont="1" applyBorder="1" applyAlignment="1">
      <alignment horizontal="left" vertical="top" wrapText="1" indent="3"/>
    </xf>
    <xf numFmtId="0" fontId="0" fillId="0" borderId="2" xfId="0" applyBorder="1" applyAlignment="1">
      <alignment horizontal="left" vertical="top" wrapText="1" indent="1"/>
    </xf>
    <xf numFmtId="0" fontId="1" fillId="0" borderId="2" xfId="0" applyFont="1" applyBorder="1" applyAlignment="1">
      <alignment horizontal="left" vertical="top" wrapText="1" indent="2"/>
    </xf>
    <xf numFmtId="0" fontId="2" fillId="0" borderId="0" xfId="0" applyFont="1" applyAlignment="1">
      <alignment horizontal="left" vertical="top" wrapText="1" indent="1"/>
    </xf>
    <xf numFmtId="0" fontId="2" fillId="0" borderId="0" xfId="0" applyFont="1" applyAlignment="1">
      <alignment horizontal="left" vertical="top" wrapText="1" indent="2"/>
    </xf>
    <xf numFmtId="0" fontId="2" fillId="0" borderId="1" xfId="0" applyFont="1" applyBorder="1" applyAlignment="1">
      <alignment horizontal="right" vertical="top" wrapText="1" indent="2"/>
    </xf>
    <xf numFmtId="3" fontId="3" fillId="0" borderId="3" xfId="0" applyNumberFormat="1" applyFont="1" applyBorder="1" applyAlignment="1">
      <alignment horizontal="right" vertical="top" shrinkToFit="1"/>
    </xf>
    <xf numFmtId="1" fontId="3" fillId="0" borderId="3" xfId="0" applyNumberFormat="1" applyFont="1" applyBorder="1" applyAlignment="1">
      <alignment horizontal="center" vertical="top" shrinkToFit="1"/>
    </xf>
    <xf numFmtId="3" fontId="3" fillId="0" borderId="0" xfId="0" applyNumberFormat="1" applyFont="1" applyAlignment="1">
      <alignment horizontal="right" vertical="top" shrinkToFit="1"/>
    </xf>
    <xf numFmtId="3" fontId="3" fillId="0" borderId="0" xfId="0" applyNumberFormat="1" applyFont="1" applyAlignment="1">
      <alignment horizontal="right" vertical="top" indent="3" shrinkToFit="1"/>
    </xf>
    <xf numFmtId="1" fontId="7" fillId="0" borderId="1" xfId="0" applyNumberFormat="1" applyFont="1" applyBorder="1" applyAlignment="1">
      <alignment horizontal="left" vertical="top" indent="1" shrinkToFit="1"/>
    </xf>
    <xf numFmtId="3" fontId="7" fillId="0" borderId="1" xfId="0" applyNumberFormat="1" applyFont="1" applyBorder="1" applyAlignment="1">
      <alignment horizontal="right" vertical="top" indent="3" shrinkToFit="1"/>
    </xf>
    <xf numFmtId="1" fontId="7" fillId="0" borderId="1" xfId="0" applyNumberFormat="1" applyFont="1" applyBorder="1" applyAlignment="1">
      <alignment horizontal="right" vertical="top" indent="2" shrinkToFit="1"/>
    </xf>
    <xf numFmtId="1" fontId="7" fillId="0" borderId="1" xfId="0" applyNumberFormat="1" applyFont="1" applyBorder="1" applyAlignment="1">
      <alignment horizontal="right" vertical="top" shrinkToFit="1"/>
    </xf>
    <xf numFmtId="0" fontId="2" fillId="0" borderId="0" xfId="0" applyFont="1" applyAlignment="1">
      <alignment horizontal="left" vertical="top" wrapText="1" indent="3"/>
    </xf>
    <xf numFmtId="0" fontId="2" fillId="0" borderId="0" xfId="0" applyFont="1" applyAlignment="1">
      <alignment horizontal="left" vertical="top" wrapText="1" indent="4"/>
    </xf>
    <xf numFmtId="1" fontId="3" fillId="0" borderId="0" xfId="0" applyNumberFormat="1" applyFont="1" applyAlignment="1">
      <alignment horizontal="right" vertical="top" indent="5" shrinkToFit="1"/>
    </xf>
    <xf numFmtId="0" fontId="1" fillId="0" borderId="0" xfId="0" applyFont="1" applyAlignment="1">
      <alignment horizontal="left" vertical="top" wrapText="1"/>
    </xf>
    <xf numFmtId="1" fontId="7" fillId="0" borderId="0" xfId="0" applyNumberFormat="1" applyFont="1" applyAlignment="1">
      <alignment horizontal="right" vertical="top" indent="5" shrinkToFit="1"/>
    </xf>
    <xf numFmtId="1" fontId="7" fillId="0" borderId="0" xfId="0" applyNumberFormat="1" applyFont="1" applyAlignment="1">
      <alignment horizontal="center" vertical="top" shrinkToFit="1"/>
    </xf>
    <xf numFmtId="1" fontId="7" fillId="0" borderId="0" xfId="0" applyNumberFormat="1" applyFont="1" applyAlignment="1">
      <alignment horizontal="right" vertical="top" indent="1" shrinkToFit="1"/>
    </xf>
    <xf numFmtId="1" fontId="3" fillId="0" borderId="3" xfId="0" applyNumberFormat="1" applyFont="1" applyBorder="1" applyAlignment="1">
      <alignment vertical="top" shrinkToFit="1"/>
    </xf>
    <xf numFmtId="164" fontId="3" fillId="0" borderId="3" xfId="0" applyNumberFormat="1" applyFont="1" applyBorder="1" applyAlignment="1">
      <alignment vertical="top" shrinkToFit="1"/>
    </xf>
    <xf numFmtId="1" fontId="3" fillId="0" borderId="0" xfId="0" applyNumberFormat="1" applyFont="1" applyAlignment="1">
      <alignment vertical="top" shrinkToFit="1"/>
    </xf>
    <xf numFmtId="164" fontId="3" fillId="0" borderId="0" xfId="0" applyNumberFormat="1" applyFont="1" applyAlignment="1">
      <alignment vertical="top" shrinkToFit="1"/>
    </xf>
    <xf numFmtId="0" fontId="0" fillId="0" borderId="0" xfId="0" applyAlignment="1">
      <alignment vertical="top" wrapText="1"/>
    </xf>
    <xf numFmtId="0" fontId="0" fillId="0" borderId="0" xfId="0" applyAlignment="1">
      <alignment wrapText="1"/>
    </xf>
    <xf numFmtId="0" fontId="0" fillId="0" borderId="0" xfId="0" applyNumberFormat="1" applyAlignment="1">
      <alignment horizontal="left" vertical="top"/>
    </xf>
    <xf numFmtId="9" fontId="0" fillId="0" borderId="0" xfId="2" applyFont="1" applyAlignment="1">
      <alignment horizontal="left" vertical="top"/>
    </xf>
    <xf numFmtId="10" fontId="0" fillId="0" borderId="0" xfId="0" applyNumberFormat="1" applyAlignment="1">
      <alignment horizontal="left" vertical="top"/>
    </xf>
    <xf numFmtId="164" fontId="0" fillId="0" borderId="0" xfId="0" applyNumberFormat="1" applyAlignment="1">
      <alignment horizontal="left" vertical="top"/>
    </xf>
    <xf numFmtId="0" fontId="2" fillId="0" borderId="3" xfId="0" applyFont="1" applyBorder="1" applyAlignment="1">
      <alignment vertical="top" wrapText="1"/>
    </xf>
    <xf numFmtId="0" fontId="2" fillId="0" borderId="0" xfId="0" applyFont="1" applyAlignment="1">
      <alignment vertical="top" wrapText="1"/>
    </xf>
    <xf numFmtId="0" fontId="39" fillId="0" borderId="0" xfId="0" applyFont="1" applyAlignment="1">
      <alignment horizontal="left" vertical="top"/>
    </xf>
    <xf numFmtId="0" fontId="0" fillId="0" borderId="0" xfId="0" applyAlignment="1">
      <alignment vertical="top"/>
    </xf>
    <xf numFmtId="0" fontId="1" fillId="0" borderId="1" xfId="0" applyFont="1" applyBorder="1" applyAlignment="1">
      <alignment vertical="top" wrapText="1"/>
    </xf>
    <xf numFmtId="164" fontId="7" fillId="0" borderId="1" xfId="0" applyNumberFormat="1" applyFont="1" applyBorder="1" applyAlignment="1">
      <alignment vertical="top" shrinkToFit="1"/>
    </xf>
    <xf numFmtId="1" fontId="7" fillId="0" borderId="1" xfId="0" applyNumberFormat="1" applyFont="1" applyBorder="1" applyAlignment="1">
      <alignment vertical="top" shrinkToFit="1"/>
    </xf>
    <xf numFmtId="0" fontId="0" fillId="0" borderId="1" xfId="0" applyBorder="1" applyAlignment="1">
      <alignment vertical="top" wrapText="1"/>
    </xf>
    <xf numFmtId="0" fontId="38" fillId="0" borderId="0" xfId="0" applyFont="1" applyAlignment="1">
      <alignment horizontal="left" vertical="top"/>
    </xf>
    <xf numFmtId="3" fontId="0" fillId="0" borderId="0" xfId="0" applyNumberFormat="1" applyAlignment="1">
      <alignment horizontal="left" vertical="top"/>
    </xf>
    <xf numFmtId="0" fontId="38" fillId="0" borderId="0" xfId="0" applyFont="1" applyAlignment="1">
      <alignment vertical="top"/>
    </xf>
    <xf numFmtId="3" fontId="0" fillId="0" borderId="0" xfId="0" applyNumberFormat="1" applyAlignment="1">
      <alignment vertical="top"/>
    </xf>
    <xf numFmtId="0" fontId="6" fillId="0" borderId="0" xfId="0" applyFont="1" applyAlignment="1">
      <alignment vertical="top" wrapText="1"/>
    </xf>
    <xf numFmtId="3" fontId="6" fillId="0" borderId="0" xfId="0" applyNumberFormat="1" applyFont="1" applyAlignment="1">
      <alignment vertical="top" shrinkToFit="1"/>
    </xf>
    <xf numFmtId="1" fontId="6" fillId="0" borderId="0" xfId="0" applyNumberFormat="1" applyFont="1" applyAlignment="1">
      <alignment vertical="top" shrinkToFit="1"/>
    </xf>
    <xf numFmtId="0" fontId="4" fillId="0" borderId="0" xfId="0" applyFont="1" applyAlignment="1">
      <alignment vertical="top" wrapText="1"/>
    </xf>
    <xf numFmtId="0" fontId="39" fillId="0" borderId="0" xfId="0" applyFont="1" applyAlignment="1">
      <alignment vertical="top"/>
    </xf>
    <xf numFmtId="0" fontId="0" fillId="0" borderId="0" xfId="0" applyBorder="1" applyAlignment="1">
      <alignment horizontal="left" vertical="top"/>
    </xf>
    <xf numFmtId="0" fontId="0" fillId="0" borderId="0" xfId="0" applyBorder="1" applyAlignment="1">
      <alignment horizontal="left" vertical="center" wrapText="1"/>
    </xf>
    <xf numFmtId="0" fontId="0" fillId="0" borderId="0" xfId="0" applyBorder="1" applyAlignment="1">
      <alignment horizontal="left" wrapText="1"/>
    </xf>
    <xf numFmtId="0" fontId="5" fillId="0" borderId="0" xfId="0" applyFont="1" applyBorder="1" applyAlignment="1">
      <alignment horizontal="left" vertical="top" wrapText="1"/>
    </xf>
    <xf numFmtId="0" fontId="5" fillId="0" borderId="0" xfId="0" applyFont="1" applyBorder="1" applyAlignment="1">
      <alignment horizontal="left" vertical="top" wrapText="1" indent="1"/>
    </xf>
    <xf numFmtId="0" fontId="4" fillId="0" borderId="0" xfId="0" applyFont="1" applyBorder="1" applyAlignment="1">
      <alignment horizontal="right" vertical="top" wrapText="1" indent="1"/>
    </xf>
    <xf numFmtId="0" fontId="4" fillId="0" borderId="0" xfId="0" applyFont="1" applyBorder="1" applyAlignment="1">
      <alignment horizontal="center" vertical="top" wrapText="1"/>
    </xf>
    <xf numFmtId="0" fontId="4" fillId="0" borderId="0" xfId="0" applyFont="1" applyBorder="1" applyAlignment="1">
      <alignment horizontal="right" vertical="top" wrapText="1"/>
    </xf>
    <xf numFmtId="0" fontId="0" fillId="0" borderId="0" xfId="0" applyBorder="1" applyAlignment="1">
      <alignment horizontal="left" vertical="top" wrapText="1" indent="1"/>
    </xf>
    <xf numFmtId="0" fontId="0" fillId="0" borderId="0" xfId="0" applyBorder="1" applyAlignment="1">
      <alignment horizontal="left" vertical="center" wrapText="1" indent="3"/>
    </xf>
    <xf numFmtId="0" fontId="4" fillId="0" borderId="0" xfId="0" applyFont="1" applyBorder="1" applyAlignment="1">
      <alignment horizontal="left" vertical="top" wrapText="1" indent="1"/>
    </xf>
    <xf numFmtId="0" fontId="4" fillId="0" borderId="0" xfId="0" applyFont="1" applyBorder="1" applyAlignment="1">
      <alignment horizontal="left" vertical="top" wrapText="1"/>
    </xf>
    <xf numFmtId="1" fontId="6" fillId="0" borderId="0" xfId="0" applyNumberFormat="1" applyFont="1" applyBorder="1" applyAlignment="1">
      <alignment horizontal="right" vertical="top" shrinkToFit="1"/>
    </xf>
    <xf numFmtId="1" fontId="6" fillId="0" borderId="0" xfId="0" applyNumberFormat="1" applyFont="1" applyBorder="1" applyAlignment="1">
      <alignment horizontal="right" vertical="top" indent="1" shrinkToFit="1"/>
    </xf>
    <xf numFmtId="0" fontId="3" fillId="3" borderId="6" xfId="0" applyNumberFormat="1" applyFont="1" applyFill="1" applyBorder="1" applyAlignment="1">
      <alignment horizontal="left" vertical="top" shrinkToFit="1"/>
    </xf>
    <xf numFmtId="164" fontId="3" fillId="3" borderId="7" xfId="0" applyNumberFormat="1" applyFont="1" applyFill="1" applyBorder="1" applyAlignment="1">
      <alignment horizontal="left" vertical="top" shrinkToFit="1"/>
    </xf>
    <xf numFmtId="9" fontId="3" fillId="3" borderId="7" xfId="0" applyNumberFormat="1" applyFont="1" applyFill="1" applyBorder="1" applyAlignment="1">
      <alignment horizontal="left" vertical="top" shrinkToFit="1"/>
    </xf>
    <xf numFmtId="2" fontId="3" fillId="3" borderId="7" xfId="0" applyNumberFormat="1" applyFont="1" applyFill="1" applyBorder="1" applyAlignment="1">
      <alignment horizontal="left" vertical="top" shrinkToFit="1"/>
    </xf>
    <xf numFmtId="9" fontId="3" fillId="3" borderId="8" xfId="0" applyNumberFormat="1" applyFont="1" applyFill="1" applyBorder="1" applyAlignment="1">
      <alignment horizontal="left" vertical="top" shrinkToFit="1"/>
    </xf>
    <xf numFmtId="0" fontId="3" fillId="4" borderId="9" xfId="0" applyNumberFormat="1" applyFont="1" applyFill="1" applyBorder="1" applyAlignment="1">
      <alignment horizontal="left" vertical="top" shrinkToFit="1"/>
    </xf>
    <xf numFmtId="164" fontId="3" fillId="4" borderId="10" xfId="0" applyNumberFormat="1" applyFont="1" applyFill="1" applyBorder="1" applyAlignment="1">
      <alignment horizontal="left" vertical="top" shrinkToFit="1"/>
    </xf>
    <xf numFmtId="9" fontId="3" fillId="4" borderId="10" xfId="0" applyNumberFormat="1" applyFont="1" applyFill="1" applyBorder="1" applyAlignment="1">
      <alignment horizontal="left" vertical="top" shrinkToFit="1"/>
    </xf>
    <xf numFmtId="2" fontId="3" fillId="4" borderId="10" xfId="0" applyNumberFormat="1" applyFont="1" applyFill="1" applyBorder="1" applyAlignment="1">
      <alignment horizontal="left" vertical="top" shrinkToFit="1"/>
    </xf>
    <xf numFmtId="9" fontId="3" fillId="4" borderId="11" xfId="0" applyNumberFormat="1" applyFont="1" applyFill="1" applyBorder="1" applyAlignment="1">
      <alignment horizontal="left" vertical="top" shrinkToFit="1"/>
    </xf>
    <xf numFmtId="0" fontId="3" fillId="3" borderId="9" xfId="0" applyNumberFormat="1" applyFont="1" applyFill="1" applyBorder="1" applyAlignment="1">
      <alignment horizontal="left" vertical="top" shrinkToFit="1"/>
    </xf>
    <xf numFmtId="164" fontId="3" fillId="3" borderId="10" xfId="0" applyNumberFormat="1" applyFont="1" applyFill="1" applyBorder="1" applyAlignment="1">
      <alignment horizontal="left" vertical="top" shrinkToFit="1"/>
    </xf>
    <xf numFmtId="9" fontId="3" fillId="3" borderId="10" xfId="0" applyNumberFormat="1" applyFont="1" applyFill="1" applyBorder="1" applyAlignment="1">
      <alignment horizontal="left" vertical="top" shrinkToFit="1"/>
    </xf>
    <xf numFmtId="2" fontId="3" fillId="3" borderId="10" xfId="0" applyNumberFormat="1" applyFont="1" applyFill="1" applyBorder="1" applyAlignment="1">
      <alignment horizontal="left" vertical="top" shrinkToFit="1"/>
    </xf>
    <xf numFmtId="9" fontId="3" fillId="3" borderId="11" xfId="0" applyNumberFormat="1" applyFont="1" applyFill="1" applyBorder="1" applyAlignment="1">
      <alignment horizontal="left" vertical="top" shrinkToFit="1"/>
    </xf>
    <xf numFmtId="0" fontId="40" fillId="4" borderId="9" xfId="0" applyNumberFormat="1" applyFont="1" applyFill="1" applyBorder="1" applyAlignment="1">
      <alignment horizontal="left" vertical="top" wrapText="1"/>
    </xf>
    <xf numFmtId="9" fontId="40" fillId="3" borderId="10" xfId="0" applyNumberFormat="1" applyFont="1" applyFill="1" applyBorder="1" applyAlignment="1">
      <alignment horizontal="left" vertical="top" wrapText="1"/>
    </xf>
    <xf numFmtId="0" fontId="42" fillId="2" borderId="12" xfId="0" applyNumberFormat="1" applyFont="1" applyFill="1" applyBorder="1" applyAlignment="1">
      <alignment vertical="center" wrapText="1"/>
    </xf>
    <xf numFmtId="164" fontId="42" fillId="2" borderId="4" xfId="0" applyNumberFormat="1" applyFont="1" applyFill="1" applyBorder="1" applyAlignment="1">
      <alignment vertical="center" wrapText="1"/>
    </xf>
    <xf numFmtId="1" fontId="42" fillId="2" borderId="4" xfId="0" applyNumberFormat="1" applyFont="1" applyFill="1" applyBorder="1" applyAlignment="1">
      <alignment vertical="top" wrapText="1"/>
    </xf>
    <xf numFmtId="2" fontId="42" fillId="2" borderId="4" xfId="0" applyNumberFormat="1" applyFont="1" applyFill="1" applyBorder="1" applyAlignment="1">
      <alignment vertical="center" wrapText="1"/>
    </xf>
    <xf numFmtId="0" fontId="42" fillId="2" borderId="4" xfId="0" applyFont="1" applyFill="1" applyBorder="1" applyAlignment="1">
      <alignment vertical="top" wrapText="1"/>
    </xf>
    <xf numFmtId="0" fontId="42" fillId="2" borderId="4" xfId="0" applyFont="1" applyFill="1" applyBorder="1" applyAlignment="1">
      <alignment vertical="center" wrapText="1"/>
    </xf>
    <xf numFmtId="0" fontId="42" fillId="2" borderId="5" xfId="0" applyFont="1" applyFill="1" applyBorder="1" applyAlignment="1">
      <alignment vertical="top" wrapText="1"/>
    </xf>
    <xf numFmtId="0" fontId="43" fillId="0" borderId="0" xfId="0" applyFont="1" applyAlignment="1">
      <alignment vertical="top"/>
    </xf>
    <xf numFmtId="0" fontId="45" fillId="0" borderId="0" xfId="0" applyFont="1" applyAlignment="1">
      <alignment horizontal="left" vertical="top"/>
    </xf>
    <xf numFmtId="0" fontId="44" fillId="3" borderId="9" xfId="0" applyNumberFormat="1" applyFont="1" applyFill="1" applyBorder="1" applyAlignment="1">
      <alignment vertical="top"/>
    </xf>
    <xf numFmtId="3" fontId="44" fillId="3" borderId="10" xfId="0" applyNumberFormat="1" applyFont="1" applyFill="1" applyBorder="1" applyAlignment="1">
      <alignment vertical="top"/>
    </xf>
    <xf numFmtId="3" fontId="6" fillId="4" borderId="10" xfId="0" applyNumberFormat="1" applyFont="1" applyFill="1" applyBorder="1" applyAlignment="1">
      <alignment vertical="top" shrinkToFit="1"/>
    </xf>
    <xf numFmtId="1" fontId="6" fillId="3" borderId="9" xfId="0" applyNumberFormat="1" applyFont="1" applyFill="1" applyBorder="1" applyAlignment="1">
      <alignment vertical="top" shrinkToFit="1"/>
    </xf>
    <xf numFmtId="170" fontId="6" fillId="4" borderId="9" xfId="1" applyNumberFormat="1" applyFont="1" applyFill="1" applyBorder="1" applyAlignment="1">
      <alignment vertical="top" shrinkToFit="1"/>
    </xf>
    <xf numFmtId="3" fontId="6" fillId="3" borderId="10" xfId="0" applyNumberFormat="1" applyFont="1" applyFill="1" applyBorder="1" applyAlignment="1">
      <alignment vertical="top" shrinkToFit="1"/>
    </xf>
    <xf numFmtId="1" fontId="6" fillId="4" borderId="9" xfId="0" applyNumberFormat="1" applyFont="1" applyFill="1" applyBorder="1" applyAlignment="1">
      <alignment vertical="top" shrinkToFit="1"/>
    </xf>
    <xf numFmtId="0" fontId="4" fillId="4" borderId="9" xfId="0" applyFont="1" applyFill="1" applyBorder="1" applyAlignment="1">
      <alignment vertical="top" wrapText="1"/>
    </xf>
    <xf numFmtId="0" fontId="47" fillId="0" borderId="0" xfId="0" applyFont="1" applyAlignment="1">
      <alignment horizontal="left" vertical="top"/>
    </xf>
    <xf numFmtId="0" fontId="48" fillId="0" borderId="1" xfId="0" applyFont="1" applyBorder="1" applyAlignment="1">
      <alignment horizontal="left" vertical="top" wrapText="1"/>
    </xf>
    <xf numFmtId="0" fontId="49" fillId="0" borderId="1" xfId="0" applyFont="1" applyBorder="1" applyAlignment="1">
      <alignment horizontal="right" vertical="top" wrapText="1" indent="2"/>
    </xf>
    <xf numFmtId="0" fontId="48" fillId="0" borderId="1" xfId="0" applyFont="1" applyBorder="1" applyAlignment="1">
      <alignment horizontal="center" vertical="top" wrapText="1"/>
    </xf>
    <xf numFmtId="1" fontId="49" fillId="0" borderId="1" xfId="0" applyNumberFormat="1" applyFont="1" applyBorder="1" applyAlignment="1">
      <alignment horizontal="right" vertical="top" shrinkToFit="1"/>
    </xf>
    <xf numFmtId="0" fontId="48" fillId="0" borderId="1" xfId="0" applyFont="1" applyBorder="1" applyAlignment="1">
      <alignment horizontal="right" vertical="top" wrapText="1" indent="2"/>
    </xf>
    <xf numFmtId="0" fontId="49" fillId="0" borderId="1" xfId="0" applyFont="1" applyBorder="1" applyAlignment="1">
      <alignment horizontal="right" vertical="top" wrapText="1"/>
    </xf>
    <xf numFmtId="0" fontId="48" fillId="0" borderId="1" xfId="0" applyFont="1" applyBorder="1" applyAlignment="1">
      <alignment horizontal="right" vertical="top" wrapText="1"/>
    </xf>
    <xf numFmtId="0" fontId="49" fillId="0" borderId="1" xfId="0" applyFont="1" applyBorder="1" applyAlignment="1">
      <alignment horizontal="right" vertical="top" wrapText="1" indent="1"/>
    </xf>
    <xf numFmtId="0" fontId="50" fillId="0" borderId="0" xfId="0" applyFont="1" applyAlignment="1">
      <alignment horizontal="left" vertical="top"/>
    </xf>
    <xf numFmtId="0" fontId="51" fillId="0" borderId="0" xfId="0" applyFont="1" applyAlignment="1">
      <alignment horizontal="left" vertical="top"/>
    </xf>
    <xf numFmtId="0" fontId="0" fillId="0" borderId="0" xfId="0" pivotButton="1" applyAlignment="1">
      <alignment horizontal="left" vertical="top"/>
    </xf>
    <xf numFmtId="0" fontId="52" fillId="0" borderId="0" xfId="0" applyFont="1" applyAlignment="1">
      <alignment horizontal="left" vertical="top"/>
    </xf>
    <xf numFmtId="3" fontId="52" fillId="0" borderId="0" xfId="0" applyNumberFormat="1" applyFont="1" applyAlignment="1">
      <alignment horizontal="left" vertical="top"/>
    </xf>
    <xf numFmtId="0" fontId="0" fillId="5" borderId="0" xfId="0" applyFill="1" applyAlignment="1">
      <alignment horizontal="left" vertical="top"/>
    </xf>
    <xf numFmtId="2" fontId="3" fillId="0" borderId="3" xfId="0" applyNumberFormat="1" applyFont="1" applyBorder="1" applyAlignment="1">
      <alignment vertical="top" shrinkToFit="1"/>
    </xf>
    <xf numFmtId="2" fontId="3" fillId="0" borderId="0" xfId="0" applyNumberFormat="1" applyFont="1" applyAlignment="1">
      <alignment vertical="top" shrinkToFit="1"/>
    </xf>
    <xf numFmtId="0" fontId="0" fillId="0" borderId="3" xfId="0" applyBorder="1" applyAlignment="1">
      <alignment vertical="top" wrapText="1"/>
    </xf>
    <xf numFmtId="0" fontId="0" fillId="0" borderId="3" xfId="0" applyBorder="1" applyAlignment="1">
      <alignment wrapText="1"/>
    </xf>
    <xf numFmtId="0" fontId="46" fillId="0" borderId="1" xfId="0" applyFont="1" applyBorder="1" applyAlignment="1">
      <alignment vertical="top" wrapText="1"/>
    </xf>
    <xf numFmtId="0" fontId="11" fillId="0" borderId="0" xfId="0" applyFont="1" applyAlignment="1">
      <alignment horizontal="left" vertical="top" wrapText="1" indent="1"/>
    </xf>
    <xf numFmtId="0" fontId="39" fillId="0" borderId="0" xfId="0" applyFont="1" applyAlignment="1">
      <alignment horizontal="left" vertical="top" wrapText="1"/>
    </xf>
    <xf numFmtId="0" fontId="53" fillId="0" borderId="0" xfId="0" applyFont="1" applyAlignment="1">
      <alignment horizontal="left" vertical="top"/>
    </xf>
    <xf numFmtId="177" fontId="0" fillId="0" borderId="0" xfId="1" applyNumberFormat="1" applyFont="1" applyAlignment="1">
      <alignment horizontal="left" vertical="top"/>
    </xf>
    <xf numFmtId="177" fontId="0" fillId="0" borderId="0" xfId="0" applyNumberFormat="1" applyAlignment="1">
      <alignment horizontal="left" vertical="top"/>
    </xf>
    <xf numFmtId="180" fontId="0" fillId="0" borderId="0" xfId="0" applyNumberFormat="1" applyAlignment="1">
      <alignment horizontal="left" vertical="top"/>
    </xf>
  </cellXfs>
  <cellStyles count="3">
    <cellStyle name="Comma" xfId="1" builtinId="3"/>
    <cellStyle name="Normal" xfId="0" builtinId="0"/>
    <cellStyle name="Percent" xfId="2" builtinId="5"/>
  </cellStyles>
  <dxfs count="46">
    <dxf>
      <font>
        <b/>
        <i val="0"/>
        <strike val="0"/>
        <condense val="0"/>
        <extend val="0"/>
        <outline val="0"/>
        <shadow val="0"/>
        <u val="none"/>
        <vertAlign val="baseline"/>
        <sz val="10"/>
        <color rgb="FF000000"/>
        <name val="Times New Roman"/>
        <family val="1"/>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Times New Roman"/>
        <charset val="204"/>
        <scheme val="none"/>
      </font>
      <alignment horizontal="left" vertical="top" textRotation="0" wrapText="0" indent="0" justifyLastLine="0" shrinkToFit="0" readingOrder="0"/>
    </dxf>
    <dxf>
      <font>
        <b val="0"/>
        <i val="0"/>
        <strike val="0"/>
        <condense val="0"/>
        <extend val="0"/>
        <outline val="0"/>
        <shadow val="0"/>
        <u val="none"/>
        <vertAlign val="baseline"/>
        <sz val="10"/>
        <color rgb="FF000000"/>
        <name val="Times New Roman"/>
        <charset val="204"/>
        <scheme val="none"/>
      </font>
      <alignment horizontal="left" vertical="top" textRotation="0" wrapText="0" indent="0" justifyLastLine="0" shrinkToFit="0" readingOrder="0"/>
    </dxf>
    <dxf>
      <alignment horizontal="general" vertical="top" textRotation="0" indent="0" justifyLastLine="0" readingOrder="0"/>
    </dxf>
    <dxf>
      <font>
        <b/>
        <i val="0"/>
        <strike val="0"/>
        <condense val="0"/>
        <extend val="0"/>
        <outline val="0"/>
        <shadow val="0"/>
        <u val="none"/>
        <vertAlign val="baseline"/>
        <sz val="11"/>
        <color rgb="FF2F2F2F"/>
        <name val="Arial"/>
        <family val="2"/>
        <scheme val="none"/>
      </font>
      <alignment horizontal="general" vertical="top" textRotation="0" wrapText="1" indent="0" justifyLastLine="0" shrinkToFit="0" readingOrder="0"/>
    </dxf>
    <dxf>
      <alignment horizontal="general" vertical="top" textRotation="0" indent="0" justifyLastLine="0" readingOrder="0"/>
    </dxf>
    <dxf>
      <alignment horizontal="general" vertical="top" textRotation="0" indent="0" justifyLastLine="0" readingOrder="0"/>
    </dxf>
    <dxf>
      <alignment horizontal="general" vertical="top" textRotation="0" indent="0" justifyLastLine="0" readingOrder="0"/>
    </dxf>
    <dxf>
      <alignment horizontal="general" vertical="top" textRotation="0" indent="0" justifyLastLine="0" readingOrder="0"/>
    </dxf>
    <dxf>
      <alignment horizontal="general" vertical="top" textRotation="0" indent="0" justifyLastLine="0" readingOrder="0"/>
    </dxf>
    <dxf>
      <font>
        <b val="0"/>
        <i val="0"/>
        <strike val="0"/>
        <condense val="0"/>
        <extend val="0"/>
        <outline val="0"/>
        <shadow val="0"/>
        <u val="none"/>
        <vertAlign val="baseline"/>
        <sz val="10"/>
        <color rgb="FF000000"/>
        <name val="Times New Roman"/>
        <family val="1"/>
        <scheme val="none"/>
      </font>
      <alignment horizontal="general" vertical="top" textRotation="0" wrapText="0" indent="0" justifyLastLine="0" shrinkToFit="0" readingOrder="0"/>
    </dxf>
    <dxf>
      <border outline="0">
        <bottom style="thin">
          <color rgb="FF000000"/>
        </bottom>
      </border>
    </dxf>
    <dxf>
      <font>
        <b/>
        <i val="0"/>
        <strike val="0"/>
        <condense val="0"/>
        <extend val="0"/>
        <outline val="0"/>
        <shadow val="0"/>
        <u val="none"/>
        <vertAlign val="baseline"/>
        <sz val="10"/>
        <color rgb="FF000000"/>
        <name val="Times New Roman"/>
        <family val="1"/>
        <scheme val="none"/>
      </font>
      <alignment horizontal="general" vertical="top" textRotation="0" wrapText="0" indent="0" justifyLastLine="0" shrinkToFit="0" readingOrder="0"/>
    </dxf>
    <dxf>
      <font>
        <b val="0"/>
        <i val="0"/>
        <strike val="0"/>
        <condense val="0"/>
        <extend val="0"/>
        <outline val="0"/>
        <shadow val="0"/>
        <u val="none"/>
        <vertAlign val="baseline"/>
        <sz val="9"/>
        <color rgb="FF2F2F2F"/>
        <name val="Arial"/>
        <family val="2"/>
        <scheme val="none"/>
      </font>
      <alignment horizontal="general" vertical="top" textRotation="0" wrapText="0" indent="0" justifyLastLine="0" shrinkToFit="1" readingOrder="0"/>
    </dxf>
    <dxf>
      <font>
        <b val="0"/>
        <i val="0"/>
        <strike val="0"/>
        <condense val="0"/>
        <extend val="0"/>
        <outline val="0"/>
        <shadow val="0"/>
        <u val="none"/>
        <vertAlign val="baseline"/>
        <sz val="9"/>
        <color rgb="FF2F2F2F"/>
        <name val="Arial"/>
        <family val="2"/>
        <scheme val="none"/>
      </font>
      <numFmt numFmtId="1" formatCode="0"/>
      <alignment horizontal="general" vertical="top" textRotation="0" wrapText="0" indent="0" justifyLastLine="0" shrinkToFit="1" readingOrder="0"/>
    </dxf>
    <dxf>
      <font>
        <b val="0"/>
        <i val="0"/>
        <strike val="0"/>
        <condense val="0"/>
        <extend val="0"/>
        <outline val="0"/>
        <shadow val="0"/>
        <u val="none"/>
        <vertAlign val="baseline"/>
        <sz val="9"/>
        <color rgb="FF2F2F2F"/>
        <name val="Arial"/>
        <family val="2"/>
        <scheme val="none"/>
      </font>
      <numFmt numFmtId="164" formatCode="0.0"/>
      <alignment horizontal="general" vertical="top" textRotation="0" wrapText="0" indent="0" justifyLastLine="0" shrinkToFit="1" readingOrder="0"/>
    </dxf>
    <dxf>
      <font>
        <b val="0"/>
        <i val="0"/>
        <strike val="0"/>
        <condense val="0"/>
        <extend val="0"/>
        <outline val="0"/>
        <shadow val="0"/>
        <u val="none"/>
        <vertAlign val="baseline"/>
        <sz val="9"/>
        <color rgb="FF2F2F2F"/>
        <name val="Arial"/>
        <family val="2"/>
        <scheme val="none"/>
      </font>
      <numFmt numFmtId="1" formatCode="0"/>
      <alignment horizontal="general" vertical="top" textRotation="0" wrapText="0" indent="0" justifyLastLine="0" shrinkToFit="1" readingOrder="0"/>
    </dxf>
    <dxf>
      <font>
        <b val="0"/>
        <i val="0"/>
        <strike val="0"/>
        <condense val="0"/>
        <extend val="0"/>
        <outline val="0"/>
        <shadow val="0"/>
        <u val="none"/>
        <vertAlign val="baseline"/>
        <sz val="9"/>
        <color rgb="FF2F2F2F"/>
        <name val="Arial"/>
        <family val="2"/>
        <scheme val="none"/>
      </font>
      <numFmt numFmtId="164" formatCode="0.0"/>
      <alignment horizontal="general" vertical="top" textRotation="0" wrapText="0" indent="0" justifyLastLine="0" shrinkToFit="1" readingOrder="0"/>
    </dxf>
    <dxf>
      <font>
        <b val="0"/>
        <i val="0"/>
        <strike val="0"/>
        <condense val="0"/>
        <extend val="0"/>
        <outline val="0"/>
        <shadow val="0"/>
        <u val="none"/>
        <vertAlign val="baseline"/>
        <sz val="9"/>
        <color rgb="FF2F2F2F"/>
        <name val="Arial"/>
        <family val="2"/>
        <scheme val="none"/>
      </font>
      <numFmt numFmtId="1" formatCode="0"/>
      <alignment horizontal="general" vertical="top" textRotation="0" wrapText="0" indent="0" justifyLastLine="0" shrinkToFit="1" readingOrder="0"/>
    </dxf>
    <dxf>
      <font>
        <b val="0"/>
        <i val="0"/>
        <strike val="0"/>
        <condense val="0"/>
        <extend val="0"/>
        <outline val="0"/>
        <shadow val="0"/>
        <u val="none"/>
        <vertAlign val="baseline"/>
        <sz val="9"/>
        <color rgb="FF2F2F2F"/>
        <name val="Arial"/>
        <family val="2"/>
        <scheme val="none"/>
      </font>
      <numFmt numFmtId="1" formatCode="0"/>
      <alignment horizontal="general" vertical="top" textRotation="0" wrapText="0" indent="0" justifyLastLine="0" shrinkToFit="1" readingOrder="0"/>
    </dxf>
    <dxf>
      <font>
        <b val="0"/>
        <i val="0"/>
        <strike val="0"/>
        <condense val="0"/>
        <extend val="0"/>
        <outline val="0"/>
        <shadow val="0"/>
        <u val="none"/>
        <vertAlign val="baseline"/>
        <sz val="9"/>
        <color rgb="FF2F2F2F"/>
        <name val="Arial"/>
        <family val="2"/>
        <scheme val="none"/>
      </font>
      <numFmt numFmtId="164" formatCode="0.0"/>
      <alignment horizontal="general" vertical="top" textRotation="0" wrapText="0" indent="0" justifyLastLine="0" shrinkToFit="1" readingOrder="0"/>
    </dxf>
    <dxf>
      <font>
        <b val="0"/>
        <i val="0"/>
        <strike val="0"/>
        <condense val="0"/>
        <extend val="0"/>
        <outline val="0"/>
        <shadow val="0"/>
        <u val="none"/>
        <vertAlign val="baseline"/>
        <sz val="9"/>
        <color auto="1"/>
        <name val="Arial"/>
        <scheme val="none"/>
      </font>
      <alignment horizontal="general" vertical="top" textRotation="0" wrapText="1" indent="0" justifyLastLine="0" shrinkToFit="0" readingOrder="0"/>
    </dxf>
    <dxf>
      <numFmt numFmtId="3" formatCode="#,##0"/>
      <alignment horizontal="general" vertical="top" textRotation="0" wrapText="0" indent="0" justifyLastLine="0" shrinkToFit="0" readingOrder="0"/>
    </dxf>
    <dxf>
      <alignment horizontal="general" vertical="top" textRotation="0" indent="0" justifyLastLine="0" readingOrder="0"/>
    </dxf>
    <dxf>
      <alignment horizontal="general" vertical="top" textRotation="0" indent="0" justifyLastLine="0" readingOrder="0"/>
    </dxf>
    <dxf>
      <alignment horizontal="general" vertical="top" textRotation="0" wrapText="0" indent="0" justifyLastLine="0" shrinkToFit="0" readingOrder="0"/>
    </dxf>
    <dxf>
      <font>
        <b/>
        <i val="0"/>
        <strike val="0"/>
        <condense val="0"/>
        <extend val="0"/>
        <outline val="0"/>
        <shadow val="0"/>
        <u val="none"/>
        <vertAlign val="baseline"/>
        <sz val="10"/>
        <color rgb="FF000000"/>
        <name val="Times New Roman"/>
        <family val="1"/>
        <scheme val="none"/>
      </font>
      <alignment horizontal="general" vertical="top" textRotation="0" wrapText="0" indent="0" justifyLastLine="0" shrinkToFit="0" readingOrder="0"/>
    </dxf>
    <dxf>
      <alignment horizontal="general" vertical="top" textRotation="0" indent="0" justifyLastLine="0" readingOrder="0"/>
    </dxf>
    <dxf>
      <numFmt numFmtId="3" formatCode="#,##0"/>
      <alignment horizontal="general" vertical="top" textRotation="0" wrapText="0" indent="0" justifyLastLine="0" shrinkToFit="0" readingOrder="0"/>
    </dxf>
    <dxf>
      <numFmt numFmtId="3" formatCode="#,##0"/>
      <alignment horizontal="general" vertical="top" textRotation="0" wrapText="0" indent="0" justifyLastLine="0" shrinkToFit="0" readingOrder="0"/>
    </dxf>
    <dxf>
      <alignment horizontal="general" vertical="top" textRotation="0" indent="0" justifyLastLine="0" readingOrder="0"/>
    </dxf>
    <dxf>
      <numFmt numFmtId="3" formatCode="#,##0"/>
      <alignment horizontal="general" vertical="top" textRotation="0" wrapText="0" indent="0" justifyLastLine="0" shrinkToFit="0" readingOrder="0"/>
    </dxf>
    <dxf>
      <numFmt numFmtId="3" formatCode="#,##0"/>
      <alignment horizontal="general" vertical="top" textRotation="0" wrapText="0" indent="0" justifyLastLine="0" shrinkToFit="0" readingOrder="0"/>
    </dxf>
    <dxf>
      <numFmt numFmtId="3" formatCode="#,##0"/>
      <alignment horizontal="general" vertical="top" textRotation="0" wrapText="0" indent="0" justifyLastLine="0" shrinkToFit="0" readingOrder="0"/>
    </dxf>
    <dxf>
      <alignment horizontal="general" vertical="top" textRotation="0" indent="0" justifyLastLine="0" readingOrder="0"/>
    </dxf>
    <dxf>
      <font>
        <b val="0"/>
        <i val="0"/>
        <strike val="0"/>
        <condense val="0"/>
        <extend val="0"/>
        <outline val="0"/>
        <shadow val="0"/>
        <u val="none"/>
        <vertAlign val="baseline"/>
        <sz val="10"/>
        <color rgb="FF000000"/>
        <name val="Times New Roman"/>
        <family val="1"/>
        <scheme val="none"/>
      </font>
      <alignment horizontal="left" vertical="top" textRotation="0" wrapText="0" indent="0" justifyLastLine="0" shrinkToFit="0" readingOrder="0"/>
    </dxf>
    <dxf>
      <font>
        <b/>
        <i val="0"/>
        <strike val="0"/>
        <condense val="0"/>
        <extend val="0"/>
        <outline val="0"/>
        <shadow val="0"/>
        <u val="none"/>
        <vertAlign val="baseline"/>
        <sz val="10"/>
        <color rgb="FF000000"/>
        <name val="Times New Roman"/>
        <family val="1"/>
        <scheme val="none"/>
      </font>
      <alignment horizontal="general" vertical="top" textRotation="0" wrapText="0" indent="0" justifyLastLine="0" shrinkToFit="0" readingOrder="0"/>
    </dxf>
    <dxf>
      <font>
        <b val="0"/>
        <i val="0"/>
        <strike val="0"/>
        <condense val="0"/>
        <extend val="0"/>
        <outline val="0"/>
        <shadow val="0"/>
        <u val="none"/>
        <vertAlign val="baseline"/>
        <sz val="8"/>
        <color rgb="FF2F2F2F"/>
        <name val="Arial"/>
        <family val="2"/>
        <scheme val="none"/>
      </font>
      <alignment horizontal="general" vertical="top" textRotation="0" wrapText="0" indent="0" justifyLastLine="0" shrinkToFit="1" readingOrder="0"/>
    </dxf>
    <dxf>
      <font>
        <b val="0"/>
        <i val="0"/>
        <strike val="0"/>
        <condense val="0"/>
        <extend val="0"/>
        <outline val="0"/>
        <shadow val="0"/>
        <u val="none"/>
        <vertAlign val="baseline"/>
        <sz val="8"/>
        <color rgb="FF2F2F2F"/>
        <name val="Arial"/>
        <family val="2"/>
        <scheme val="none"/>
      </font>
      <numFmt numFmtId="1" formatCode="0"/>
      <alignment horizontal="general" vertical="top" textRotation="0" wrapText="0" indent="0" justifyLastLine="0" shrinkToFit="1" readingOrder="0"/>
    </dxf>
    <dxf>
      <font>
        <b val="0"/>
        <i val="0"/>
        <strike val="0"/>
        <condense val="0"/>
        <extend val="0"/>
        <outline val="0"/>
        <shadow val="0"/>
        <u val="none"/>
        <vertAlign val="baseline"/>
        <sz val="8"/>
        <color rgb="FF2F2F2F"/>
        <name val="Arial"/>
        <family val="2"/>
        <scheme val="none"/>
      </font>
      <numFmt numFmtId="3" formatCode="#,##0"/>
      <alignment horizontal="general" vertical="top" textRotation="0" wrapText="0" indent="0" justifyLastLine="0" shrinkToFit="1" readingOrder="0"/>
    </dxf>
    <dxf>
      <font>
        <b val="0"/>
        <i val="0"/>
        <strike val="0"/>
        <condense val="0"/>
        <extend val="0"/>
        <outline val="0"/>
        <shadow val="0"/>
        <u val="none"/>
        <vertAlign val="baseline"/>
        <sz val="8"/>
        <color rgb="FF2F2F2F"/>
        <name val="Arial"/>
        <family val="2"/>
        <scheme val="none"/>
      </font>
      <numFmt numFmtId="3" formatCode="#,##0"/>
      <alignment horizontal="general" vertical="top" textRotation="0" wrapText="0" indent="0" justifyLastLine="0" shrinkToFit="1" readingOrder="0"/>
    </dxf>
    <dxf>
      <font>
        <b val="0"/>
        <i val="0"/>
        <strike val="0"/>
        <condense val="0"/>
        <extend val="0"/>
        <outline val="0"/>
        <shadow val="0"/>
        <u val="none"/>
        <vertAlign val="baseline"/>
        <sz val="8"/>
        <color rgb="FF2F2F2F"/>
        <name val="Arial"/>
        <family val="2"/>
        <scheme val="none"/>
      </font>
      <numFmt numFmtId="1" formatCode="0"/>
      <alignment horizontal="general" vertical="top" textRotation="0" wrapText="0" indent="0" justifyLastLine="0" shrinkToFit="1" readingOrder="0"/>
    </dxf>
    <dxf>
      <font>
        <b val="0"/>
        <i val="0"/>
        <strike val="0"/>
        <condense val="0"/>
        <extend val="0"/>
        <outline val="0"/>
        <shadow val="0"/>
        <u val="none"/>
        <vertAlign val="baseline"/>
        <sz val="8"/>
        <color rgb="FF2F2F2F"/>
        <name val="Arial"/>
        <family val="2"/>
        <scheme val="none"/>
      </font>
      <numFmt numFmtId="3" formatCode="#,##0"/>
      <alignment horizontal="general" vertical="top" textRotation="0" wrapText="0" indent="0" justifyLastLine="0" shrinkToFit="1" readingOrder="0"/>
    </dxf>
    <dxf>
      <font>
        <b val="0"/>
        <i val="0"/>
        <strike val="0"/>
        <condense val="0"/>
        <extend val="0"/>
        <outline val="0"/>
        <shadow val="0"/>
        <u val="none"/>
        <vertAlign val="baseline"/>
        <sz val="8"/>
        <color rgb="FF2F2F2F"/>
        <name val="Arial"/>
        <family val="2"/>
        <scheme val="none"/>
      </font>
      <numFmt numFmtId="3" formatCode="#,##0"/>
      <alignment horizontal="general" vertical="top" textRotation="0" wrapText="0" indent="0" justifyLastLine="0" shrinkToFit="1" readingOrder="0"/>
    </dxf>
    <dxf>
      <font>
        <b val="0"/>
        <i val="0"/>
        <strike val="0"/>
        <condense val="0"/>
        <extend val="0"/>
        <outline val="0"/>
        <shadow val="0"/>
        <u val="none"/>
        <vertAlign val="baseline"/>
        <sz val="8"/>
        <color rgb="FF2F2F2F"/>
        <name val="Arial"/>
        <family val="2"/>
        <scheme val="none"/>
      </font>
      <numFmt numFmtId="1" formatCode="0"/>
      <alignment horizontal="general" vertical="top" textRotation="0" wrapText="0" indent="0" justifyLastLine="0" shrinkToFit="1" readingOrder="0"/>
    </dxf>
    <dxf>
      <alignment horizontal="general"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6.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2.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pivotCacheDefinition" Target="pivotCache/pivotCacheDefinition4.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[Paul Okafor -crime data .xlsx]Sheet7!PivotTable2</c:name>
    <c:fmtId val="5"/>
  </c:pivotSource>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CA" sz="800" b="1" i="0" u="none" strike="noStrike" cap="all" baseline="0">
                <a:solidFill>
                  <a:schemeClr val="accent1"/>
                </a:solidFill>
              </a:rPr>
              <a:t>Police-reported crime rate, by province and territory, 2016</a:t>
            </a:r>
            <a:endParaRPr lang="en-CA" sz="800" cap="all" baseline="0">
              <a:solidFill>
                <a:schemeClr val="accent1"/>
              </a:solidFill>
            </a:endParaRPr>
          </a:p>
        </c:rich>
      </c:tx>
      <c:layout>
        <c:manualLayout>
          <c:xMode val="edge"/>
          <c:yMode val="edge"/>
          <c:x val="0.19265768364479358"/>
          <c:y val="9.4276999731079895E-3"/>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39023167813911"/>
          <c:y val="9.6366912502081889E-2"/>
          <c:w val="0.85241426217071703"/>
          <c:h val="0.51357117970873112"/>
        </c:manualLayout>
      </c:layout>
      <c:lineChart>
        <c:grouping val="standard"/>
        <c:varyColors val="0"/>
        <c:ser>
          <c:idx val="0"/>
          <c:order val="0"/>
          <c:tx>
            <c:strRef>
              <c:f>Sheet7!$B$3</c:f>
              <c:strCache>
                <c:ptCount val="1"/>
                <c:pt idx="0">
                  <c:v>Sum of Violent crime</c:v>
                </c:pt>
              </c:strCache>
            </c:strRef>
          </c:tx>
          <c:spPr>
            <a:ln w="28575" cap="rnd">
              <a:solidFill>
                <a:schemeClr val="accent1"/>
              </a:solidFill>
              <a:round/>
            </a:ln>
            <a:effectLst/>
          </c:spPr>
          <c:marker>
            <c:symbol val="none"/>
          </c:marker>
          <c:cat>
            <c:strRef>
              <c:f>Sheet7!$A$4:$A$17</c:f>
              <c:strCache>
                <c:ptCount val="13"/>
                <c:pt idx="0">
                  <c:v>Alberta</c:v>
                </c:pt>
                <c:pt idx="1">
                  <c:v>British Columbia</c:v>
                </c:pt>
                <c:pt idx="2">
                  <c:v>Manitoba</c:v>
                </c:pt>
                <c:pt idx="3">
                  <c:v>New Brunswick</c:v>
                </c:pt>
                <c:pt idx="4">
                  <c:v>Newfoundland and Labrador</c:v>
                </c:pt>
                <c:pt idx="5">
                  <c:v>Northwest Terrotories</c:v>
                </c:pt>
                <c:pt idx="6">
                  <c:v>Nova Scotia</c:v>
                </c:pt>
                <c:pt idx="7">
                  <c:v>Nunavut</c:v>
                </c:pt>
                <c:pt idx="8">
                  <c:v>Ontario</c:v>
                </c:pt>
                <c:pt idx="9">
                  <c:v>Prince Edward Island</c:v>
                </c:pt>
                <c:pt idx="10">
                  <c:v>Quebec</c:v>
                </c:pt>
                <c:pt idx="11">
                  <c:v>Saskatchewan</c:v>
                </c:pt>
                <c:pt idx="12">
                  <c:v>Yukon</c:v>
                </c:pt>
              </c:strCache>
            </c:strRef>
          </c:cat>
          <c:val>
            <c:numRef>
              <c:f>Sheet7!$B$4:$B$17</c:f>
              <c:numCache>
                <c:formatCode>#,##0</c:formatCode>
                <c:ptCount val="13"/>
                <c:pt idx="0">
                  <c:v>52886</c:v>
                </c:pt>
                <c:pt idx="1">
                  <c:v>54137</c:v>
                </c:pt>
                <c:pt idx="2">
                  <c:v>25546</c:v>
                </c:pt>
                <c:pt idx="3">
                  <c:v>8904</c:v>
                </c:pt>
                <c:pt idx="4">
                  <c:v>7037</c:v>
                </c:pt>
                <c:pt idx="5">
                  <c:v>3485</c:v>
                </c:pt>
                <c:pt idx="6">
                  <c:v>10952</c:v>
                </c:pt>
                <c:pt idx="7">
                  <c:v>3023</c:v>
                </c:pt>
                <c:pt idx="8">
                  <c:v>110439</c:v>
                </c:pt>
                <c:pt idx="9">
                  <c:v>1168</c:v>
                </c:pt>
                <c:pt idx="10">
                  <c:v>79132</c:v>
                </c:pt>
                <c:pt idx="11">
                  <c:v>23330</c:v>
                </c:pt>
                <c:pt idx="12">
                  <c:v>1555</c:v>
                </c:pt>
              </c:numCache>
            </c:numRef>
          </c:val>
          <c:smooth val="0"/>
          <c:extLst>
            <c:ext xmlns:c16="http://schemas.microsoft.com/office/drawing/2014/chart" uri="{C3380CC4-5D6E-409C-BE32-E72D297353CC}">
              <c16:uniqueId val="{00000000-EB88-4F56-9E6C-4AB8667042F2}"/>
            </c:ext>
          </c:extLst>
        </c:ser>
        <c:ser>
          <c:idx val="1"/>
          <c:order val="1"/>
          <c:tx>
            <c:strRef>
              <c:f>Sheet7!$C$3</c:f>
              <c:strCache>
                <c:ptCount val="1"/>
                <c:pt idx="0">
                  <c:v>Sum of Property crime</c:v>
                </c:pt>
              </c:strCache>
            </c:strRef>
          </c:tx>
          <c:spPr>
            <a:ln w="28575" cap="rnd">
              <a:solidFill>
                <a:schemeClr val="accent1">
                  <a:lumMod val="60000"/>
                  <a:lumOff val="40000"/>
                </a:schemeClr>
              </a:solidFill>
              <a:round/>
            </a:ln>
            <a:effectLst/>
          </c:spPr>
          <c:marker>
            <c:symbol val="none"/>
          </c:marker>
          <c:cat>
            <c:strRef>
              <c:f>Sheet7!$A$4:$A$17</c:f>
              <c:strCache>
                <c:ptCount val="13"/>
                <c:pt idx="0">
                  <c:v>Alberta</c:v>
                </c:pt>
                <c:pt idx="1">
                  <c:v>British Columbia</c:v>
                </c:pt>
                <c:pt idx="2">
                  <c:v>Manitoba</c:v>
                </c:pt>
                <c:pt idx="3">
                  <c:v>New Brunswick</c:v>
                </c:pt>
                <c:pt idx="4">
                  <c:v>Newfoundland and Labrador</c:v>
                </c:pt>
                <c:pt idx="5">
                  <c:v>Northwest Terrotories</c:v>
                </c:pt>
                <c:pt idx="6">
                  <c:v>Nova Scotia</c:v>
                </c:pt>
                <c:pt idx="7">
                  <c:v>Nunavut</c:v>
                </c:pt>
                <c:pt idx="8">
                  <c:v>Ontario</c:v>
                </c:pt>
                <c:pt idx="9">
                  <c:v>Prince Edward Island</c:v>
                </c:pt>
                <c:pt idx="10">
                  <c:v>Quebec</c:v>
                </c:pt>
                <c:pt idx="11">
                  <c:v>Saskatchewan</c:v>
                </c:pt>
                <c:pt idx="12">
                  <c:v>Yukon</c:v>
                </c:pt>
              </c:strCache>
            </c:strRef>
          </c:cat>
          <c:val>
            <c:numRef>
              <c:f>Sheet7!$C$4:$C$17</c:f>
              <c:numCache>
                <c:formatCode>#,##0</c:formatCode>
                <c:ptCount val="13"/>
                <c:pt idx="0">
                  <c:v>221390</c:v>
                </c:pt>
                <c:pt idx="1">
                  <c:v>237649</c:v>
                </c:pt>
                <c:pt idx="2">
                  <c:v>67136</c:v>
                </c:pt>
                <c:pt idx="3">
                  <c:v>20404</c:v>
                </c:pt>
                <c:pt idx="4">
                  <c:v>17894</c:v>
                </c:pt>
                <c:pt idx="5">
                  <c:v>9188</c:v>
                </c:pt>
                <c:pt idx="6">
                  <c:v>26996</c:v>
                </c:pt>
                <c:pt idx="7">
                  <c:v>5626</c:v>
                </c:pt>
                <c:pt idx="8">
                  <c:v>319775</c:v>
                </c:pt>
                <c:pt idx="9">
                  <c:v>4336</c:v>
                </c:pt>
                <c:pt idx="10">
                  <c:v>154389</c:v>
                </c:pt>
                <c:pt idx="11">
                  <c:v>75405</c:v>
                </c:pt>
                <c:pt idx="12">
                  <c:v>3459</c:v>
                </c:pt>
              </c:numCache>
            </c:numRef>
          </c:val>
          <c:smooth val="0"/>
          <c:extLst>
            <c:ext xmlns:c16="http://schemas.microsoft.com/office/drawing/2014/chart" uri="{C3380CC4-5D6E-409C-BE32-E72D297353CC}">
              <c16:uniqueId val="{00000001-EB88-4F56-9E6C-4AB8667042F2}"/>
            </c:ext>
          </c:extLst>
        </c:ser>
        <c:dLbls>
          <c:showLegendKey val="0"/>
          <c:showVal val="0"/>
          <c:showCatName val="0"/>
          <c:showSerName val="0"/>
          <c:showPercent val="0"/>
          <c:showBubbleSize val="0"/>
        </c:dLbls>
        <c:smooth val="0"/>
        <c:axId val="1955660511"/>
        <c:axId val="1955661471"/>
      </c:lineChart>
      <c:catAx>
        <c:axId val="195566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955661471"/>
        <c:crosses val="autoZero"/>
        <c:auto val="1"/>
        <c:lblAlgn val="ctr"/>
        <c:lblOffset val="100"/>
        <c:noMultiLvlLbl val="0"/>
      </c:catAx>
      <c:valAx>
        <c:axId val="1955661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55660511"/>
        <c:crosses val="autoZero"/>
        <c:crossBetween val="between"/>
      </c:valAx>
      <c:spPr>
        <a:noFill/>
        <a:ln>
          <a:noFill/>
        </a:ln>
        <a:effectLst/>
      </c:spPr>
    </c:plotArea>
    <c:legend>
      <c:legendPos val="b"/>
      <c:layout>
        <c:manualLayout>
          <c:xMode val="edge"/>
          <c:yMode val="edge"/>
          <c:x val="3.0091077801225916E-2"/>
          <c:y val="0.92975611455647689"/>
          <c:w val="0.74331451786544656"/>
          <c:h val="5.8635983555152954E-2"/>
        </c:manualLayout>
      </c:layout>
      <c:overlay val="0"/>
      <c:spPr>
        <a:noFill/>
        <a:ln>
          <a:noFill/>
        </a:ln>
        <a:effectLst/>
      </c:spPr>
      <c:txPr>
        <a:bodyPr rot="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[Paul Okafor -crime data .xlsx]Sheet12!PivotTable7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sz="900" b="1" i="0" u="none" strike="noStrike" baseline="0"/>
              <a:t>Police-reported crime for selected  for offences, Canada, 2015 and 2016</a:t>
            </a:r>
            <a:endParaRPr lang="en-CA" sz="900" b="1"/>
          </a:p>
        </c:rich>
      </c:tx>
      <c:layout>
        <c:manualLayout>
          <c:xMode val="edge"/>
          <c:yMode val="edge"/>
          <c:x val="0.19295822397200346"/>
          <c:y val="5.555555555555555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58092738407699"/>
          <c:y val="0.15505796150481191"/>
          <c:w val="0.65135870516185479"/>
          <c:h val="0.60349117818606013"/>
        </c:manualLayout>
      </c:layout>
      <c:barChart>
        <c:barDir val="col"/>
        <c:grouping val="clustered"/>
        <c:varyColors val="0"/>
        <c:ser>
          <c:idx val="0"/>
          <c:order val="0"/>
          <c:tx>
            <c:strRef>
              <c:f>Sheet12!$B$3</c:f>
              <c:strCache>
                <c:ptCount val="1"/>
                <c:pt idx="0">
                  <c:v>Sum of 2015</c:v>
                </c:pt>
              </c:strCache>
            </c:strRef>
          </c:tx>
          <c:spPr>
            <a:solidFill>
              <a:schemeClr val="accent1"/>
            </a:solidFill>
            <a:ln>
              <a:noFill/>
            </a:ln>
            <a:effectLst/>
          </c:spPr>
          <c:invertIfNegative val="0"/>
          <c:cat>
            <c:strRef>
              <c:f>Sheet12!$A$4:$A$9</c:f>
              <c:strCache>
                <c:ptCount val="5"/>
                <c:pt idx="0">
                  <c:v>property crime</c:v>
                </c:pt>
                <c:pt idx="1">
                  <c:v>Total Violent crime</c:v>
                </c:pt>
                <c:pt idx="2">
                  <c:v>Other criminal code offences</c:v>
                </c:pt>
                <c:pt idx="3">
                  <c:v>Traffic violations</c:v>
                </c:pt>
                <c:pt idx="4">
                  <c:v>drug offences</c:v>
                </c:pt>
              </c:strCache>
            </c:strRef>
          </c:cat>
          <c:val>
            <c:numRef>
              <c:f>Sheet12!$B$4:$B$9</c:f>
              <c:numCache>
                <c:formatCode>General</c:formatCode>
                <c:ptCount val="5"/>
                <c:pt idx="0">
                  <c:v>1153700</c:v>
                </c:pt>
                <c:pt idx="1">
                  <c:v>382115</c:v>
                </c:pt>
                <c:pt idx="2">
                  <c:v>332018</c:v>
                </c:pt>
                <c:pt idx="3">
                  <c:v>125882</c:v>
                </c:pt>
                <c:pt idx="4">
                  <c:v>99827</c:v>
                </c:pt>
              </c:numCache>
            </c:numRef>
          </c:val>
          <c:extLst>
            <c:ext xmlns:c16="http://schemas.microsoft.com/office/drawing/2014/chart" uri="{C3380CC4-5D6E-409C-BE32-E72D297353CC}">
              <c16:uniqueId val="{00000000-1D69-458B-982E-D6C7650B4547}"/>
            </c:ext>
          </c:extLst>
        </c:ser>
        <c:ser>
          <c:idx val="1"/>
          <c:order val="1"/>
          <c:tx>
            <c:strRef>
              <c:f>Sheet12!$C$3</c:f>
              <c:strCache>
                <c:ptCount val="1"/>
                <c:pt idx="0">
                  <c:v>Sum of 2016</c:v>
                </c:pt>
              </c:strCache>
            </c:strRef>
          </c:tx>
          <c:spPr>
            <a:solidFill>
              <a:schemeClr val="accent1">
                <a:lumMod val="60000"/>
                <a:lumOff val="40000"/>
              </a:schemeClr>
            </a:solidFill>
            <a:ln>
              <a:noFill/>
            </a:ln>
            <a:effectLst/>
          </c:spPr>
          <c:invertIfNegative val="0"/>
          <c:cat>
            <c:strRef>
              <c:f>Sheet12!$A$4:$A$9</c:f>
              <c:strCache>
                <c:ptCount val="5"/>
                <c:pt idx="0">
                  <c:v>property crime</c:v>
                </c:pt>
                <c:pt idx="1">
                  <c:v>Total Violent crime</c:v>
                </c:pt>
                <c:pt idx="2">
                  <c:v>Other criminal code offences</c:v>
                </c:pt>
                <c:pt idx="3">
                  <c:v>Traffic violations</c:v>
                </c:pt>
                <c:pt idx="4">
                  <c:v>drug offences</c:v>
                </c:pt>
              </c:strCache>
            </c:strRef>
          </c:cat>
          <c:val>
            <c:numRef>
              <c:f>Sheet12!$C$4:$C$9</c:f>
              <c:numCache>
                <c:formatCode>General</c:formatCode>
                <c:ptCount val="5"/>
                <c:pt idx="0">
                  <c:v>1163647</c:v>
                </c:pt>
                <c:pt idx="1">
                  <c:v>381594</c:v>
                </c:pt>
                <c:pt idx="2">
                  <c:v>350305</c:v>
                </c:pt>
                <c:pt idx="3">
                  <c:v>123930</c:v>
                </c:pt>
                <c:pt idx="4">
                  <c:v>95417</c:v>
                </c:pt>
              </c:numCache>
            </c:numRef>
          </c:val>
          <c:extLst>
            <c:ext xmlns:c16="http://schemas.microsoft.com/office/drawing/2014/chart" uri="{C3380CC4-5D6E-409C-BE32-E72D297353CC}">
              <c16:uniqueId val="{00000001-1D69-458B-982E-D6C7650B4547}"/>
            </c:ext>
          </c:extLst>
        </c:ser>
        <c:dLbls>
          <c:showLegendKey val="0"/>
          <c:showVal val="0"/>
          <c:showCatName val="0"/>
          <c:showSerName val="0"/>
          <c:showPercent val="0"/>
          <c:showBubbleSize val="0"/>
        </c:dLbls>
        <c:gapWidth val="219"/>
        <c:overlap val="-27"/>
        <c:axId val="1933720511"/>
        <c:axId val="1933722431"/>
      </c:barChart>
      <c:catAx>
        <c:axId val="193372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33722431"/>
        <c:crosses val="autoZero"/>
        <c:auto val="1"/>
        <c:lblAlgn val="ctr"/>
        <c:lblOffset val="100"/>
        <c:noMultiLvlLbl val="0"/>
      </c:catAx>
      <c:valAx>
        <c:axId val="1933722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337205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[Paul Okafor -crime data .xlsx]Sheet9!PivotTable4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900" b="1" i="0" u="none" strike="noStrike" baseline="0"/>
              <a:t>Police-reported Crime Severity Indexes, by province and territory, 2016</a:t>
            </a:r>
            <a:endParaRPr lang="en-CA" sz="900"/>
          </a:p>
        </c:rich>
      </c:tx>
      <c:layout>
        <c:manualLayout>
          <c:xMode val="edge"/>
          <c:yMode val="edge"/>
          <c:x val="0.10574999999999998"/>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064122193059201"/>
          <c:w val="0.89019685039370078"/>
          <c:h val="0.44583880139982501"/>
        </c:manualLayout>
      </c:layout>
      <c:barChart>
        <c:barDir val="col"/>
        <c:grouping val="clustered"/>
        <c:varyColors val="0"/>
        <c:ser>
          <c:idx val="0"/>
          <c:order val="0"/>
          <c:tx>
            <c:strRef>
              <c:f>Sheet9!$B$3</c:f>
              <c:strCache>
                <c:ptCount val="1"/>
                <c:pt idx="0">
                  <c:v>Sum of Violent Crime Severity Index</c:v>
                </c:pt>
              </c:strCache>
            </c:strRef>
          </c:tx>
          <c:spPr>
            <a:solidFill>
              <a:schemeClr val="tx2">
                <a:lumMod val="60000"/>
                <a:lumOff val="40000"/>
              </a:schemeClr>
            </a:solidFill>
            <a:ln>
              <a:noFill/>
            </a:ln>
            <a:effectLst/>
          </c:spPr>
          <c:invertIfNegative val="0"/>
          <c:cat>
            <c:strRef>
              <c:f>Sheet9!$A$4:$A$14</c:f>
              <c:strCache>
                <c:ptCount val="10"/>
                <c:pt idx="0">
                  <c:v>Nunavut</c:v>
                </c:pt>
                <c:pt idx="1">
                  <c:v>Northwest Territories</c:v>
                </c:pt>
                <c:pt idx="2">
                  <c:v>Manitoba</c:v>
                </c:pt>
                <c:pt idx="3">
                  <c:v>Alberta</c:v>
                </c:pt>
                <c:pt idx="4">
                  <c:v>Canada</c:v>
                </c:pt>
                <c:pt idx="5">
                  <c:v>British Columbia</c:v>
                </c:pt>
                <c:pt idx="6">
                  <c:v>Newfoundland and Labrador</c:v>
                </c:pt>
                <c:pt idx="7">
                  <c:v>Nova Scotia</c:v>
                </c:pt>
                <c:pt idx="8">
                  <c:v>Ontario</c:v>
                </c:pt>
                <c:pt idx="9">
                  <c:v>New Brunswick</c:v>
                </c:pt>
              </c:strCache>
            </c:strRef>
          </c:cat>
          <c:val>
            <c:numRef>
              <c:f>Sheet9!$B$4:$B$14</c:f>
              <c:numCache>
                <c:formatCode>General</c:formatCode>
                <c:ptCount val="10"/>
                <c:pt idx="0">
                  <c:v>407.7</c:v>
                </c:pt>
                <c:pt idx="1">
                  <c:v>332.1</c:v>
                </c:pt>
                <c:pt idx="2">
                  <c:v>152.69999999999999</c:v>
                </c:pt>
                <c:pt idx="3">
                  <c:v>89.9</c:v>
                </c:pt>
                <c:pt idx="4">
                  <c:v>75.3</c:v>
                </c:pt>
                <c:pt idx="5">
                  <c:v>74.900000000000006</c:v>
                </c:pt>
                <c:pt idx="6">
                  <c:v>72.599999999999994</c:v>
                </c:pt>
                <c:pt idx="7">
                  <c:v>68.3</c:v>
                </c:pt>
                <c:pt idx="8">
                  <c:v>63.6</c:v>
                </c:pt>
                <c:pt idx="9">
                  <c:v>63.2</c:v>
                </c:pt>
              </c:numCache>
            </c:numRef>
          </c:val>
          <c:extLst>
            <c:ext xmlns:c16="http://schemas.microsoft.com/office/drawing/2014/chart" uri="{C3380CC4-5D6E-409C-BE32-E72D297353CC}">
              <c16:uniqueId val="{00000000-8BF8-4316-90DF-80CE5AF390E3}"/>
            </c:ext>
          </c:extLst>
        </c:ser>
        <c:ser>
          <c:idx val="1"/>
          <c:order val="1"/>
          <c:tx>
            <c:strRef>
              <c:f>Sheet9!$C$3</c:f>
              <c:strCache>
                <c:ptCount val="1"/>
                <c:pt idx="0">
                  <c:v>Sum of Non-Violent Crime Severity Index</c:v>
                </c:pt>
              </c:strCache>
            </c:strRef>
          </c:tx>
          <c:spPr>
            <a:solidFill>
              <a:schemeClr val="accent1">
                <a:lumMod val="40000"/>
                <a:lumOff val="60000"/>
              </a:schemeClr>
            </a:solidFill>
            <a:ln>
              <a:noFill/>
            </a:ln>
            <a:effectLst/>
          </c:spPr>
          <c:invertIfNegative val="0"/>
          <c:cat>
            <c:strRef>
              <c:f>Sheet9!$A$4:$A$14</c:f>
              <c:strCache>
                <c:ptCount val="10"/>
                <c:pt idx="0">
                  <c:v>Nunavut</c:v>
                </c:pt>
                <c:pt idx="1">
                  <c:v>Northwest Territories</c:v>
                </c:pt>
                <c:pt idx="2">
                  <c:v>Manitoba</c:v>
                </c:pt>
                <c:pt idx="3">
                  <c:v>Alberta</c:v>
                </c:pt>
                <c:pt idx="4">
                  <c:v>Canada</c:v>
                </c:pt>
                <c:pt idx="5">
                  <c:v>British Columbia</c:v>
                </c:pt>
                <c:pt idx="6">
                  <c:v>Newfoundland and Labrador</c:v>
                </c:pt>
                <c:pt idx="7">
                  <c:v>Nova Scotia</c:v>
                </c:pt>
                <c:pt idx="8">
                  <c:v>Ontario</c:v>
                </c:pt>
                <c:pt idx="9">
                  <c:v>New Brunswick</c:v>
                </c:pt>
              </c:strCache>
            </c:strRef>
          </c:cat>
          <c:val>
            <c:numRef>
              <c:f>Sheet9!$C$4:$C$14</c:f>
              <c:numCache>
                <c:formatCode>General</c:formatCode>
                <c:ptCount val="10"/>
                <c:pt idx="0">
                  <c:v>241.6</c:v>
                </c:pt>
                <c:pt idx="1">
                  <c:v>276.39999999999998</c:v>
                </c:pt>
                <c:pt idx="2">
                  <c:v>100.3</c:v>
                </c:pt>
                <c:pt idx="3">
                  <c:v>106.9</c:v>
                </c:pt>
                <c:pt idx="4">
                  <c:v>69.3</c:v>
                </c:pt>
                <c:pt idx="5">
                  <c:v>100.3</c:v>
                </c:pt>
                <c:pt idx="6">
                  <c:v>68</c:v>
                </c:pt>
                <c:pt idx="7">
                  <c:v>58.5</c:v>
                </c:pt>
                <c:pt idx="8">
                  <c:v>48.6</c:v>
                </c:pt>
                <c:pt idx="9">
                  <c:v>61</c:v>
                </c:pt>
              </c:numCache>
            </c:numRef>
          </c:val>
          <c:extLst>
            <c:ext xmlns:c16="http://schemas.microsoft.com/office/drawing/2014/chart" uri="{C3380CC4-5D6E-409C-BE32-E72D297353CC}">
              <c16:uniqueId val="{00000001-8BF8-4316-90DF-80CE5AF390E3}"/>
            </c:ext>
          </c:extLst>
        </c:ser>
        <c:dLbls>
          <c:showLegendKey val="0"/>
          <c:showVal val="0"/>
          <c:showCatName val="0"/>
          <c:showSerName val="0"/>
          <c:showPercent val="0"/>
          <c:showBubbleSize val="0"/>
        </c:dLbls>
        <c:gapWidth val="219"/>
        <c:overlap val="-27"/>
        <c:axId val="1936762895"/>
        <c:axId val="1936764335"/>
      </c:barChart>
      <c:catAx>
        <c:axId val="193676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936764335"/>
        <c:crosses val="autoZero"/>
        <c:auto val="1"/>
        <c:lblAlgn val="ctr"/>
        <c:lblOffset val="100"/>
        <c:noMultiLvlLbl val="0"/>
      </c:catAx>
      <c:valAx>
        <c:axId val="1936764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36762895"/>
        <c:crosses val="autoZero"/>
        <c:crossBetween val="between"/>
        <c:majorUnit val="100"/>
      </c:valAx>
      <c:spPr>
        <a:noFill/>
        <a:ln>
          <a:noFill/>
        </a:ln>
        <a:effectLst/>
      </c:spPr>
    </c:plotArea>
    <c:legend>
      <c:legendPos val="b"/>
      <c:overlay val="0"/>
      <c:spPr>
        <a:noFill/>
        <a:ln>
          <a:noFill/>
        </a:ln>
        <a:effectLst/>
      </c:spPr>
      <c:txPr>
        <a:bodyPr rot="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[Paul Okafor -crime data .xlsx]Sheet11!PivotTable6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900" b="1" i="0" u="none" strike="noStrike" baseline="0">
                <a:solidFill>
                  <a:schemeClr val="tx2">
                    <a:lumMod val="60000"/>
                    <a:lumOff val="40000"/>
                  </a:schemeClr>
                </a:solidFill>
              </a:rPr>
              <a:t>Police-reported Crime Severity Indexes, Canada, 2006 to 2016</a:t>
            </a:r>
            <a:endParaRPr lang="en-US" sz="900">
              <a:solidFill>
                <a:schemeClr val="tx2">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Sheet11!$A$4:$A$15</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Sheet11!$B$4:$B$15</c:f>
              <c:numCache>
                <c:formatCode>0.0</c:formatCode>
                <c:ptCount val="11"/>
                <c:pt idx="0">
                  <c:v>100</c:v>
                </c:pt>
                <c:pt idx="1">
                  <c:v>95.3</c:v>
                </c:pt>
                <c:pt idx="2">
                  <c:v>90.6</c:v>
                </c:pt>
                <c:pt idx="3">
                  <c:v>87.8</c:v>
                </c:pt>
                <c:pt idx="4">
                  <c:v>82.9</c:v>
                </c:pt>
                <c:pt idx="5">
                  <c:v>77.599999999999994</c:v>
                </c:pt>
                <c:pt idx="6">
                  <c:v>75.400000000000006</c:v>
                </c:pt>
                <c:pt idx="7">
                  <c:v>68.8</c:v>
                </c:pt>
                <c:pt idx="8">
                  <c:v>66.7</c:v>
                </c:pt>
                <c:pt idx="9">
                  <c:v>70.099999999999994</c:v>
                </c:pt>
                <c:pt idx="10">
                  <c:v>71</c:v>
                </c:pt>
              </c:numCache>
            </c:numRef>
          </c:val>
          <c:smooth val="0"/>
          <c:extLst>
            <c:ext xmlns:c16="http://schemas.microsoft.com/office/drawing/2014/chart" uri="{C3380CC4-5D6E-409C-BE32-E72D297353CC}">
              <c16:uniqueId val="{00000000-F8FB-4FA1-A148-BA3728984821}"/>
            </c:ext>
          </c:extLst>
        </c:ser>
        <c:dLbls>
          <c:showLegendKey val="0"/>
          <c:showVal val="0"/>
          <c:showCatName val="0"/>
          <c:showSerName val="0"/>
          <c:showPercent val="0"/>
          <c:showBubbleSize val="0"/>
        </c:dLbls>
        <c:marker val="1"/>
        <c:smooth val="0"/>
        <c:axId val="1594876031"/>
        <c:axId val="1594876511"/>
      </c:lineChart>
      <c:catAx>
        <c:axId val="159487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94876511"/>
        <c:crosses val="autoZero"/>
        <c:auto val="1"/>
        <c:lblAlgn val="ctr"/>
        <c:lblOffset val="100"/>
        <c:noMultiLvlLbl val="0"/>
      </c:catAx>
      <c:valAx>
        <c:axId val="1594876511"/>
        <c:scaling>
          <c:orientation val="minMax"/>
          <c:min val="40"/>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94876031"/>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[Paul Okafor -crime data .xlsx]Sheet15!PivotTable10</c:name>
    <c:fmtId val="0"/>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t>Percentages of Selected</a:t>
            </a:r>
            <a:r>
              <a:rPr lang="en-US" sz="1050" b="1" baseline="0"/>
              <a:t> Crime in 2026</a:t>
            </a:r>
            <a:endParaRPr lang="en-US" sz="1050" b="1"/>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26740125974557888"/>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0289717247947886"/>
                  <c:h val="0.32002784182363947"/>
                </c:manualLayout>
              </c15:layout>
            </c:ext>
          </c:extLst>
        </c:dLbl>
      </c:pivotFmt>
      <c:pivotFmt>
        <c:idx val="2"/>
        <c:spPr>
          <a:solidFill>
            <a:schemeClr val="accent1"/>
          </a:solidFill>
          <a:ln w="19050">
            <a:solidFill>
              <a:schemeClr val="lt1"/>
            </a:solidFill>
          </a:ln>
          <a:effectLst/>
        </c:spPr>
        <c:dLbl>
          <c:idx val="0"/>
          <c:layout>
            <c:manualLayout>
              <c:x val="0.28780393967374562"/>
              <c:y val="-4.62960787820491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6036919900247923"/>
                  <c:h val="0.19864662635402619"/>
                </c:manualLayout>
              </c15:layout>
            </c:ext>
          </c:extLst>
        </c:dLbl>
      </c:pivotFmt>
      <c:pivotFmt>
        <c:idx val="3"/>
        <c:spPr>
          <a:solidFill>
            <a:schemeClr val="accent5"/>
          </a:solidFill>
          <a:ln w="19050">
            <a:solidFill>
              <a:schemeClr val="lt1"/>
            </a:solidFill>
          </a:ln>
          <a:effectLst/>
        </c:spPr>
        <c:dLbl>
          <c:idx val="0"/>
          <c:layout>
            <c:manualLayout>
              <c:x val="-0.26564340814738879"/>
              <c:y val="-6.94440335841997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7542012927054471"/>
                  <c:h val="0.19864662635402619"/>
                </c:manualLayout>
              </c15:layout>
            </c:ext>
          </c:extLst>
        </c:dLbl>
      </c:pivotFmt>
      <c:pivotFmt>
        <c:idx val="4"/>
        <c:spPr>
          <a:solidFill>
            <a:schemeClr val="accent4"/>
          </a:solidFill>
          <a:ln w="19050">
            <a:solidFill>
              <a:schemeClr val="lt1"/>
            </a:solidFill>
          </a:ln>
          <a:effectLst/>
        </c:spPr>
        <c:dLbl>
          <c:idx val="0"/>
          <c:layout>
            <c:manualLayout>
              <c:x val="-0.23971208585076451"/>
              <c:y val="0.10676317048766684"/>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441366574330562"/>
                  <c:h val="0.19864662635402619"/>
                </c:manualLayout>
              </c15:layout>
            </c:ext>
          </c:extLst>
        </c:dLbl>
      </c:pivotFmt>
      <c:pivotFmt>
        <c:idx val="5"/>
        <c:spPr>
          <a:solidFill>
            <a:schemeClr val="accent3"/>
          </a:solidFill>
          <a:ln w="19050">
            <a:solidFill>
              <a:schemeClr val="lt1"/>
            </a:solidFill>
          </a:ln>
          <a:effectLst/>
        </c:spPr>
        <c:dLbl>
          <c:idx val="0"/>
          <c:layout>
            <c:manualLayout>
              <c:x val="0.31834410587873191"/>
              <c:y val="3.703725455128421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6613097185566487"/>
                  <c:h val="0.19864662635402619"/>
                </c:manualLayout>
              </c15:layout>
            </c:ext>
          </c:extLst>
        </c:dLbl>
      </c:pivotFmt>
    </c:pivotFmts>
    <c:plotArea>
      <c:layout>
        <c:manualLayout>
          <c:layoutTarget val="inner"/>
          <c:xMode val="edge"/>
          <c:yMode val="edge"/>
          <c:x val="0.33623950131233593"/>
          <c:y val="0.27757509477981918"/>
          <c:w val="0.36918766404199471"/>
          <c:h val="0.61531277340332446"/>
        </c:manualLayout>
      </c:layout>
      <c:doughnutChart>
        <c:varyColors val="1"/>
        <c:ser>
          <c:idx val="0"/>
          <c:order val="0"/>
          <c:tx>
            <c:strRef>
              <c:f>Sheet15!$B$3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8838-45EF-9271-6CE38ADB92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8838-45EF-9271-6CE38ADB92F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8838-45EF-9271-6CE38ADB92F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8838-45EF-9271-6CE38ADB92F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8838-45EF-9271-6CE38ADB92FD}"/>
              </c:ext>
            </c:extLst>
          </c:dPt>
          <c:dLbls>
            <c:dLbl>
              <c:idx val="0"/>
              <c:layout>
                <c:manualLayout>
                  <c:x val="0.28780393967374562"/>
                  <c:y val="-4.629607878204911E-2"/>
                </c:manualLayout>
              </c:layout>
              <c:showLegendKey val="0"/>
              <c:showVal val="1"/>
              <c:showCatName val="1"/>
              <c:showSerName val="0"/>
              <c:showPercent val="0"/>
              <c:showBubbleSize val="0"/>
              <c:extLst>
                <c:ext xmlns:c15="http://schemas.microsoft.com/office/drawing/2012/chart" uri="{CE6537A1-D6FC-4f65-9D91-7224C49458BB}">
                  <c15:layout>
                    <c:manualLayout>
                      <c:w val="0.26036919900247923"/>
                      <c:h val="0.19864662635402619"/>
                    </c:manualLayout>
                  </c15:layout>
                </c:ext>
                <c:ext xmlns:c16="http://schemas.microsoft.com/office/drawing/2014/chart" uri="{C3380CC4-5D6E-409C-BE32-E72D297353CC}">
                  <c16:uniqueId val="{00000003-8838-45EF-9271-6CE38ADB92FD}"/>
                </c:ext>
              </c:extLst>
            </c:dLbl>
            <c:dLbl>
              <c:idx val="1"/>
              <c:layout>
                <c:manualLayout>
                  <c:x val="0.26740125974557888"/>
                  <c:y val="0.11574074074074074"/>
                </c:manualLayout>
              </c:layout>
              <c:showLegendKey val="0"/>
              <c:showVal val="1"/>
              <c:showCatName val="1"/>
              <c:showSerName val="0"/>
              <c:showPercent val="0"/>
              <c:showBubbleSize val="0"/>
              <c:extLst>
                <c:ext xmlns:c15="http://schemas.microsoft.com/office/drawing/2012/chart" uri="{CE6537A1-D6FC-4f65-9D91-7224C49458BB}">
                  <c15:layout>
                    <c:manualLayout>
                      <c:w val="0.20289717247947886"/>
                      <c:h val="0.32002784182363947"/>
                    </c:manualLayout>
                  </c15:layout>
                </c:ext>
                <c:ext xmlns:c16="http://schemas.microsoft.com/office/drawing/2014/chart" uri="{C3380CC4-5D6E-409C-BE32-E72D297353CC}">
                  <c16:uniqueId val="{00000002-8838-45EF-9271-6CE38ADB92FD}"/>
                </c:ext>
              </c:extLst>
            </c:dLbl>
            <c:dLbl>
              <c:idx val="2"/>
              <c:layout>
                <c:manualLayout>
                  <c:x val="0.31834410587873191"/>
                  <c:y val="3.7037254551284218E-2"/>
                </c:manualLayout>
              </c:layout>
              <c:showLegendKey val="0"/>
              <c:showVal val="1"/>
              <c:showCatName val="1"/>
              <c:showSerName val="0"/>
              <c:showPercent val="0"/>
              <c:showBubbleSize val="0"/>
              <c:extLst>
                <c:ext xmlns:c15="http://schemas.microsoft.com/office/drawing/2012/chart" uri="{CE6537A1-D6FC-4f65-9D91-7224C49458BB}">
                  <c15:layout>
                    <c:manualLayout>
                      <c:w val="0.26613097185566487"/>
                      <c:h val="0.19864662635402619"/>
                    </c:manualLayout>
                  </c15:layout>
                </c:ext>
                <c:ext xmlns:c16="http://schemas.microsoft.com/office/drawing/2014/chart" uri="{C3380CC4-5D6E-409C-BE32-E72D297353CC}">
                  <c16:uniqueId val="{00000006-8838-45EF-9271-6CE38ADB92FD}"/>
                </c:ext>
              </c:extLst>
            </c:dLbl>
            <c:dLbl>
              <c:idx val="3"/>
              <c:layout>
                <c:manualLayout>
                  <c:x val="-0.23971208585076451"/>
                  <c:y val="0.10676317048766684"/>
                </c:manualLayout>
              </c:layout>
              <c:showLegendKey val="0"/>
              <c:showVal val="1"/>
              <c:showCatName val="1"/>
              <c:showSerName val="0"/>
              <c:showPercent val="0"/>
              <c:showBubbleSize val="0"/>
              <c:extLst>
                <c:ext xmlns:c15="http://schemas.microsoft.com/office/drawing/2012/chart" uri="{CE6537A1-D6FC-4f65-9D91-7224C49458BB}">
                  <c15:layout>
                    <c:manualLayout>
                      <c:w val="0.22441366574330562"/>
                      <c:h val="0.19864662635402619"/>
                    </c:manualLayout>
                  </c15:layout>
                </c:ext>
                <c:ext xmlns:c16="http://schemas.microsoft.com/office/drawing/2014/chart" uri="{C3380CC4-5D6E-409C-BE32-E72D297353CC}">
                  <c16:uniqueId val="{00000005-8838-45EF-9271-6CE38ADB92FD}"/>
                </c:ext>
              </c:extLst>
            </c:dLbl>
            <c:dLbl>
              <c:idx val="4"/>
              <c:layout>
                <c:manualLayout>
                  <c:x val="-0.26564340814738879"/>
                  <c:y val="-6.944403358419976E-2"/>
                </c:manualLayout>
              </c:layout>
              <c:showLegendKey val="0"/>
              <c:showVal val="1"/>
              <c:showCatName val="1"/>
              <c:showSerName val="0"/>
              <c:showPercent val="0"/>
              <c:showBubbleSize val="0"/>
              <c:extLst>
                <c:ext xmlns:c15="http://schemas.microsoft.com/office/drawing/2012/chart" uri="{CE6537A1-D6FC-4f65-9D91-7224C49458BB}">
                  <c15:layout>
                    <c:manualLayout>
                      <c:w val="0.27542012927054471"/>
                      <c:h val="0.19864662635402619"/>
                    </c:manualLayout>
                  </c15:layout>
                </c:ext>
                <c:ext xmlns:c16="http://schemas.microsoft.com/office/drawing/2014/chart" uri="{C3380CC4-5D6E-409C-BE32-E72D297353CC}">
                  <c16:uniqueId val="{00000004-8838-45EF-9271-6CE38ADB92FD}"/>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Sheet15!$A$4:$A$9</c:f>
              <c:strCache>
                <c:ptCount val="5"/>
                <c:pt idx="0">
                  <c:v>drug offences</c:v>
                </c:pt>
                <c:pt idx="1">
                  <c:v>Other criminal code offences</c:v>
                </c:pt>
                <c:pt idx="2">
                  <c:v>property crime</c:v>
                </c:pt>
                <c:pt idx="3">
                  <c:v>Total Violent crime</c:v>
                </c:pt>
                <c:pt idx="4">
                  <c:v>Traffic violations</c:v>
                </c:pt>
              </c:strCache>
            </c:strRef>
          </c:cat>
          <c:val>
            <c:numRef>
              <c:f>Sheet15!$B$4:$B$9</c:f>
              <c:numCache>
                <c:formatCode>0.00%</c:formatCode>
                <c:ptCount val="5"/>
                <c:pt idx="0">
                  <c:v>4.5116703303665955E-2</c:v>
                </c:pt>
                <c:pt idx="1">
                  <c:v>0.16563722136297201</c:v>
                </c:pt>
                <c:pt idx="2">
                  <c:v>0.55021554281942398</c:v>
                </c:pt>
                <c:pt idx="3">
                  <c:v>0.18043182326481766</c:v>
                </c:pt>
                <c:pt idx="4">
                  <c:v>5.8598709249120404E-2</c:v>
                </c:pt>
              </c:numCache>
            </c:numRef>
          </c:val>
          <c:extLst>
            <c:ext xmlns:c16="http://schemas.microsoft.com/office/drawing/2014/chart" uri="{C3380CC4-5D6E-409C-BE32-E72D297353CC}">
              <c16:uniqueId val="{00000000-8838-45EF-9271-6CE38ADB92FD}"/>
            </c:ext>
          </c:extLst>
        </c:ser>
        <c:dLbls>
          <c:showLegendKey val="0"/>
          <c:showVal val="1"/>
          <c:showCatName val="0"/>
          <c:showSerName val="0"/>
          <c:showPercent val="0"/>
          <c:showBubbleSize val="0"/>
          <c:showLeaderLines val="1"/>
        </c:dLbls>
        <c:firstSliceAng val="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Sheet5!$D$2:$D$6</c:f>
              <c:numCache>
                <c:formatCode>General</c:formatCode>
                <c:ptCount val="5"/>
                <c:pt idx="0">
                  <c:v>381594</c:v>
                </c:pt>
                <c:pt idx="1">
                  <c:v>1163647</c:v>
                </c:pt>
                <c:pt idx="2">
                  <c:v>123930</c:v>
                </c:pt>
                <c:pt idx="3">
                  <c:v>95417</c:v>
                </c:pt>
                <c:pt idx="4">
                  <c:v>350305</c:v>
                </c:pt>
              </c:numCache>
            </c:numRef>
          </c:val>
          <c:extLst>
            <c:ext xmlns:c16="http://schemas.microsoft.com/office/drawing/2014/chart" uri="{C3380CC4-5D6E-409C-BE32-E72D297353CC}">
              <c16:uniqueId val="{00000000-A458-4501-988A-032B412EC3B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[Paul Okafor -crime data .xlsx]Sheet6!PivotTable1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200" b="1" i="0" u="none" strike="noStrike" baseline="0">
                <a:solidFill>
                  <a:schemeClr val="bg2">
                    <a:lumMod val="25000"/>
                  </a:schemeClr>
                </a:solidFill>
                <a:effectLst/>
              </a:rPr>
              <a:t>Police reported crime for selected offences, by province and territiry, 2016</a:t>
            </a:r>
            <a:r>
              <a:rPr lang="en-CA" sz="1200" b="0" i="0" u="none" strike="noStrike" baseline="0">
                <a:solidFill>
                  <a:schemeClr val="bg2">
                    <a:lumMod val="25000"/>
                  </a:schemeClr>
                </a:solidFill>
              </a:rPr>
              <a:t> </a:t>
            </a:r>
            <a:endParaRPr lang="en-US" sz="1200">
              <a:solidFill>
                <a:schemeClr val="bg2">
                  <a:lumMod val="25000"/>
                </a:schemeClr>
              </a:solidFill>
            </a:endParaRPr>
          </a:p>
        </c:rich>
      </c:tx>
      <c:layout>
        <c:manualLayout>
          <c:xMode val="edge"/>
          <c:yMode val="edge"/>
          <c:x val="0.17718044619422571"/>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a:noFill/>
          </a:ln>
          <a:effectLst/>
        </c:spPr>
      </c:pivotFmt>
    </c:pivotFmts>
    <c:plotArea>
      <c:layout/>
      <c:barChart>
        <c:barDir val="col"/>
        <c:grouping val="clustered"/>
        <c:varyColors val="0"/>
        <c:ser>
          <c:idx val="0"/>
          <c:order val="0"/>
          <c:tx>
            <c:strRef>
              <c:f>Sheet6!$B$3</c:f>
              <c:strCache>
                <c:ptCount val="1"/>
                <c:pt idx="0">
                  <c:v>Total</c:v>
                </c:pt>
              </c:strCache>
            </c:strRef>
          </c:tx>
          <c:spPr>
            <a:solidFill>
              <a:schemeClr val="bg2">
                <a:lumMod val="75000"/>
              </a:schemeClr>
            </a:solidFill>
            <a:ln>
              <a:noFill/>
            </a:ln>
            <a:effectLst/>
          </c:spPr>
          <c:invertIfNegative val="0"/>
          <c:dPt>
            <c:idx val="0"/>
            <c:invertIfNegative val="0"/>
            <c:bubble3D val="0"/>
            <c:spPr>
              <a:solidFill>
                <a:schemeClr val="bg2">
                  <a:lumMod val="25000"/>
                </a:schemeClr>
              </a:solidFill>
              <a:ln>
                <a:noFill/>
              </a:ln>
              <a:effectLst/>
            </c:spPr>
            <c:extLst>
              <c:ext xmlns:c16="http://schemas.microsoft.com/office/drawing/2014/chart" uri="{C3380CC4-5D6E-409C-BE32-E72D297353CC}">
                <c16:uniqueId val="{00000002-1BE9-4C8A-BCF4-05B09143F12E}"/>
              </c:ext>
            </c:extLst>
          </c:dPt>
          <c:cat>
            <c:strRef>
              <c:f>Sheet6!$A$4:$A$13</c:f>
              <c:strCache>
                <c:ptCount val="9"/>
                <c:pt idx="0">
                  <c:v>Ontario</c:v>
                </c:pt>
                <c:pt idx="1">
                  <c:v>Alberta</c:v>
                </c:pt>
                <c:pt idx="2">
                  <c:v>British Columbia</c:v>
                </c:pt>
                <c:pt idx="3">
                  <c:v>Quebec</c:v>
                </c:pt>
                <c:pt idx="4">
                  <c:v>Saskatchewan</c:v>
                </c:pt>
                <c:pt idx="5">
                  <c:v>Manitoba</c:v>
                </c:pt>
                <c:pt idx="6">
                  <c:v>Nova Scotia</c:v>
                </c:pt>
                <c:pt idx="7">
                  <c:v>New Brunswick</c:v>
                </c:pt>
                <c:pt idx="8">
                  <c:v>Newfoundland and
Labrador</c:v>
                </c:pt>
              </c:strCache>
            </c:strRef>
          </c:cat>
          <c:val>
            <c:numRef>
              <c:f>Sheet6!$B$4:$B$13</c:f>
              <c:numCache>
                <c:formatCode>General</c:formatCode>
                <c:ptCount val="9"/>
                <c:pt idx="0">
                  <c:v>45761</c:v>
                </c:pt>
                <c:pt idx="1">
                  <c:v>20902</c:v>
                </c:pt>
                <c:pt idx="2">
                  <c:v>20517</c:v>
                </c:pt>
                <c:pt idx="3">
                  <c:v>19935</c:v>
                </c:pt>
                <c:pt idx="4">
                  <c:v>7085</c:v>
                </c:pt>
                <c:pt idx="5">
                  <c:v>3898</c:v>
                </c:pt>
                <c:pt idx="6">
                  <c:v>2967</c:v>
                </c:pt>
                <c:pt idx="7">
                  <c:v>1968</c:v>
                </c:pt>
                <c:pt idx="8">
                  <c:v>1489</c:v>
                </c:pt>
              </c:numCache>
            </c:numRef>
          </c:val>
          <c:extLst>
            <c:ext xmlns:c16="http://schemas.microsoft.com/office/drawing/2014/chart" uri="{C3380CC4-5D6E-409C-BE32-E72D297353CC}">
              <c16:uniqueId val="{00000000-1BE9-4C8A-BCF4-05B09143F12E}"/>
            </c:ext>
          </c:extLst>
        </c:ser>
        <c:dLbls>
          <c:dLblPos val="outEnd"/>
          <c:showLegendKey val="0"/>
          <c:showVal val="0"/>
          <c:showCatName val="0"/>
          <c:showSerName val="0"/>
          <c:showPercent val="0"/>
          <c:showBubbleSize val="0"/>
        </c:dLbls>
        <c:gapWidth val="219"/>
        <c:overlap val="-27"/>
        <c:axId val="1976377647"/>
        <c:axId val="1976378127"/>
      </c:barChart>
      <c:catAx>
        <c:axId val="197637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76378127"/>
        <c:crosses val="autoZero"/>
        <c:auto val="1"/>
        <c:lblAlgn val="ctr"/>
        <c:lblOffset val="100"/>
        <c:noMultiLvlLbl val="0"/>
      </c:catAx>
      <c:valAx>
        <c:axId val="1976378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76377647"/>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[Paul Okafor -crime data .xlsx]Sheet14!PivotTable9</c:name>
    <c:fmtId val="0"/>
  </c:pivotSource>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CA" sz="800" b="1" i="0" u="none" strike="noStrike" baseline="0">
                <a:solidFill>
                  <a:schemeClr val="tx2">
                    <a:lumMod val="60000"/>
                    <a:lumOff val="40000"/>
                  </a:schemeClr>
                </a:solidFill>
                <a:effectLst/>
              </a:rPr>
              <a:t>Police-reported crime for selected offences, by census metropolitan area, 2017</a:t>
            </a:r>
            <a:r>
              <a:rPr lang="en-CA" sz="800" b="1" i="0" u="none" strike="noStrike" baseline="0">
                <a:solidFill>
                  <a:schemeClr val="tx2">
                    <a:lumMod val="60000"/>
                    <a:lumOff val="40000"/>
                  </a:schemeClr>
                </a:solidFill>
              </a:rPr>
              <a:t> </a:t>
            </a:r>
            <a:endParaRPr lang="en-CA" sz="800" b="1">
              <a:solidFill>
                <a:schemeClr val="tx2">
                  <a:lumMod val="60000"/>
                  <a:lumOff val="40000"/>
                </a:schemeClr>
              </a:solidFill>
            </a:endParaRPr>
          </a:p>
        </c:rich>
      </c:tx>
      <c:layout>
        <c:manualLayout>
          <c:xMode val="edge"/>
          <c:yMode val="edge"/>
          <c:x val="0.21892162589468597"/>
          <c:y val="0"/>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408960889553391E-2"/>
          <c:y val="0.20492766892510531"/>
          <c:w val="0.90495422864637654"/>
          <c:h val="0.53503662332906066"/>
        </c:manualLayout>
      </c:layout>
      <c:barChart>
        <c:barDir val="col"/>
        <c:grouping val="percentStacked"/>
        <c:varyColors val="0"/>
        <c:ser>
          <c:idx val="0"/>
          <c:order val="0"/>
          <c:tx>
            <c:strRef>
              <c:f>Sheet14!$B$3</c:f>
              <c:strCache>
                <c:ptCount val="1"/>
                <c:pt idx="0">
                  <c:v>Sum of Sexual Assault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Sheet14!$A$4:$A$15</c:f>
              <c:strCache>
                <c:ptCount val="11"/>
                <c:pt idx="0">
                  <c:v>Brantford</c:v>
                </c:pt>
                <c:pt idx="1">
                  <c:v>Edmonton</c:v>
                </c:pt>
                <c:pt idx="2">
                  <c:v>Guelph</c:v>
                </c:pt>
                <c:pt idx="3">
                  <c:v>Halifax</c:v>
                </c:pt>
                <c:pt idx="4">
                  <c:v>Hamilton</c:v>
                </c:pt>
                <c:pt idx="5">
                  <c:v>Peterborough</c:v>
                </c:pt>
                <c:pt idx="6">
                  <c:v>Saskatoon</c:v>
                </c:pt>
                <c:pt idx="7">
                  <c:v>St. John's</c:v>
                </c:pt>
                <c:pt idx="8">
                  <c:v>Thunder Bay</c:v>
                </c:pt>
                <c:pt idx="9">
                  <c:v>Victoria</c:v>
                </c:pt>
                <c:pt idx="10">
                  <c:v>Winnipeg</c:v>
                </c:pt>
              </c:strCache>
            </c:strRef>
          </c:cat>
          <c:val>
            <c:numRef>
              <c:f>Sheet14!$B$4:$B$15</c:f>
              <c:numCache>
                <c:formatCode>General</c:formatCode>
                <c:ptCount val="11"/>
                <c:pt idx="0">
                  <c:v>68</c:v>
                </c:pt>
                <c:pt idx="1">
                  <c:v>72</c:v>
                </c:pt>
                <c:pt idx="2">
                  <c:v>64</c:v>
                </c:pt>
                <c:pt idx="3">
                  <c:v>75</c:v>
                </c:pt>
                <c:pt idx="4">
                  <c:v>64</c:v>
                </c:pt>
                <c:pt idx="5">
                  <c:v>97</c:v>
                </c:pt>
                <c:pt idx="6">
                  <c:v>95</c:v>
                </c:pt>
                <c:pt idx="7">
                  <c:v>69</c:v>
                </c:pt>
                <c:pt idx="8">
                  <c:v>85</c:v>
                </c:pt>
                <c:pt idx="9">
                  <c:v>64</c:v>
                </c:pt>
                <c:pt idx="10">
                  <c:v>98</c:v>
                </c:pt>
              </c:numCache>
            </c:numRef>
          </c:val>
          <c:extLst>
            <c:ext xmlns:c16="http://schemas.microsoft.com/office/drawing/2014/chart" uri="{C3380CC4-5D6E-409C-BE32-E72D297353CC}">
              <c16:uniqueId val="{00000035-D06A-41E9-9A00-BE8F66DA24CA}"/>
            </c:ext>
          </c:extLst>
        </c:ser>
        <c:ser>
          <c:idx val="1"/>
          <c:order val="1"/>
          <c:tx>
            <c:strRef>
              <c:f>Sheet14!$C$3</c:f>
              <c:strCache>
                <c:ptCount val="1"/>
                <c:pt idx="0">
                  <c:v>Sum of Robbery rate</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Sheet14!$A$4:$A$15</c:f>
              <c:strCache>
                <c:ptCount val="11"/>
                <c:pt idx="0">
                  <c:v>Brantford</c:v>
                </c:pt>
                <c:pt idx="1">
                  <c:v>Edmonton</c:v>
                </c:pt>
                <c:pt idx="2">
                  <c:v>Guelph</c:v>
                </c:pt>
                <c:pt idx="3">
                  <c:v>Halifax</c:v>
                </c:pt>
                <c:pt idx="4">
                  <c:v>Hamilton</c:v>
                </c:pt>
                <c:pt idx="5">
                  <c:v>Peterborough</c:v>
                </c:pt>
                <c:pt idx="6">
                  <c:v>Saskatoon</c:v>
                </c:pt>
                <c:pt idx="7">
                  <c:v>St. John's</c:v>
                </c:pt>
                <c:pt idx="8">
                  <c:v>Thunder Bay</c:v>
                </c:pt>
                <c:pt idx="9">
                  <c:v>Victoria</c:v>
                </c:pt>
                <c:pt idx="10">
                  <c:v>Winnipeg</c:v>
                </c:pt>
              </c:strCache>
            </c:strRef>
          </c:cat>
          <c:val>
            <c:numRef>
              <c:f>Sheet14!$C$4:$C$15</c:f>
              <c:numCache>
                <c:formatCode>General</c:formatCode>
                <c:ptCount val="11"/>
                <c:pt idx="0">
                  <c:v>68</c:v>
                </c:pt>
                <c:pt idx="1">
                  <c:v>103</c:v>
                </c:pt>
                <c:pt idx="2">
                  <c:v>22</c:v>
                </c:pt>
                <c:pt idx="3">
                  <c:v>45</c:v>
                </c:pt>
                <c:pt idx="4">
                  <c:v>70</c:v>
                </c:pt>
                <c:pt idx="5">
                  <c:v>41</c:v>
                </c:pt>
                <c:pt idx="6">
                  <c:v>116</c:v>
                </c:pt>
                <c:pt idx="7">
                  <c:v>87</c:v>
                </c:pt>
                <c:pt idx="8">
                  <c:v>118</c:v>
                </c:pt>
                <c:pt idx="9">
                  <c:v>37</c:v>
                </c:pt>
                <c:pt idx="10">
                  <c:v>229</c:v>
                </c:pt>
              </c:numCache>
            </c:numRef>
          </c:val>
          <c:extLst>
            <c:ext xmlns:c16="http://schemas.microsoft.com/office/drawing/2014/chart" uri="{C3380CC4-5D6E-409C-BE32-E72D297353CC}">
              <c16:uniqueId val="{00000036-D06A-41E9-9A00-BE8F66DA24CA}"/>
            </c:ext>
          </c:extLst>
        </c:ser>
        <c:dLbls>
          <c:showLegendKey val="0"/>
          <c:showVal val="0"/>
          <c:showCatName val="0"/>
          <c:showSerName val="0"/>
          <c:showPercent val="0"/>
          <c:showBubbleSize val="0"/>
        </c:dLbls>
        <c:gapWidth val="33"/>
        <c:overlap val="100"/>
        <c:axId val="813527023"/>
        <c:axId val="813526543"/>
      </c:barChart>
      <c:catAx>
        <c:axId val="81352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813526543"/>
        <c:crosses val="autoZero"/>
        <c:auto val="1"/>
        <c:lblAlgn val="ctr"/>
        <c:lblOffset val="100"/>
        <c:noMultiLvlLbl val="0"/>
      </c:catAx>
      <c:valAx>
        <c:axId val="813526543"/>
        <c:scaling>
          <c:orientation val="minMax"/>
        </c:scaling>
        <c:delete val="1"/>
        <c:axPos val="l"/>
        <c:numFmt formatCode="0%" sourceLinked="1"/>
        <c:majorTickMark val="none"/>
        <c:minorTickMark val="none"/>
        <c:tickLblPos val="nextTo"/>
        <c:crossAx val="813527023"/>
        <c:crosses val="autoZero"/>
        <c:crossBetween val="between"/>
      </c:valAx>
      <c:spPr>
        <a:noFill/>
        <a:ln>
          <a:noFill/>
        </a:ln>
        <a:effectLst/>
      </c:spPr>
    </c:plotArea>
    <c:legend>
      <c:legendPos val="b"/>
      <c:layout>
        <c:manualLayout>
          <c:xMode val="edge"/>
          <c:yMode val="edge"/>
          <c:x val="5.502122323730306E-2"/>
          <c:y val="0.91593343709943231"/>
          <c:w val="0.77126287997383114"/>
          <c:h val="8.406656290056766E-2"/>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[Paul Okafor -crime data .xlsx]Sheet14!PivotTable9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050" b="1"/>
              <a:t>Police-reported crime for selected offences, by census metropolitan area, 2017</a:t>
            </a:r>
          </a:p>
        </c:rich>
      </c:tx>
      <c:layout>
        <c:manualLayout>
          <c:xMode val="edge"/>
          <c:yMode val="edge"/>
          <c:x val="0.25618059295268308"/>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Sheet14!$B$3</c:f>
              <c:strCache>
                <c:ptCount val="1"/>
                <c:pt idx="0">
                  <c:v>Sum of Sexual Assault rate</c:v>
                </c:pt>
              </c:strCache>
            </c:strRef>
          </c:tx>
          <c:spPr>
            <a:ln w="28575" cap="rnd">
              <a:solidFill>
                <a:schemeClr val="accent1"/>
              </a:solidFill>
              <a:round/>
            </a:ln>
            <a:effectLst/>
          </c:spPr>
          <c:marker>
            <c:symbol val="none"/>
          </c:marker>
          <c:cat>
            <c:strRef>
              <c:f>Sheet14!$A$4:$A$15</c:f>
              <c:strCache>
                <c:ptCount val="11"/>
                <c:pt idx="0">
                  <c:v>Brantford</c:v>
                </c:pt>
                <c:pt idx="1">
                  <c:v>Edmonton</c:v>
                </c:pt>
                <c:pt idx="2">
                  <c:v>Guelph</c:v>
                </c:pt>
                <c:pt idx="3">
                  <c:v>Halifax</c:v>
                </c:pt>
                <c:pt idx="4">
                  <c:v>Hamilton</c:v>
                </c:pt>
                <c:pt idx="5">
                  <c:v>Peterborough</c:v>
                </c:pt>
                <c:pt idx="6">
                  <c:v>Saskatoon</c:v>
                </c:pt>
                <c:pt idx="7">
                  <c:v>St. John's</c:v>
                </c:pt>
                <c:pt idx="8">
                  <c:v>Thunder Bay</c:v>
                </c:pt>
                <c:pt idx="9">
                  <c:v>Victoria</c:v>
                </c:pt>
                <c:pt idx="10">
                  <c:v>Winnipeg</c:v>
                </c:pt>
              </c:strCache>
            </c:strRef>
          </c:cat>
          <c:val>
            <c:numRef>
              <c:f>Sheet14!$B$4:$B$15</c:f>
              <c:numCache>
                <c:formatCode>General</c:formatCode>
                <c:ptCount val="11"/>
                <c:pt idx="0">
                  <c:v>68</c:v>
                </c:pt>
                <c:pt idx="1">
                  <c:v>72</c:v>
                </c:pt>
                <c:pt idx="2">
                  <c:v>64</c:v>
                </c:pt>
                <c:pt idx="3">
                  <c:v>75</c:v>
                </c:pt>
                <c:pt idx="4">
                  <c:v>64</c:v>
                </c:pt>
                <c:pt idx="5">
                  <c:v>97</c:v>
                </c:pt>
                <c:pt idx="6">
                  <c:v>95</c:v>
                </c:pt>
                <c:pt idx="7">
                  <c:v>69</c:v>
                </c:pt>
                <c:pt idx="8">
                  <c:v>85</c:v>
                </c:pt>
                <c:pt idx="9">
                  <c:v>64</c:v>
                </c:pt>
                <c:pt idx="10">
                  <c:v>98</c:v>
                </c:pt>
              </c:numCache>
            </c:numRef>
          </c:val>
          <c:smooth val="0"/>
          <c:extLst>
            <c:ext xmlns:c16="http://schemas.microsoft.com/office/drawing/2014/chart" uri="{C3380CC4-5D6E-409C-BE32-E72D297353CC}">
              <c16:uniqueId val="{00000033-9E4D-4BDC-AA80-1C0D5A141CA9}"/>
            </c:ext>
          </c:extLst>
        </c:ser>
        <c:ser>
          <c:idx val="1"/>
          <c:order val="1"/>
          <c:tx>
            <c:strRef>
              <c:f>Sheet14!$C$3</c:f>
              <c:strCache>
                <c:ptCount val="1"/>
                <c:pt idx="0">
                  <c:v>Sum of Robbery rate</c:v>
                </c:pt>
              </c:strCache>
            </c:strRef>
          </c:tx>
          <c:spPr>
            <a:ln w="28575" cap="rnd">
              <a:solidFill>
                <a:schemeClr val="accent2"/>
              </a:solidFill>
              <a:round/>
            </a:ln>
            <a:effectLst/>
          </c:spPr>
          <c:marker>
            <c:symbol val="none"/>
          </c:marker>
          <c:cat>
            <c:strRef>
              <c:f>Sheet14!$A$4:$A$15</c:f>
              <c:strCache>
                <c:ptCount val="11"/>
                <c:pt idx="0">
                  <c:v>Brantford</c:v>
                </c:pt>
                <c:pt idx="1">
                  <c:v>Edmonton</c:v>
                </c:pt>
                <c:pt idx="2">
                  <c:v>Guelph</c:v>
                </c:pt>
                <c:pt idx="3">
                  <c:v>Halifax</c:v>
                </c:pt>
                <c:pt idx="4">
                  <c:v>Hamilton</c:v>
                </c:pt>
                <c:pt idx="5">
                  <c:v>Peterborough</c:v>
                </c:pt>
                <c:pt idx="6">
                  <c:v>Saskatoon</c:v>
                </c:pt>
                <c:pt idx="7">
                  <c:v>St. John's</c:v>
                </c:pt>
                <c:pt idx="8">
                  <c:v>Thunder Bay</c:v>
                </c:pt>
                <c:pt idx="9">
                  <c:v>Victoria</c:v>
                </c:pt>
                <c:pt idx="10">
                  <c:v>Winnipeg</c:v>
                </c:pt>
              </c:strCache>
            </c:strRef>
          </c:cat>
          <c:val>
            <c:numRef>
              <c:f>Sheet14!$C$4:$C$15</c:f>
              <c:numCache>
                <c:formatCode>General</c:formatCode>
                <c:ptCount val="11"/>
                <c:pt idx="0">
                  <c:v>68</c:v>
                </c:pt>
                <c:pt idx="1">
                  <c:v>103</c:v>
                </c:pt>
                <c:pt idx="2">
                  <c:v>22</c:v>
                </c:pt>
                <c:pt idx="3">
                  <c:v>45</c:v>
                </c:pt>
                <c:pt idx="4">
                  <c:v>70</c:v>
                </c:pt>
                <c:pt idx="5">
                  <c:v>41</c:v>
                </c:pt>
                <c:pt idx="6">
                  <c:v>116</c:v>
                </c:pt>
                <c:pt idx="7">
                  <c:v>87</c:v>
                </c:pt>
                <c:pt idx="8">
                  <c:v>118</c:v>
                </c:pt>
                <c:pt idx="9">
                  <c:v>37</c:v>
                </c:pt>
                <c:pt idx="10">
                  <c:v>229</c:v>
                </c:pt>
              </c:numCache>
            </c:numRef>
          </c:val>
          <c:smooth val="0"/>
          <c:extLst>
            <c:ext xmlns:c16="http://schemas.microsoft.com/office/drawing/2014/chart" uri="{C3380CC4-5D6E-409C-BE32-E72D297353CC}">
              <c16:uniqueId val="{00000034-9E4D-4BDC-AA80-1C0D5A141CA9}"/>
            </c:ext>
          </c:extLst>
        </c:ser>
        <c:dLbls>
          <c:showLegendKey val="0"/>
          <c:showVal val="0"/>
          <c:showCatName val="0"/>
          <c:showSerName val="0"/>
          <c:showPercent val="0"/>
          <c:showBubbleSize val="0"/>
        </c:dLbls>
        <c:smooth val="0"/>
        <c:axId val="1557175375"/>
        <c:axId val="1557178735"/>
      </c:lineChart>
      <c:catAx>
        <c:axId val="1557175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178735"/>
        <c:crosses val="autoZero"/>
        <c:auto val="1"/>
        <c:lblAlgn val="ctr"/>
        <c:lblOffset val="100"/>
        <c:noMultiLvlLbl val="0"/>
      </c:catAx>
      <c:valAx>
        <c:axId val="1557178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175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[Paul Okafor -crime data .xlsx]Sheet14!PivotTable9</c:name>
    <c:fmtId val="2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Sheet14!$B$3</c:f>
              <c:strCache>
                <c:ptCount val="1"/>
                <c:pt idx="0">
                  <c:v>Sum of Sexual Assault rate</c:v>
                </c:pt>
              </c:strCache>
            </c:strRef>
          </c:tx>
          <c:spPr>
            <a:solidFill>
              <a:schemeClr val="accent1"/>
            </a:solidFill>
            <a:ln>
              <a:noFill/>
            </a:ln>
            <a:effectLst/>
          </c:spPr>
          <c:invertIfNegative val="0"/>
          <c:cat>
            <c:strRef>
              <c:f>Sheet14!$A$4:$A$15</c:f>
              <c:strCache>
                <c:ptCount val="11"/>
                <c:pt idx="0">
                  <c:v>Brantford</c:v>
                </c:pt>
                <c:pt idx="1">
                  <c:v>Edmonton</c:v>
                </c:pt>
                <c:pt idx="2">
                  <c:v>Guelph</c:v>
                </c:pt>
                <c:pt idx="3">
                  <c:v>Halifax</c:v>
                </c:pt>
                <c:pt idx="4">
                  <c:v>Hamilton</c:v>
                </c:pt>
                <c:pt idx="5">
                  <c:v>Peterborough</c:v>
                </c:pt>
                <c:pt idx="6">
                  <c:v>Saskatoon</c:v>
                </c:pt>
                <c:pt idx="7">
                  <c:v>St. John's</c:v>
                </c:pt>
                <c:pt idx="8">
                  <c:v>Thunder Bay</c:v>
                </c:pt>
                <c:pt idx="9">
                  <c:v>Victoria</c:v>
                </c:pt>
                <c:pt idx="10">
                  <c:v>Winnipeg</c:v>
                </c:pt>
              </c:strCache>
            </c:strRef>
          </c:cat>
          <c:val>
            <c:numRef>
              <c:f>Sheet14!$B$4:$B$15</c:f>
              <c:numCache>
                <c:formatCode>General</c:formatCode>
                <c:ptCount val="11"/>
                <c:pt idx="0">
                  <c:v>68</c:v>
                </c:pt>
                <c:pt idx="1">
                  <c:v>72</c:v>
                </c:pt>
                <c:pt idx="2">
                  <c:v>64</c:v>
                </c:pt>
                <c:pt idx="3">
                  <c:v>75</c:v>
                </c:pt>
                <c:pt idx="4">
                  <c:v>64</c:v>
                </c:pt>
                <c:pt idx="5">
                  <c:v>97</c:v>
                </c:pt>
                <c:pt idx="6">
                  <c:v>95</c:v>
                </c:pt>
                <c:pt idx="7">
                  <c:v>69</c:v>
                </c:pt>
                <c:pt idx="8">
                  <c:v>85</c:v>
                </c:pt>
                <c:pt idx="9">
                  <c:v>64</c:v>
                </c:pt>
                <c:pt idx="10">
                  <c:v>98</c:v>
                </c:pt>
              </c:numCache>
            </c:numRef>
          </c:val>
          <c:extLst>
            <c:ext xmlns:c16="http://schemas.microsoft.com/office/drawing/2014/chart" uri="{C3380CC4-5D6E-409C-BE32-E72D297353CC}">
              <c16:uniqueId val="{00000000-7CD3-4E69-9E20-470E4C0B0917}"/>
            </c:ext>
          </c:extLst>
        </c:ser>
        <c:ser>
          <c:idx val="1"/>
          <c:order val="1"/>
          <c:tx>
            <c:strRef>
              <c:f>Sheet14!$C$3</c:f>
              <c:strCache>
                <c:ptCount val="1"/>
                <c:pt idx="0">
                  <c:v>Sum of Robbery rate</c:v>
                </c:pt>
              </c:strCache>
            </c:strRef>
          </c:tx>
          <c:spPr>
            <a:solidFill>
              <a:schemeClr val="accent2"/>
            </a:solidFill>
            <a:ln>
              <a:noFill/>
            </a:ln>
            <a:effectLst/>
          </c:spPr>
          <c:invertIfNegative val="0"/>
          <c:cat>
            <c:strRef>
              <c:f>Sheet14!$A$4:$A$15</c:f>
              <c:strCache>
                <c:ptCount val="11"/>
                <c:pt idx="0">
                  <c:v>Brantford</c:v>
                </c:pt>
                <c:pt idx="1">
                  <c:v>Edmonton</c:v>
                </c:pt>
                <c:pt idx="2">
                  <c:v>Guelph</c:v>
                </c:pt>
                <c:pt idx="3">
                  <c:v>Halifax</c:v>
                </c:pt>
                <c:pt idx="4">
                  <c:v>Hamilton</c:v>
                </c:pt>
                <c:pt idx="5">
                  <c:v>Peterborough</c:v>
                </c:pt>
                <c:pt idx="6">
                  <c:v>Saskatoon</c:v>
                </c:pt>
                <c:pt idx="7">
                  <c:v>St. John's</c:v>
                </c:pt>
                <c:pt idx="8">
                  <c:v>Thunder Bay</c:v>
                </c:pt>
                <c:pt idx="9">
                  <c:v>Victoria</c:v>
                </c:pt>
                <c:pt idx="10">
                  <c:v>Winnipeg</c:v>
                </c:pt>
              </c:strCache>
            </c:strRef>
          </c:cat>
          <c:val>
            <c:numRef>
              <c:f>Sheet14!$C$4:$C$15</c:f>
              <c:numCache>
                <c:formatCode>General</c:formatCode>
                <c:ptCount val="11"/>
                <c:pt idx="0">
                  <c:v>68</c:v>
                </c:pt>
                <c:pt idx="1">
                  <c:v>103</c:v>
                </c:pt>
                <c:pt idx="2">
                  <c:v>22</c:v>
                </c:pt>
                <c:pt idx="3">
                  <c:v>45</c:v>
                </c:pt>
                <c:pt idx="4">
                  <c:v>70</c:v>
                </c:pt>
                <c:pt idx="5">
                  <c:v>41</c:v>
                </c:pt>
                <c:pt idx="6">
                  <c:v>116</c:v>
                </c:pt>
                <c:pt idx="7">
                  <c:v>87</c:v>
                </c:pt>
                <c:pt idx="8">
                  <c:v>118</c:v>
                </c:pt>
                <c:pt idx="9">
                  <c:v>37</c:v>
                </c:pt>
                <c:pt idx="10">
                  <c:v>229</c:v>
                </c:pt>
              </c:numCache>
            </c:numRef>
          </c:val>
          <c:extLst>
            <c:ext xmlns:c16="http://schemas.microsoft.com/office/drawing/2014/chart" uri="{C3380CC4-5D6E-409C-BE32-E72D297353CC}">
              <c16:uniqueId val="{00000001-7CD3-4E69-9E20-470E4C0B0917}"/>
            </c:ext>
          </c:extLst>
        </c:ser>
        <c:dLbls>
          <c:showLegendKey val="0"/>
          <c:showVal val="0"/>
          <c:showCatName val="0"/>
          <c:showSerName val="0"/>
          <c:showPercent val="0"/>
          <c:showBubbleSize val="0"/>
        </c:dLbls>
        <c:gapWidth val="150"/>
        <c:overlap val="100"/>
        <c:axId val="1560371663"/>
        <c:axId val="1560373103"/>
      </c:barChart>
      <c:catAx>
        <c:axId val="156037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373103"/>
        <c:crosses val="autoZero"/>
        <c:auto val="1"/>
        <c:lblAlgn val="ctr"/>
        <c:lblOffset val="100"/>
        <c:noMultiLvlLbl val="0"/>
      </c:catAx>
      <c:valAx>
        <c:axId val="1560373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371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CA"/>
              <a:t>Chart Title</a:t>
            </a:r>
          </a:p>
        </c:rich>
      </c:tx>
      <c:layout>
        <c:manualLayout>
          <c:xMode val="edge"/>
          <c:yMode val="edge"/>
          <c:x val="0.21892162589468597"/>
          <c:y val="0"/>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408960889553391E-2"/>
          <c:y val="0.20492766892510531"/>
          <c:w val="0.90495422864637654"/>
          <c:h val="0.53503662332906066"/>
        </c:manualLayout>
      </c:layout>
      <c:barChart>
        <c:barDir val="col"/>
        <c:grouping val="percentStacked"/>
        <c:varyColors val="0"/>
        <c:ser>
          <c:idx val="0"/>
          <c:order val="0"/>
          <c:tx>
            <c:strRef>
              <c:f>Sheet14!$E$3</c:f>
              <c:strCache>
                <c:ptCount val="1"/>
                <c:pt idx="0">
                  <c:v>Sexual Assult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Sheet14!$E$4:$E$14</c:f>
              <c:numCache>
                <c:formatCode>0%</c:formatCode>
                <c:ptCount val="11"/>
                <c:pt idx="0">
                  <c:v>0.5</c:v>
                </c:pt>
                <c:pt idx="1">
                  <c:v>0.41142857142857142</c:v>
                </c:pt>
                <c:pt idx="2">
                  <c:v>0.7441860465116279</c:v>
                </c:pt>
                <c:pt idx="3">
                  <c:v>0.625</c:v>
                </c:pt>
                <c:pt idx="4">
                  <c:v>0.47761194029850745</c:v>
                </c:pt>
                <c:pt idx="5">
                  <c:v>0.70289855072463769</c:v>
                </c:pt>
                <c:pt idx="6">
                  <c:v>0.45023696682464454</c:v>
                </c:pt>
                <c:pt idx="7">
                  <c:v>0.44230769230769229</c:v>
                </c:pt>
                <c:pt idx="8">
                  <c:v>0.41871921182266009</c:v>
                </c:pt>
                <c:pt idx="9">
                  <c:v>0.63366336633663367</c:v>
                </c:pt>
                <c:pt idx="10">
                  <c:v>0.29969418960244648</c:v>
                </c:pt>
              </c:numCache>
            </c:numRef>
          </c:val>
          <c:extLst>
            <c:ext xmlns:c16="http://schemas.microsoft.com/office/drawing/2014/chart" uri="{C3380CC4-5D6E-409C-BE32-E72D297353CC}">
              <c16:uniqueId val="{00000035-D06A-41E9-9A00-BE8F66DA24CA}"/>
            </c:ext>
          </c:extLst>
        </c:ser>
        <c:ser>
          <c:idx val="1"/>
          <c:order val="1"/>
          <c:tx>
            <c:strRef>
              <c:f>Sheet14!$F$3</c:f>
              <c:strCache>
                <c:ptCount val="1"/>
                <c:pt idx="0">
                  <c:v>Robbery Rate</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Sheet14!$F$4:$F$14</c:f>
              <c:numCache>
                <c:formatCode>0%</c:formatCode>
                <c:ptCount val="11"/>
                <c:pt idx="0">
                  <c:v>0.5</c:v>
                </c:pt>
                <c:pt idx="1">
                  <c:v>0.58857142857142852</c:v>
                </c:pt>
                <c:pt idx="2">
                  <c:v>0.2558139534883721</c:v>
                </c:pt>
                <c:pt idx="3">
                  <c:v>0.375</c:v>
                </c:pt>
                <c:pt idx="4">
                  <c:v>0.52238805970149249</c:v>
                </c:pt>
                <c:pt idx="5">
                  <c:v>0.29710144927536231</c:v>
                </c:pt>
                <c:pt idx="6">
                  <c:v>0.54976303317535546</c:v>
                </c:pt>
                <c:pt idx="7">
                  <c:v>0.55769230769230771</c:v>
                </c:pt>
                <c:pt idx="8">
                  <c:v>0.58128078817733986</c:v>
                </c:pt>
                <c:pt idx="9">
                  <c:v>0.36633663366336633</c:v>
                </c:pt>
                <c:pt idx="10">
                  <c:v>0.70030581039755346</c:v>
                </c:pt>
              </c:numCache>
            </c:numRef>
          </c:val>
          <c:extLst>
            <c:ext xmlns:c16="http://schemas.microsoft.com/office/drawing/2014/chart" uri="{C3380CC4-5D6E-409C-BE32-E72D297353CC}">
              <c16:uniqueId val="{00000036-D06A-41E9-9A00-BE8F66DA24CA}"/>
            </c:ext>
          </c:extLst>
        </c:ser>
        <c:dLbls>
          <c:showLegendKey val="0"/>
          <c:showVal val="0"/>
          <c:showCatName val="0"/>
          <c:showSerName val="0"/>
          <c:showPercent val="0"/>
          <c:showBubbleSize val="0"/>
        </c:dLbls>
        <c:gapWidth val="33"/>
        <c:overlap val="100"/>
        <c:axId val="813527023"/>
        <c:axId val="813526543"/>
      </c:barChart>
      <c:catAx>
        <c:axId val="81352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813526543"/>
        <c:crosses val="autoZero"/>
        <c:auto val="1"/>
        <c:lblAlgn val="ctr"/>
        <c:lblOffset val="100"/>
        <c:noMultiLvlLbl val="0"/>
      </c:catAx>
      <c:valAx>
        <c:axId val="813526543"/>
        <c:scaling>
          <c:orientation val="minMax"/>
        </c:scaling>
        <c:delete val="1"/>
        <c:axPos val="l"/>
        <c:numFmt formatCode="0%" sourceLinked="1"/>
        <c:majorTickMark val="none"/>
        <c:minorTickMark val="none"/>
        <c:tickLblPos val="nextTo"/>
        <c:crossAx val="813527023"/>
        <c:crosses val="autoZero"/>
        <c:crossBetween val="between"/>
      </c:valAx>
      <c:spPr>
        <a:noFill/>
        <a:ln>
          <a:noFill/>
        </a:ln>
        <a:effectLst/>
      </c:spPr>
    </c:plotArea>
    <c:legend>
      <c:legendPos val="b"/>
      <c:layout>
        <c:manualLayout>
          <c:xMode val="edge"/>
          <c:yMode val="edge"/>
          <c:x val="5.502122323730306E-2"/>
          <c:y val="0.91593343709943231"/>
          <c:w val="0.77126287997383114"/>
          <c:h val="8.406656290056766E-2"/>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[Paul Okafor -crime data .xlsx]Sheet8!PivotTable3</c:name>
    <c:fmtId val="3"/>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CA" sz="900" b="1" i="0" u="none" strike="noStrike" cap="all" baseline="0">
                <a:solidFill>
                  <a:schemeClr val="accent1"/>
                </a:solidFill>
              </a:rPr>
              <a:t>Police-reported crime total, by province and territory, 2016</a:t>
            </a:r>
            <a:endParaRPr lang="en-CA" sz="900" cap="all" baseline="0">
              <a:solidFill>
                <a:schemeClr val="accent1"/>
              </a:solidFill>
            </a:endParaRPr>
          </a:p>
        </c:rich>
      </c:tx>
      <c:layout>
        <c:manualLayout>
          <c:xMode val="edge"/>
          <c:yMode val="edge"/>
          <c:x val="0.18882633420822398"/>
          <c:y val="3.2407407407407406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pivotFmt>
      <c:pivotFmt>
        <c:idx val="6"/>
        <c:spPr>
          <a:solidFill>
            <a:srgbClr val="4F81BD">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F81BD">
              <a:lumMod val="60000"/>
              <a:lumOff val="40000"/>
            </a:srgbClr>
          </a:solidFill>
          <a:ln>
            <a:noFill/>
          </a:ln>
          <a:effectLst/>
        </c:spPr>
      </c:pivotFmt>
      <c:pivotFmt>
        <c:idx val="8"/>
        <c:spPr>
          <a:solidFill>
            <a:srgbClr val="4F81BD">
              <a:lumMod val="75000"/>
            </a:srgbClr>
          </a:solidFill>
          <a:ln>
            <a:noFill/>
          </a:ln>
          <a:effectLst/>
        </c:spPr>
      </c:pivotFmt>
      <c:pivotFmt>
        <c:idx val="9"/>
        <c:spPr>
          <a:solidFill>
            <a:srgbClr val="4F81BD">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4F81BD">
              <a:lumMod val="75000"/>
            </a:srgbClr>
          </a:solidFill>
          <a:ln>
            <a:noFill/>
          </a:ln>
          <a:effectLst/>
        </c:spPr>
      </c:pivotFmt>
      <c:pivotFmt>
        <c:idx val="11"/>
        <c:spPr>
          <a:solidFill>
            <a:srgbClr val="4F81BD">
              <a:lumMod val="60000"/>
              <a:lumOff val="40000"/>
            </a:srgbClr>
          </a:solidFill>
          <a:ln>
            <a:noFill/>
          </a:ln>
          <a:effectLst/>
        </c:spPr>
      </c:pivotFmt>
      <c:pivotFmt>
        <c:idx val="12"/>
        <c:spPr>
          <a:solidFill>
            <a:srgbClr val="4F81BD">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F81BD">
              <a:lumMod val="75000"/>
            </a:srgbClr>
          </a:solidFill>
          <a:ln>
            <a:noFill/>
          </a:ln>
          <a:effectLst/>
        </c:spPr>
      </c:pivotFmt>
      <c:pivotFmt>
        <c:idx val="14"/>
        <c:spPr>
          <a:solidFill>
            <a:srgbClr val="4F81BD">
              <a:lumMod val="60000"/>
              <a:lumOff val="40000"/>
            </a:srgbClr>
          </a:solidFill>
          <a:ln>
            <a:noFill/>
          </a:ln>
          <a:effectLst/>
        </c:spPr>
      </c:pivotFmt>
    </c:pivotFmts>
    <c:plotArea>
      <c:layout>
        <c:manualLayout>
          <c:layoutTarget val="inner"/>
          <c:xMode val="edge"/>
          <c:yMode val="edge"/>
          <c:x val="0.24466502068597357"/>
          <c:y val="0.23314664664319881"/>
          <c:w val="0.64892760279965001"/>
          <c:h val="0.69347331390689548"/>
        </c:manualLayout>
      </c:layout>
      <c:barChart>
        <c:barDir val="bar"/>
        <c:grouping val="clustered"/>
        <c:varyColors val="0"/>
        <c:ser>
          <c:idx val="0"/>
          <c:order val="0"/>
          <c:tx>
            <c:strRef>
              <c:f>Sheet8!$B$3</c:f>
              <c:strCache>
                <c:ptCount val="1"/>
                <c:pt idx="0">
                  <c:v>Total</c:v>
                </c:pt>
              </c:strCache>
            </c:strRef>
          </c:tx>
          <c:spPr>
            <a:solidFill>
              <a:srgbClr val="4F81BD">
                <a:lumMod val="60000"/>
                <a:lumOff val="40000"/>
              </a:srgbClr>
            </a:solidFill>
            <a:ln>
              <a:noFill/>
            </a:ln>
            <a:effectLst/>
          </c:spPr>
          <c:invertIfNegative val="0"/>
          <c:dPt>
            <c:idx val="0"/>
            <c:invertIfNegative val="0"/>
            <c:bubble3D val="0"/>
            <c:spPr>
              <a:solidFill>
                <a:srgbClr val="4F81BD">
                  <a:lumMod val="75000"/>
                </a:srgbClr>
              </a:solidFill>
              <a:ln>
                <a:noFill/>
              </a:ln>
              <a:effectLst/>
            </c:spPr>
            <c:extLst>
              <c:ext xmlns:c16="http://schemas.microsoft.com/office/drawing/2014/chart" uri="{C3380CC4-5D6E-409C-BE32-E72D297353CC}">
                <c16:uniqueId val="{00000001-56F8-48D7-BEBE-D3D419E09D17}"/>
              </c:ext>
            </c:extLst>
          </c:dPt>
          <c:dPt>
            <c:idx val="1"/>
            <c:invertIfNegative val="0"/>
            <c:bubble3D val="0"/>
            <c:spPr>
              <a:solidFill>
                <a:srgbClr val="4F81BD">
                  <a:lumMod val="60000"/>
                  <a:lumOff val="40000"/>
                </a:srgbClr>
              </a:solidFill>
              <a:ln>
                <a:noFill/>
              </a:ln>
              <a:effectLst/>
            </c:spPr>
          </c:dPt>
          <c:dPt>
            <c:idx val="2"/>
            <c:invertIfNegative val="0"/>
            <c:bubble3D val="0"/>
            <c:extLst>
              <c:ext xmlns:c16="http://schemas.microsoft.com/office/drawing/2014/chart" uri="{C3380CC4-5D6E-409C-BE32-E72D297353CC}">
                <c16:uniqueId val="{00000003-56F8-48D7-BEBE-D3D419E09D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Sheet8!$A$4:$A$11</c:f>
              <c:strCache>
                <c:ptCount val="7"/>
                <c:pt idx="0">
                  <c:v>Ontario</c:v>
                </c:pt>
                <c:pt idx="1">
                  <c:v>Alberta</c:v>
                </c:pt>
                <c:pt idx="2">
                  <c:v>Saskatchewan</c:v>
                </c:pt>
                <c:pt idx="3">
                  <c:v>Nova Scotia</c:v>
                </c:pt>
                <c:pt idx="4">
                  <c:v>Newfoundland and Labrador</c:v>
                </c:pt>
                <c:pt idx="5">
                  <c:v>Nunavut</c:v>
                </c:pt>
                <c:pt idx="6">
                  <c:v>Prince Edward Island</c:v>
                </c:pt>
              </c:strCache>
            </c:strRef>
          </c:cat>
          <c:val>
            <c:numRef>
              <c:f>Sheet8!$B$4:$B$11</c:f>
              <c:numCache>
                <c:formatCode>#,##0</c:formatCode>
                <c:ptCount val="7"/>
                <c:pt idx="0">
                  <c:v>504555</c:v>
                </c:pt>
                <c:pt idx="1">
                  <c:v>342771</c:v>
                </c:pt>
                <c:pt idx="2">
                  <c:v>135150</c:v>
                </c:pt>
                <c:pt idx="3">
                  <c:v>46325</c:v>
                </c:pt>
                <c:pt idx="4">
                  <c:v>31407</c:v>
                </c:pt>
                <c:pt idx="5">
                  <c:v>12761</c:v>
                </c:pt>
                <c:pt idx="6">
                  <c:v>6425</c:v>
                </c:pt>
              </c:numCache>
            </c:numRef>
          </c:val>
          <c:extLst>
            <c:ext xmlns:c16="http://schemas.microsoft.com/office/drawing/2014/chart" uri="{C3380CC4-5D6E-409C-BE32-E72D297353CC}">
              <c16:uniqueId val="{00000004-56F8-48D7-BEBE-D3D419E09D17}"/>
            </c:ext>
          </c:extLst>
        </c:ser>
        <c:dLbls>
          <c:dLblPos val="outEnd"/>
          <c:showLegendKey val="0"/>
          <c:showVal val="1"/>
          <c:showCatName val="0"/>
          <c:showSerName val="0"/>
          <c:showPercent val="0"/>
          <c:showBubbleSize val="0"/>
        </c:dLbls>
        <c:gapWidth val="67"/>
        <c:overlap val="-76"/>
        <c:axId val="1928885567"/>
        <c:axId val="1928887007"/>
      </c:barChart>
      <c:catAx>
        <c:axId val="19288855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28887007"/>
        <c:crosses val="autoZero"/>
        <c:auto val="1"/>
        <c:lblAlgn val="ctr"/>
        <c:lblOffset val="100"/>
        <c:noMultiLvlLbl val="0"/>
      </c:catAx>
      <c:valAx>
        <c:axId val="1928887007"/>
        <c:scaling>
          <c:orientation val="minMax"/>
        </c:scaling>
        <c:delete val="1"/>
        <c:axPos val="t"/>
        <c:numFmt formatCode="#,##0" sourceLinked="1"/>
        <c:majorTickMark val="none"/>
        <c:minorTickMark val="none"/>
        <c:tickLblPos val="nextTo"/>
        <c:crossAx val="1928885567"/>
        <c:crosses val="autoZero"/>
        <c:crossBetween val="between"/>
      </c:valAx>
      <c:spPr>
        <a:noFill/>
        <a:ln w="0" cmpd="sng">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CA" sz="800" b="1" i="0" u="none" strike="noStrike" kern="1200" spc="0" baseline="0">
                <a:solidFill>
                  <a:schemeClr val="tx2">
                    <a:lumMod val="60000"/>
                    <a:lumOff val="40000"/>
                  </a:schemeClr>
                </a:solidFill>
                <a:effectLst/>
              </a:rPr>
              <a:t>Police-reported crime for selected offences, by census metropolitan area, 2017</a:t>
            </a:r>
            <a:r>
              <a:rPr lang="en-CA" sz="800" b="1" i="0" u="none" strike="noStrike" kern="1200" spc="0" baseline="0">
                <a:solidFill>
                  <a:schemeClr val="tx2">
                    <a:lumMod val="60000"/>
                    <a:lumOff val="40000"/>
                  </a:schemeClr>
                </a:solidFill>
              </a:rPr>
              <a:t> </a:t>
            </a:r>
          </a:p>
        </c:rich>
      </c:tx>
      <c:layout>
        <c:manualLayout>
          <c:xMode val="edge"/>
          <c:yMode val="edge"/>
          <c:x val="8.8366141732283451E-2"/>
          <c:y val="1.8518518518518517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408960889553391E-2"/>
          <c:y val="0.20492766892510531"/>
          <c:w val="0.90495422864637654"/>
          <c:h val="0.53503662332906066"/>
        </c:manualLayout>
      </c:layout>
      <c:barChart>
        <c:barDir val="col"/>
        <c:grouping val="percentStacked"/>
        <c:varyColors val="0"/>
        <c:ser>
          <c:idx val="0"/>
          <c:order val="0"/>
          <c:tx>
            <c:strRef>
              <c:f>Sheet17!$D$3</c:f>
              <c:strCache>
                <c:ptCount val="1"/>
                <c:pt idx="0">
                  <c:v>Sexual Assult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Sheet17!$C$4:$C$14</c:f>
              <c:strCache>
                <c:ptCount val="11"/>
                <c:pt idx="0">
                  <c:v>Brantford</c:v>
                </c:pt>
                <c:pt idx="1">
                  <c:v>Edmonton</c:v>
                </c:pt>
                <c:pt idx="2">
                  <c:v>Guelph</c:v>
                </c:pt>
                <c:pt idx="3">
                  <c:v>Halifax</c:v>
                </c:pt>
                <c:pt idx="4">
                  <c:v>Hamilton</c:v>
                </c:pt>
                <c:pt idx="5">
                  <c:v>Peterborough</c:v>
                </c:pt>
                <c:pt idx="6">
                  <c:v>Saskatoon</c:v>
                </c:pt>
                <c:pt idx="7">
                  <c:v>St. John's</c:v>
                </c:pt>
                <c:pt idx="8">
                  <c:v>Thunder Bay</c:v>
                </c:pt>
                <c:pt idx="9">
                  <c:v>Victoria</c:v>
                </c:pt>
                <c:pt idx="10">
                  <c:v>Winnipeg</c:v>
                </c:pt>
              </c:strCache>
            </c:strRef>
          </c:cat>
          <c:val>
            <c:numRef>
              <c:f>Sheet17!$D$4:$D$14</c:f>
              <c:numCache>
                <c:formatCode>0%</c:formatCode>
                <c:ptCount val="11"/>
                <c:pt idx="0">
                  <c:v>0.5</c:v>
                </c:pt>
                <c:pt idx="1">
                  <c:v>0.41142857142857142</c:v>
                </c:pt>
                <c:pt idx="2">
                  <c:v>0.7441860465116279</c:v>
                </c:pt>
                <c:pt idx="3">
                  <c:v>0.625</c:v>
                </c:pt>
                <c:pt idx="4">
                  <c:v>0.47761194029850745</c:v>
                </c:pt>
                <c:pt idx="5">
                  <c:v>0.70289855072463769</c:v>
                </c:pt>
                <c:pt idx="6">
                  <c:v>0.45023696682464454</c:v>
                </c:pt>
                <c:pt idx="7">
                  <c:v>0.44230769230769229</c:v>
                </c:pt>
                <c:pt idx="8">
                  <c:v>0.41871921182266009</c:v>
                </c:pt>
                <c:pt idx="9">
                  <c:v>0.63366336633663367</c:v>
                </c:pt>
                <c:pt idx="10">
                  <c:v>0.29969418960244648</c:v>
                </c:pt>
              </c:numCache>
            </c:numRef>
          </c:val>
          <c:extLst>
            <c:ext xmlns:c16="http://schemas.microsoft.com/office/drawing/2014/chart" uri="{C3380CC4-5D6E-409C-BE32-E72D297353CC}">
              <c16:uniqueId val="{00000035-D06A-41E9-9A00-BE8F66DA24CA}"/>
            </c:ext>
          </c:extLst>
        </c:ser>
        <c:ser>
          <c:idx val="1"/>
          <c:order val="1"/>
          <c:tx>
            <c:strRef>
              <c:f>Sheet17!$E$3</c:f>
              <c:strCache>
                <c:ptCount val="1"/>
                <c:pt idx="0">
                  <c:v>Robbery Rate</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Sheet17!$C$4:$C$14</c:f>
              <c:strCache>
                <c:ptCount val="11"/>
                <c:pt idx="0">
                  <c:v>Brantford</c:v>
                </c:pt>
                <c:pt idx="1">
                  <c:v>Edmonton</c:v>
                </c:pt>
                <c:pt idx="2">
                  <c:v>Guelph</c:v>
                </c:pt>
                <c:pt idx="3">
                  <c:v>Halifax</c:v>
                </c:pt>
                <c:pt idx="4">
                  <c:v>Hamilton</c:v>
                </c:pt>
                <c:pt idx="5">
                  <c:v>Peterborough</c:v>
                </c:pt>
                <c:pt idx="6">
                  <c:v>Saskatoon</c:v>
                </c:pt>
                <c:pt idx="7">
                  <c:v>St. John's</c:v>
                </c:pt>
                <c:pt idx="8">
                  <c:v>Thunder Bay</c:v>
                </c:pt>
                <c:pt idx="9">
                  <c:v>Victoria</c:v>
                </c:pt>
                <c:pt idx="10">
                  <c:v>Winnipeg</c:v>
                </c:pt>
              </c:strCache>
            </c:strRef>
          </c:cat>
          <c:val>
            <c:numRef>
              <c:f>Sheet17!$E$4:$E$14</c:f>
              <c:numCache>
                <c:formatCode>0%</c:formatCode>
                <c:ptCount val="11"/>
                <c:pt idx="0">
                  <c:v>0.5</c:v>
                </c:pt>
                <c:pt idx="1">
                  <c:v>0.58857142857142852</c:v>
                </c:pt>
                <c:pt idx="2">
                  <c:v>0.2558139534883721</c:v>
                </c:pt>
                <c:pt idx="3">
                  <c:v>0.375</c:v>
                </c:pt>
                <c:pt idx="4">
                  <c:v>0.52238805970149249</c:v>
                </c:pt>
                <c:pt idx="5">
                  <c:v>0.29710144927536231</c:v>
                </c:pt>
                <c:pt idx="6">
                  <c:v>0.54976303317535546</c:v>
                </c:pt>
                <c:pt idx="7">
                  <c:v>0.55769230769230771</c:v>
                </c:pt>
                <c:pt idx="8">
                  <c:v>0.58128078817733986</c:v>
                </c:pt>
                <c:pt idx="9">
                  <c:v>0.36633663366336633</c:v>
                </c:pt>
                <c:pt idx="10">
                  <c:v>0.70030581039755346</c:v>
                </c:pt>
              </c:numCache>
            </c:numRef>
          </c:val>
          <c:extLst>
            <c:ext xmlns:c16="http://schemas.microsoft.com/office/drawing/2014/chart" uri="{C3380CC4-5D6E-409C-BE32-E72D297353CC}">
              <c16:uniqueId val="{00000036-D06A-41E9-9A00-BE8F66DA24CA}"/>
            </c:ext>
          </c:extLst>
        </c:ser>
        <c:dLbls>
          <c:showLegendKey val="0"/>
          <c:showVal val="0"/>
          <c:showCatName val="0"/>
          <c:showSerName val="0"/>
          <c:showPercent val="0"/>
          <c:showBubbleSize val="0"/>
        </c:dLbls>
        <c:gapWidth val="33"/>
        <c:overlap val="100"/>
        <c:axId val="813527023"/>
        <c:axId val="813526543"/>
      </c:barChart>
      <c:catAx>
        <c:axId val="81352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813526543"/>
        <c:crosses val="autoZero"/>
        <c:auto val="1"/>
        <c:lblAlgn val="ctr"/>
        <c:lblOffset val="100"/>
        <c:noMultiLvlLbl val="0"/>
      </c:catAx>
      <c:valAx>
        <c:axId val="813526543"/>
        <c:scaling>
          <c:orientation val="minMax"/>
        </c:scaling>
        <c:delete val="1"/>
        <c:axPos val="l"/>
        <c:numFmt formatCode="0%" sourceLinked="1"/>
        <c:majorTickMark val="none"/>
        <c:minorTickMark val="none"/>
        <c:tickLblPos val="nextTo"/>
        <c:crossAx val="813527023"/>
        <c:crosses val="autoZero"/>
        <c:crossBetween val="between"/>
      </c:valAx>
      <c:spPr>
        <a:noFill/>
        <a:ln>
          <a:noFill/>
        </a:ln>
        <a:effectLst/>
      </c:spPr>
    </c:plotArea>
    <c:legend>
      <c:legendPos val="b"/>
      <c:layout>
        <c:manualLayout>
          <c:xMode val="edge"/>
          <c:yMode val="edge"/>
          <c:x val="5.502122323730306E-2"/>
          <c:y val="0.91593343709943231"/>
          <c:w val="0.77126287997383114"/>
          <c:h val="8.406656290056766E-2"/>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[Paul Okafor -crime data .xlsx]Sheet12!PivotTable7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CA" sz="900" b="1" i="0" u="none" strike="noStrike" cap="all" baseline="0">
                <a:solidFill>
                  <a:schemeClr val="accent1"/>
                </a:solidFill>
              </a:rPr>
              <a:t>Police-reported crime for selected  for offences, Canada, 2015 and 2016</a:t>
            </a:r>
            <a:endParaRPr lang="en-CA" sz="900" b="1" cap="all" baseline="0">
              <a:solidFill>
                <a:schemeClr val="accent1"/>
              </a:solidFill>
            </a:endParaRPr>
          </a:p>
        </c:rich>
      </c:tx>
      <c:layout>
        <c:manualLayout>
          <c:xMode val="edge"/>
          <c:yMode val="edge"/>
          <c:x val="0.19295822397200346"/>
          <c:y val="5.555555555555555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82369972893222E-2"/>
          <c:y val="0.15505796150481191"/>
          <c:w val="0.95604268740389098"/>
          <c:h val="0.71211728616502024"/>
        </c:manualLayout>
      </c:layout>
      <c:barChart>
        <c:barDir val="col"/>
        <c:grouping val="clustered"/>
        <c:varyColors val="0"/>
        <c:ser>
          <c:idx val="0"/>
          <c:order val="0"/>
          <c:tx>
            <c:strRef>
              <c:f>Sheet12!$B$3</c:f>
              <c:strCache>
                <c:ptCount val="1"/>
                <c:pt idx="0">
                  <c:v>Sum of 2015</c:v>
                </c:pt>
              </c:strCache>
            </c:strRef>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Sheet12!$A$4:$A$9</c:f>
              <c:strCache>
                <c:ptCount val="5"/>
                <c:pt idx="0">
                  <c:v>property crime</c:v>
                </c:pt>
                <c:pt idx="1">
                  <c:v>Total Violent crime</c:v>
                </c:pt>
                <c:pt idx="2">
                  <c:v>Other criminal code offences</c:v>
                </c:pt>
                <c:pt idx="3">
                  <c:v>Traffic violations</c:v>
                </c:pt>
                <c:pt idx="4">
                  <c:v>drug offences</c:v>
                </c:pt>
              </c:strCache>
            </c:strRef>
          </c:cat>
          <c:val>
            <c:numRef>
              <c:f>Sheet12!$B$4:$B$9</c:f>
              <c:numCache>
                <c:formatCode>General</c:formatCode>
                <c:ptCount val="5"/>
                <c:pt idx="0">
                  <c:v>1153700</c:v>
                </c:pt>
                <c:pt idx="1">
                  <c:v>382115</c:v>
                </c:pt>
                <c:pt idx="2">
                  <c:v>332018</c:v>
                </c:pt>
                <c:pt idx="3">
                  <c:v>125882</c:v>
                </c:pt>
                <c:pt idx="4">
                  <c:v>99827</c:v>
                </c:pt>
              </c:numCache>
            </c:numRef>
          </c:val>
          <c:extLst>
            <c:ext xmlns:c16="http://schemas.microsoft.com/office/drawing/2014/chart" uri="{C3380CC4-5D6E-409C-BE32-E72D297353CC}">
              <c16:uniqueId val="{00000000-B75B-40B4-94B0-83C0CA13BC64}"/>
            </c:ext>
          </c:extLst>
        </c:ser>
        <c:ser>
          <c:idx val="1"/>
          <c:order val="1"/>
          <c:tx>
            <c:strRef>
              <c:f>Sheet12!$C$3</c:f>
              <c:strCache>
                <c:ptCount val="1"/>
                <c:pt idx="0">
                  <c:v>Sum of 2016</c:v>
                </c:pt>
              </c:strCache>
            </c:strRef>
          </c:tx>
          <c:spPr>
            <a:solidFill>
              <a:schemeClr val="accent1">
                <a:lumMod val="60000"/>
                <a:lumOff val="40000"/>
              </a:schemeClr>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Sheet12!$A$4:$A$9</c:f>
              <c:strCache>
                <c:ptCount val="5"/>
                <c:pt idx="0">
                  <c:v>property crime</c:v>
                </c:pt>
                <c:pt idx="1">
                  <c:v>Total Violent crime</c:v>
                </c:pt>
                <c:pt idx="2">
                  <c:v>Other criminal code offences</c:v>
                </c:pt>
                <c:pt idx="3">
                  <c:v>Traffic violations</c:v>
                </c:pt>
                <c:pt idx="4">
                  <c:v>drug offences</c:v>
                </c:pt>
              </c:strCache>
            </c:strRef>
          </c:cat>
          <c:val>
            <c:numRef>
              <c:f>Sheet12!$C$4:$C$9</c:f>
              <c:numCache>
                <c:formatCode>General</c:formatCode>
                <c:ptCount val="5"/>
                <c:pt idx="0">
                  <c:v>1163647</c:v>
                </c:pt>
                <c:pt idx="1">
                  <c:v>381594</c:v>
                </c:pt>
                <c:pt idx="2">
                  <c:v>350305</c:v>
                </c:pt>
                <c:pt idx="3">
                  <c:v>123930</c:v>
                </c:pt>
                <c:pt idx="4">
                  <c:v>95417</c:v>
                </c:pt>
              </c:numCache>
            </c:numRef>
          </c:val>
          <c:extLst>
            <c:ext xmlns:c16="http://schemas.microsoft.com/office/drawing/2014/chart" uri="{C3380CC4-5D6E-409C-BE32-E72D297353CC}">
              <c16:uniqueId val="{00000001-B75B-40B4-94B0-83C0CA13BC64}"/>
            </c:ext>
          </c:extLst>
        </c:ser>
        <c:dLbls>
          <c:showLegendKey val="0"/>
          <c:showVal val="0"/>
          <c:showCatName val="0"/>
          <c:showSerName val="0"/>
          <c:showPercent val="0"/>
          <c:showBubbleSize val="0"/>
        </c:dLbls>
        <c:gapWidth val="43"/>
        <c:overlap val="13"/>
        <c:axId val="1933720511"/>
        <c:axId val="1933722431"/>
      </c:barChart>
      <c:catAx>
        <c:axId val="193372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933722431"/>
        <c:crosses val="autoZero"/>
        <c:auto val="1"/>
        <c:lblAlgn val="ctr"/>
        <c:lblOffset val="100"/>
        <c:noMultiLvlLbl val="0"/>
      </c:catAx>
      <c:valAx>
        <c:axId val="1933722431"/>
        <c:scaling>
          <c:orientation val="minMax"/>
        </c:scaling>
        <c:delete val="1"/>
        <c:axPos val="l"/>
        <c:numFmt formatCode="#,##0.0" sourceLinked="0"/>
        <c:majorTickMark val="none"/>
        <c:minorTickMark val="none"/>
        <c:tickLblPos val="nextTo"/>
        <c:crossAx val="193372051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[Paul Okafor -crime data .xlsx]Sheet11!PivotTable6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900" b="1" i="0" u="none" strike="noStrike" cap="all" baseline="0">
                <a:solidFill>
                  <a:schemeClr val="tx2">
                    <a:lumMod val="60000"/>
                    <a:lumOff val="40000"/>
                  </a:schemeClr>
                </a:solidFill>
              </a:rPr>
              <a:t>Police-reported Crime Severity Indexes, Canada, 2006 to 2016</a:t>
            </a:r>
            <a:endParaRPr lang="en-US" sz="900" cap="all" baseline="0">
              <a:solidFill>
                <a:schemeClr val="tx2">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Sheet11!$A$4:$A$15</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Sheet11!$B$4:$B$15</c:f>
              <c:numCache>
                <c:formatCode>0.0</c:formatCode>
                <c:ptCount val="11"/>
                <c:pt idx="0">
                  <c:v>100</c:v>
                </c:pt>
                <c:pt idx="1">
                  <c:v>95.3</c:v>
                </c:pt>
                <c:pt idx="2">
                  <c:v>90.6</c:v>
                </c:pt>
                <c:pt idx="3">
                  <c:v>87.8</c:v>
                </c:pt>
                <c:pt idx="4">
                  <c:v>82.9</c:v>
                </c:pt>
                <c:pt idx="5">
                  <c:v>77.599999999999994</c:v>
                </c:pt>
                <c:pt idx="6">
                  <c:v>75.400000000000006</c:v>
                </c:pt>
                <c:pt idx="7">
                  <c:v>68.8</c:v>
                </c:pt>
                <c:pt idx="8">
                  <c:v>66.7</c:v>
                </c:pt>
                <c:pt idx="9">
                  <c:v>70.099999999999994</c:v>
                </c:pt>
                <c:pt idx="10">
                  <c:v>71</c:v>
                </c:pt>
              </c:numCache>
            </c:numRef>
          </c:val>
          <c:smooth val="0"/>
          <c:extLst>
            <c:ext xmlns:c16="http://schemas.microsoft.com/office/drawing/2014/chart" uri="{C3380CC4-5D6E-409C-BE32-E72D297353CC}">
              <c16:uniqueId val="{00000000-F5F5-49CC-AFE0-9EDF5A453B72}"/>
            </c:ext>
          </c:extLst>
        </c:ser>
        <c:dLbls>
          <c:showLegendKey val="0"/>
          <c:showVal val="0"/>
          <c:showCatName val="0"/>
          <c:showSerName val="0"/>
          <c:showPercent val="0"/>
          <c:showBubbleSize val="0"/>
        </c:dLbls>
        <c:marker val="1"/>
        <c:smooth val="0"/>
        <c:axId val="1594876031"/>
        <c:axId val="1594876511"/>
      </c:lineChart>
      <c:catAx>
        <c:axId val="159487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94876511"/>
        <c:crosses val="autoZero"/>
        <c:auto val="1"/>
        <c:lblAlgn val="ctr"/>
        <c:lblOffset val="100"/>
        <c:noMultiLvlLbl val="0"/>
      </c:catAx>
      <c:valAx>
        <c:axId val="1594876511"/>
        <c:scaling>
          <c:orientation val="minMax"/>
          <c:min val="40"/>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94876031"/>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[Paul Okafor -crime data .xlsx]Sheet9!PivotTable4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900" b="1" i="0" u="none" strike="noStrike" cap="all" baseline="0">
                <a:solidFill>
                  <a:schemeClr val="accent1"/>
                </a:solidFill>
              </a:rPr>
              <a:t>Police-reported Crime Severity Indexes, by province and territory, 2016</a:t>
            </a:r>
            <a:endParaRPr lang="en-CA" sz="900" cap="all" baseline="0">
              <a:solidFill>
                <a:schemeClr val="accent1"/>
              </a:solidFill>
            </a:endParaRPr>
          </a:p>
        </c:rich>
      </c:tx>
      <c:layout>
        <c:manualLayout>
          <c:xMode val="edge"/>
          <c:yMode val="edge"/>
          <c:x val="0.22050419517232478"/>
          <c:y val="3.46598567071008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610751821474836E-2"/>
          <c:y val="0.1064122193059201"/>
          <c:w val="0.93520685994978003"/>
          <c:h val="0.44583880139982501"/>
        </c:manualLayout>
      </c:layout>
      <c:barChart>
        <c:barDir val="col"/>
        <c:grouping val="clustered"/>
        <c:varyColors val="0"/>
        <c:ser>
          <c:idx val="0"/>
          <c:order val="0"/>
          <c:tx>
            <c:strRef>
              <c:f>Sheet9!$B$3</c:f>
              <c:strCache>
                <c:ptCount val="1"/>
                <c:pt idx="0">
                  <c:v>Sum of Violent Crime Severity Index</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Sheet9!$A$4:$A$14</c:f>
              <c:strCache>
                <c:ptCount val="10"/>
                <c:pt idx="0">
                  <c:v>Nunavut</c:v>
                </c:pt>
                <c:pt idx="1">
                  <c:v>Northwest Territories</c:v>
                </c:pt>
                <c:pt idx="2">
                  <c:v>Manitoba</c:v>
                </c:pt>
                <c:pt idx="3">
                  <c:v>Alberta</c:v>
                </c:pt>
                <c:pt idx="4">
                  <c:v>Canada</c:v>
                </c:pt>
                <c:pt idx="5">
                  <c:v>British Columbia</c:v>
                </c:pt>
                <c:pt idx="6">
                  <c:v>Newfoundland and Labrador</c:v>
                </c:pt>
                <c:pt idx="7">
                  <c:v>Nova Scotia</c:v>
                </c:pt>
                <c:pt idx="8">
                  <c:v>Ontario</c:v>
                </c:pt>
                <c:pt idx="9">
                  <c:v>New Brunswick</c:v>
                </c:pt>
              </c:strCache>
            </c:strRef>
          </c:cat>
          <c:val>
            <c:numRef>
              <c:f>Sheet9!$B$4:$B$14</c:f>
              <c:numCache>
                <c:formatCode>General</c:formatCode>
                <c:ptCount val="10"/>
                <c:pt idx="0">
                  <c:v>407.7</c:v>
                </c:pt>
                <c:pt idx="1">
                  <c:v>332.1</c:v>
                </c:pt>
                <c:pt idx="2">
                  <c:v>152.69999999999999</c:v>
                </c:pt>
                <c:pt idx="3">
                  <c:v>89.9</c:v>
                </c:pt>
                <c:pt idx="4">
                  <c:v>75.3</c:v>
                </c:pt>
                <c:pt idx="5">
                  <c:v>74.900000000000006</c:v>
                </c:pt>
                <c:pt idx="6">
                  <c:v>72.599999999999994</c:v>
                </c:pt>
                <c:pt idx="7">
                  <c:v>68.3</c:v>
                </c:pt>
                <c:pt idx="8">
                  <c:v>63.6</c:v>
                </c:pt>
                <c:pt idx="9">
                  <c:v>63.2</c:v>
                </c:pt>
              </c:numCache>
            </c:numRef>
          </c:val>
          <c:extLst>
            <c:ext xmlns:c16="http://schemas.microsoft.com/office/drawing/2014/chart" uri="{C3380CC4-5D6E-409C-BE32-E72D297353CC}">
              <c16:uniqueId val="{00000000-0981-4E97-B3D4-73A60642D67F}"/>
            </c:ext>
          </c:extLst>
        </c:ser>
        <c:ser>
          <c:idx val="1"/>
          <c:order val="1"/>
          <c:tx>
            <c:strRef>
              <c:f>Sheet9!$C$3</c:f>
              <c:strCache>
                <c:ptCount val="1"/>
                <c:pt idx="0">
                  <c:v>Sum of Non-Violent Crime Severity Index</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Sheet9!$A$4:$A$14</c:f>
              <c:strCache>
                <c:ptCount val="10"/>
                <c:pt idx="0">
                  <c:v>Nunavut</c:v>
                </c:pt>
                <c:pt idx="1">
                  <c:v>Northwest Territories</c:v>
                </c:pt>
                <c:pt idx="2">
                  <c:v>Manitoba</c:v>
                </c:pt>
                <c:pt idx="3">
                  <c:v>Alberta</c:v>
                </c:pt>
                <c:pt idx="4">
                  <c:v>Canada</c:v>
                </c:pt>
                <c:pt idx="5">
                  <c:v>British Columbia</c:v>
                </c:pt>
                <c:pt idx="6">
                  <c:v>Newfoundland and Labrador</c:v>
                </c:pt>
                <c:pt idx="7">
                  <c:v>Nova Scotia</c:v>
                </c:pt>
                <c:pt idx="8">
                  <c:v>Ontario</c:v>
                </c:pt>
                <c:pt idx="9">
                  <c:v>New Brunswick</c:v>
                </c:pt>
              </c:strCache>
            </c:strRef>
          </c:cat>
          <c:val>
            <c:numRef>
              <c:f>Sheet9!$C$4:$C$14</c:f>
              <c:numCache>
                <c:formatCode>General</c:formatCode>
                <c:ptCount val="10"/>
                <c:pt idx="0">
                  <c:v>241.6</c:v>
                </c:pt>
                <c:pt idx="1">
                  <c:v>276.39999999999998</c:v>
                </c:pt>
                <c:pt idx="2">
                  <c:v>100.3</c:v>
                </c:pt>
                <c:pt idx="3">
                  <c:v>106.9</c:v>
                </c:pt>
                <c:pt idx="4">
                  <c:v>69.3</c:v>
                </c:pt>
                <c:pt idx="5">
                  <c:v>100.3</c:v>
                </c:pt>
                <c:pt idx="6">
                  <c:v>68</c:v>
                </c:pt>
                <c:pt idx="7">
                  <c:v>58.5</c:v>
                </c:pt>
                <c:pt idx="8">
                  <c:v>48.6</c:v>
                </c:pt>
                <c:pt idx="9">
                  <c:v>61</c:v>
                </c:pt>
              </c:numCache>
            </c:numRef>
          </c:val>
          <c:extLst>
            <c:ext xmlns:c16="http://schemas.microsoft.com/office/drawing/2014/chart" uri="{C3380CC4-5D6E-409C-BE32-E72D297353CC}">
              <c16:uniqueId val="{00000001-0981-4E97-B3D4-73A60642D67F}"/>
            </c:ext>
          </c:extLst>
        </c:ser>
        <c:dLbls>
          <c:showLegendKey val="0"/>
          <c:showVal val="0"/>
          <c:showCatName val="0"/>
          <c:showSerName val="0"/>
          <c:showPercent val="0"/>
          <c:showBubbleSize val="0"/>
        </c:dLbls>
        <c:gapWidth val="78"/>
        <c:overlap val="3"/>
        <c:axId val="1936762895"/>
        <c:axId val="1936764335"/>
      </c:barChart>
      <c:catAx>
        <c:axId val="193676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936764335"/>
        <c:crosses val="autoZero"/>
        <c:auto val="1"/>
        <c:lblAlgn val="ctr"/>
        <c:lblOffset val="100"/>
        <c:noMultiLvlLbl val="0"/>
      </c:catAx>
      <c:valAx>
        <c:axId val="1936764335"/>
        <c:scaling>
          <c:orientation val="minMax"/>
        </c:scaling>
        <c:delete val="1"/>
        <c:axPos val="l"/>
        <c:numFmt formatCode="General" sourceLinked="1"/>
        <c:majorTickMark val="none"/>
        <c:minorTickMark val="none"/>
        <c:tickLblPos val="nextTo"/>
        <c:crossAx val="1936762895"/>
        <c:crosses val="autoZero"/>
        <c:crossBetween val="between"/>
        <c:majorUnit val="100"/>
      </c:valAx>
      <c:spPr>
        <a:noFill/>
        <a:ln>
          <a:noFill/>
        </a:ln>
        <a:effectLst/>
      </c:spPr>
    </c:plotArea>
    <c:legend>
      <c:legendPos val="b"/>
      <c:overlay val="0"/>
      <c:spPr>
        <a:noFill/>
        <a:ln>
          <a:noFill/>
        </a:ln>
        <a:effectLst/>
      </c:spPr>
      <c:txPr>
        <a:bodyPr rot="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CA" sz="800" b="1" i="0" u="none" strike="noStrike" kern="1200" cap="all" spc="0" baseline="0">
                <a:solidFill>
                  <a:schemeClr val="tx2">
                    <a:lumMod val="60000"/>
                    <a:lumOff val="40000"/>
                  </a:schemeClr>
                </a:solidFill>
                <a:effectLst/>
              </a:rPr>
              <a:t>Police-reported crime for selected offences, by census metropolitan area, 2017</a:t>
            </a:r>
            <a:r>
              <a:rPr lang="en-CA" sz="800" b="1" i="0" u="none" strike="noStrike" kern="1200" cap="all" spc="0" baseline="0">
                <a:solidFill>
                  <a:schemeClr val="tx2">
                    <a:lumMod val="60000"/>
                    <a:lumOff val="40000"/>
                  </a:schemeClr>
                </a:solidFill>
              </a:rPr>
              <a:t> </a:t>
            </a:r>
          </a:p>
        </c:rich>
      </c:tx>
      <c:layout>
        <c:manualLayout>
          <c:xMode val="edge"/>
          <c:yMode val="edge"/>
          <c:x val="8.8366141732283451E-2"/>
          <c:y val="1.8518518518518517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203795811759472E-2"/>
          <c:y val="0.23660181186420892"/>
          <c:w val="0.92690538290668723"/>
          <c:h val="0.50336245364841936"/>
        </c:manualLayout>
      </c:layout>
      <c:barChart>
        <c:barDir val="col"/>
        <c:grouping val="percentStacked"/>
        <c:varyColors val="0"/>
        <c:ser>
          <c:idx val="0"/>
          <c:order val="0"/>
          <c:tx>
            <c:strRef>
              <c:f>Sheet17!$D$3</c:f>
              <c:strCache>
                <c:ptCount val="1"/>
                <c:pt idx="0">
                  <c:v>Sexual Assult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Sheet17!$C$4:$C$14</c:f>
              <c:strCache>
                <c:ptCount val="11"/>
                <c:pt idx="0">
                  <c:v>Brantford</c:v>
                </c:pt>
                <c:pt idx="1">
                  <c:v>Edmonton</c:v>
                </c:pt>
                <c:pt idx="2">
                  <c:v>Guelph</c:v>
                </c:pt>
                <c:pt idx="3">
                  <c:v>Halifax</c:v>
                </c:pt>
                <c:pt idx="4">
                  <c:v>Hamilton</c:v>
                </c:pt>
                <c:pt idx="5">
                  <c:v>Peterborough</c:v>
                </c:pt>
                <c:pt idx="6">
                  <c:v>Saskatoon</c:v>
                </c:pt>
                <c:pt idx="7">
                  <c:v>St. John's</c:v>
                </c:pt>
                <c:pt idx="8">
                  <c:v>Thunder Bay</c:v>
                </c:pt>
                <c:pt idx="9">
                  <c:v>Victoria</c:v>
                </c:pt>
                <c:pt idx="10">
                  <c:v>Winnipeg</c:v>
                </c:pt>
              </c:strCache>
            </c:strRef>
          </c:cat>
          <c:val>
            <c:numRef>
              <c:f>Sheet17!$D$4:$D$14</c:f>
              <c:numCache>
                <c:formatCode>0%</c:formatCode>
                <c:ptCount val="11"/>
                <c:pt idx="0">
                  <c:v>0.5</c:v>
                </c:pt>
                <c:pt idx="1">
                  <c:v>0.41142857142857142</c:v>
                </c:pt>
                <c:pt idx="2">
                  <c:v>0.7441860465116279</c:v>
                </c:pt>
                <c:pt idx="3">
                  <c:v>0.625</c:v>
                </c:pt>
                <c:pt idx="4">
                  <c:v>0.47761194029850745</c:v>
                </c:pt>
                <c:pt idx="5">
                  <c:v>0.70289855072463769</c:v>
                </c:pt>
                <c:pt idx="6">
                  <c:v>0.45023696682464454</c:v>
                </c:pt>
                <c:pt idx="7">
                  <c:v>0.44230769230769229</c:v>
                </c:pt>
                <c:pt idx="8">
                  <c:v>0.41871921182266009</c:v>
                </c:pt>
                <c:pt idx="9">
                  <c:v>0.63366336633663367</c:v>
                </c:pt>
                <c:pt idx="10">
                  <c:v>0.29969418960244648</c:v>
                </c:pt>
              </c:numCache>
            </c:numRef>
          </c:val>
          <c:extLst>
            <c:ext xmlns:c16="http://schemas.microsoft.com/office/drawing/2014/chart" uri="{C3380CC4-5D6E-409C-BE32-E72D297353CC}">
              <c16:uniqueId val="{00000000-A851-4D50-9D59-978636CA5D15}"/>
            </c:ext>
          </c:extLst>
        </c:ser>
        <c:ser>
          <c:idx val="1"/>
          <c:order val="1"/>
          <c:tx>
            <c:strRef>
              <c:f>Sheet17!$E$3</c:f>
              <c:strCache>
                <c:ptCount val="1"/>
                <c:pt idx="0">
                  <c:v>Robbery Rate</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Sheet17!$C$4:$C$14</c:f>
              <c:strCache>
                <c:ptCount val="11"/>
                <c:pt idx="0">
                  <c:v>Brantford</c:v>
                </c:pt>
                <c:pt idx="1">
                  <c:v>Edmonton</c:v>
                </c:pt>
                <c:pt idx="2">
                  <c:v>Guelph</c:v>
                </c:pt>
                <c:pt idx="3">
                  <c:v>Halifax</c:v>
                </c:pt>
                <c:pt idx="4">
                  <c:v>Hamilton</c:v>
                </c:pt>
                <c:pt idx="5">
                  <c:v>Peterborough</c:v>
                </c:pt>
                <c:pt idx="6">
                  <c:v>Saskatoon</c:v>
                </c:pt>
                <c:pt idx="7">
                  <c:v>St. John's</c:v>
                </c:pt>
                <c:pt idx="8">
                  <c:v>Thunder Bay</c:v>
                </c:pt>
                <c:pt idx="9">
                  <c:v>Victoria</c:v>
                </c:pt>
                <c:pt idx="10">
                  <c:v>Winnipeg</c:v>
                </c:pt>
              </c:strCache>
            </c:strRef>
          </c:cat>
          <c:val>
            <c:numRef>
              <c:f>Sheet17!$E$4:$E$14</c:f>
              <c:numCache>
                <c:formatCode>0%</c:formatCode>
                <c:ptCount val="11"/>
                <c:pt idx="0">
                  <c:v>0.5</c:v>
                </c:pt>
                <c:pt idx="1">
                  <c:v>0.58857142857142852</c:v>
                </c:pt>
                <c:pt idx="2">
                  <c:v>0.2558139534883721</c:v>
                </c:pt>
                <c:pt idx="3">
                  <c:v>0.375</c:v>
                </c:pt>
                <c:pt idx="4">
                  <c:v>0.52238805970149249</c:v>
                </c:pt>
                <c:pt idx="5">
                  <c:v>0.29710144927536231</c:v>
                </c:pt>
                <c:pt idx="6">
                  <c:v>0.54976303317535546</c:v>
                </c:pt>
                <c:pt idx="7">
                  <c:v>0.55769230769230771</c:v>
                </c:pt>
                <c:pt idx="8">
                  <c:v>0.58128078817733986</c:v>
                </c:pt>
                <c:pt idx="9">
                  <c:v>0.36633663366336633</c:v>
                </c:pt>
                <c:pt idx="10">
                  <c:v>0.70030581039755346</c:v>
                </c:pt>
              </c:numCache>
            </c:numRef>
          </c:val>
          <c:extLst>
            <c:ext xmlns:c16="http://schemas.microsoft.com/office/drawing/2014/chart" uri="{C3380CC4-5D6E-409C-BE32-E72D297353CC}">
              <c16:uniqueId val="{00000001-A851-4D50-9D59-978636CA5D15}"/>
            </c:ext>
          </c:extLst>
        </c:ser>
        <c:dLbls>
          <c:showLegendKey val="0"/>
          <c:showVal val="0"/>
          <c:showCatName val="0"/>
          <c:showSerName val="0"/>
          <c:showPercent val="0"/>
          <c:showBubbleSize val="0"/>
        </c:dLbls>
        <c:gapWidth val="33"/>
        <c:overlap val="100"/>
        <c:axId val="813527023"/>
        <c:axId val="813526543"/>
      </c:barChart>
      <c:catAx>
        <c:axId val="81352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813526543"/>
        <c:crosses val="autoZero"/>
        <c:auto val="1"/>
        <c:lblAlgn val="ctr"/>
        <c:lblOffset val="100"/>
        <c:noMultiLvlLbl val="0"/>
      </c:catAx>
      <c:valAx>
        <c:axId val="813526543"/>
        <c:scaling>
          <c:orientation val="minMax"/>
        </c:scaling>
        <c:delete val="1"/>
        <c:axPos val="l"/>
        <c:numFmt formatCode="0%" sourceLinked="1"/>
        <c:majorTickMark val="none"/>
        <c:minorTickMark val="none"/>
        <c:tickLblPos val="nextTo"/>
        <c:crossAx val="813527023"/>
        <c:crosses val="autoZero"/>
        <c:crossBetween val="between"/>
      </c:valAx>
      <c:spPr>
        <a:noFill/>
        <a:ln>
          <a:noFill/>
        </a:ln>
        <a:effectLst/>
      </c:spPr>
    </c:plotArea>
    <c:legend>
      <c:legendPos val="t"/>
      <c:layout>
        <c:manualLayout>
          <c:xMode val="edge"/>
          <c:yMode val="edge"/>
          <c:x val="0.21983196187975221"/>
          <c:y val="0.14272396155998696"/>
          <c:w val="0.50573965452757774"/>
          <c:h val="9.1598305255523538E-2"/>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[Paul Okafor -crime data .xlsx]Sheet7!PivotTable2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000" b="1" i="0" u="none" strike="noStrike" baseline="0"/>
              <a:t>Police-reported crime rate, by province and territory, 2016</a:t>
            </a:r>
            <a:endParaRPr lang="en-CA" sz="1000"/>
          </a:p>
        </c:rich>
      </c:tx>
      <c:layout>
        <c:manualLayout>
          <c:xMode val="edge"/>
          <c:yMode val="edge"/>
          <c:x val="0.1926577549899286"/>
          <c:y val="2.21238938053097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00766473958199"/>
          <c:y val="0.12831858407079647"/>
          <c:w val="0.85241426217071703"/>
          <c:h val="0.51357117970873112"/>
        </c:manualLayout>
      </c:layout>
      <c:lineChart>
        <c:grouping val="standard"/>
        <c:varyColors val="0"/>
        <c:ser>
          <c:idx val="0"/>
          <c:order val="0"/>
          <c:tx>
            <c:strRef>
              <c:f>Sheet7!$B$3</c:f>
              <c:strCache>
                <c:ptCount val="1"/>
                <c:pt idx="0">
                  <c:v>Sum of Violent crime</c:v>
                </c:pt>
              </c:strCache>
            </c:strRef>
          </c:tx>
          <c:spPr>
            <a:ln w="28575" cap="rnd">
              <a:solidFill>
                <a:schemeClr val="accent1"/>
              </a:solidFill>
              <a:round/>
            </a:ln>
            <a:effectLst/>
          </c:spPr>
          <c:marker>
            <c:symbol val="none"/>
          </c:marker>
          <c:cat>
            <c:strRef>
              <c:f>Sheet7!$A$4:$A$17</c:f>
              <c:strCache>
                <c:ptCount val="13"/>
                <c:pt idx="0">
                  <c:v>Alberta</c:v>
                </c:pt>
                <c:pt idx="1">
                  <c:v>British Columbia</c:v>
                </c:pt>
                <c:pt idx="2">
                  <c:v>Manitoba</c:v>
                </c:pt>
                <c:pt idx="3">
                  <c:v>New Brunswick</c:v>
                </c:pt>
                <c:pt idx="4">
                  <c:v>Newfoundland and Labrador</c:v>
                </c:pt>
                <c:pt idx="5">
                  <c:v>Northwest Terrotories</c:v>
                </c:pt>
                <c:pt idx="6">
                  <c:v>Nova Scotia</c:v>
                </c:pt>
                <c:pt idx="7">
                  <c:v>Nunavut</c:v>
                </c:pt>
                <c:pt idx="8">
                  <c:v>Ontario</c:v>
                </c:pt>
                <c:pt idx="9">
                  <c:v>Prince Edward Island</c:v>
                </c:pt>
                <c:pt idx="10">
                  <c:v>Quebec</c:v>
                </c:pt>
                <c:pt idx="11">
                  <c:v>Saskatchewan</c:v>
                </c:pt>
                <c:pt idx="12">
                  <c:v>Yukon</c:v>
                </c:pt>
              </c:strCache>
            </c:strRef>
          </c:cat>
          <c:val>
            <c:numRef>
              <c:f>Sheet7!$B$4:$B$17</c:f>
              <c:numCache>
                <c:formatCode>#,##0</c:formatCode>
                <c:ptCount val="13"/>
                <c:pt idx="0">
                  <c:v>52886</c:v>
                </c:pt>
                <c:pt idx="1">
                  <c:v>54137</c:v>
                </c:pt>
                <c:pt idx="2">
                  <c:v>25546</c:v>
                </c:pt>
                <c:pt idx="3">
                  <c:v>8904</c:v>
                </c:pt>
                <c:pt idx="4">
                  <c:v>7037</c:v>
                </c:pt>
                <c:pt idx="5">
                  <c:v>3485</c:v>
                </c:pt>
                <c:pt idx="6">
                  <c:v>10952</c:v>
                </c:pt>
                <c:pt idx="7">
                  <c:v>3023</c:v>
                </c:pt>
                <c:pt idx="8">
                  <c:v>110439</c:v>
                </c:pt>
                <c:pt idx="9">
                  <c:v>1168</c:v>
                </c:pt>
                <c:pt idx="10">
                  <c:v>79132</c:v>
                </c:pt>
                <c:pt idx="11">
                  <c:v>23330</c:v>
                </c:pt>
                <c:pt idx="12">
                  <c:v>1555</c:v>
                </c:pt>
              </c:numCache>
            </c:numRef>
          </c:val>
          <c:smooth val="0"/>
          <c:extLst>
            <c:ext xmlns:c16="http://schemas.microsoft.com/office/drawing/2014/chart" uri="{C3380CC4-5D6E-409C-BE32-E72D297353CC}">
              <c16:uniqueId val="{0000000E-8B4A-47DD-9978-9130948A05A0}"/>
            </c:ext>
          </c:extLst>
        </c:ser>
        <c:ser>
          <c:idx val="1"/>
          <c:order val="1"/>
          <c:tx>
            <c:strRef>
              <c:f>Sheet7!$C$3</c:f>
              <c:strCache>
                <c:ptCount val="1"/>
                <c:pt idx="0">
                  <c:v>Sum of Property crime</c:v>
                </c:pt>
              </c:strCache>
            </c:strRef>
          </c:tx>
          <c:spPr>
            <a:ln w="28575" cap="rnd">
              <a:solidFill>
                <a:schemeClr val="accent1">
                  <a:lumMod val="60000"/>
                  <a:lumOff val="40000"/>
                </a:schemeClr>
              </a:solidFill>
              <a:round/>
            </a:ln>
            <a:effectLst/>
          </c:spPr>
          <c:marker>
            <c:symbol val="none"/>
          </c:marker>
          <c:cat>
            <c:strRef>
              <c:f>Sheet7!$A$4:$A$17</c:f>
              <c:strCache>
                <c:ptCount val="13"/>
                <c:pt idx="0">
                  <c:v>Alberta</c:v>
                </c:pt>
                <c:pt idx="1">
                  <c:v>British Columbia</c:v>
                </c:pt>
                <c:pt idx="2">
                  <c:v>Manitoba</c:v>
                </c:pt>
                <c:pt idx="3">
                  <c:v>New Brunswick</c:v>
                </c:pt>
                <c:pt idx="4">
                  <c:v>Newfoundland and Labrador</c:v>
                </c:pt>
                <c:pt idx="5">
                  <c:v>Northwest Terrotories</c:v>
                </c:pt>
                <c:pt idx="6">
                  <c:v>Nova Scotia</c:v>
                </c:pt>
                <c:pt idx="7">
                  <c:v>Nunavut</c:v>
                </c:pt>
                <c:pt idx="8">
                  <c:v>Ontario</c:v>
                </c:pt>
                <c:pt idx="9">
                  <c:v>Prince Edward Island</c:v>
                </c:pt>
                <c:pt idx="10">
                  <c:v>Quebec</c:v>
                </c:pt>
                <c:pt idx="11">
                  <c:v>Saskatchewan</c:v>
                </c:pt>
                <c:pt idx="12">
                  <c:v>Yukon</c:v>
                </c:pt>
              </c:strCache>
            </c:strRef>
          </c:cat>
          <c:val>
            <c:numRef>
              <c:f>Sheet7!$C$4:$C$17</c:f>
              <c:numCache>
                <c:formatCode>#,##0</c:formatCode>
                <c:ptCount val="13"/>
                <c:pt idx="0">
                  <c:v>221390</c:v>
                </c:pt>
                <c:pt idx="1">
                  <c:v>237649</c:v>
                </c:pt>
                <c:pt idx="2">
                  <c:v>67136</c:v>
                </c:pt>
                <c:pt idx="3">
                  <c:v>20404</c:v>
                </c:pt>
                <c:pt idx="4">
                  <c:v>17894</c:v>
                </c:pt>
                <c:pt idx="5">
                  <c:v>9188</c:v>
                </c:pt>
                <c:pt idx="6">
                  <c:v>26996</c:v>
                </c:pt>
                <c:pt idx="7">
                  <c:v>5626</c:v>
                </c:pt>
                <c:pt idx="8">
                  <c:v>319775</c:v>
                </c:pt>
                <c:pt idx="9">
                  <c:v>4336</c:v>
                </c:pt>
                <c:pt idx="10">
                  <c:v>154389</c:v>
                </c:pt>
                <c:pt idx="11">
                  <c:v>75405</c:v>
                </c:pt>
                <c:pt idx="12">
                  <c:v>3459</c:v>
                </c:pt>
              </c:numCache>
            </c:numRef>
          </c:val>
          <c:smooth val="0"/>
          <c:extLst>
            <c:ext xmlns:c16="http://schemas.microsoft.com/office/drawing/2014/chart" uri="{C3380CC4-5D6E-409C-BE32-E72D297353CC}">
              <c16:uniqueId val="{0000000F-8B4A-47DD-9978-9130948A05A0}"/>
            </c:ext>
          </c:extLst>
        </c:ser>
        <c:dLbls>
          <c:showLegendKey val="0"/>
          <c:showVal val="0"/>
          <c:showCatName val="0"/>
          <c:showSerName val="0"/>
          <c:showPercent val="0"/>
          <c:showBubbleSize val="0"/>
        </c:dLbls>
        <c:smooth val="0"/>
        <c:axId val="1955660511"/>
        <c:axId val="1955661471"/>
      </c:lineChart>
      <c:catAx>
        <c:axId val="195566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955661471"/>
        <c:crosses val="autoZero"/>
        <c:auto val="1"/>
        <c:lblAlgn val="ctr"/>
        <c:lblOffset val="100"/>
        <c:noMultiLvlLbl val="0"/>
      </c:catAx>
      <c:valAx>
        <c:axId val="1955661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55660511"/>
        <c:crosses val="autoZero"/>
        <c:crossBetween val="between"/>
      </c:valAx>
      <c:spPr>
        <a:noFill/>
        <a:ln>
          <a:noFill/>
        </a:ln>
        <a:effectLst/>
      </c:spPr>
    </c:plotArea>
    <c:legend>
      <c:legendPos val="b"/>
      <c:layout>
        <c:manualLayout>
          <c:xMode val="edge"/>
          <c:yMode val="edge"/>
          <c:x val="0.34030794987835822"/>
          <c:y val="0.92975611455647689"/>
          <c:w val="0.4330976132316216"/>
          <c:h val="5.8635983555152954E-2"/>
        </c:manualLayout>
      </c:layout>
      <c:overlay val="0"/>
      <c:spPr>
        <a:noFill/>
        <a:ln>
          <a:noFill/>
        </a:ln>
        <a:effectLst/>
      </c:spPr>
      <c:txPr>
        <a:bodyPr rot="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[Paul Okafor -crime data .xlsx]Sheet10!PivotTable5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100" b="1" i="0" u="none" strike="noStrike" baseline="0"/>
              <a:t>Police-reported crime rate, Canada, 2006 to 2016</a:t>
            </a:r>
            <a:endParaRPr lang="en-CA"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1426071741033"/>
          <c:y val="5.5555555555555552E-2"/>
          <c:w val="0.76955249343832033"/>
          <c:h val="0.79685914260717405"/>
        </c:manualLayout>
      </c:layout>
      <c:barChart>
        <c:barDir val="col"/>
        <c:grouping val="clustered"/>
        <c:varyColors val="0"/>
        <c:ser>
          <c:idx val="0"/>
          <c:order val="0"/>
          <c:tx>
            <c:strRef>
              <c:f>Sheet10!$B$3</c:f>
              <c:strCache>
                <c:ptCount val="1"/>
                <c:pt idx="0">
                  <c:v>Sum of Violent crime</c:v>
                </c:pt>
              </c:strCache>
            </c:strRef>
          </c:tx>
          <c:spPr>
            <a:solidFill>
              <a:schemeClr val="accent1">
                <a:lumMod val="60000"/>
                <a:lumOff val="40000"/>
              </a:schemeClr>
            </a:solidFill>
            <a:ln>
              <a:noFill/>
            </a:ln>
            <a:effectLst/>
          </c:spPr>
          <c:invertIfNegative val="0"/>
          <c:cat>
            <c:strRef>
              <c:f>Sheet10!$A$4:$A$15</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Sheet10!$B$4:$B$15</c:f>
              <c:numCache>
                <c:formatCode>General</c:formatCode>
                <c:ptCount val="11"/>
                <c:pt idx="0">
                  <c:v>451652</c:v>
                </c:pt>
                <c:pt idx="1">
                  <c:v>445252</c:v>
                </c:pt>
                <c:pt idx="2">
                  <c:v>443608</c:v>
                </c:pt>
                <c:pt idx="3">
                  <c:v>444533</c:v>
                </c:pt>
                <c:pt idx="4">
                  <c:v>439220</c:v>
                </c:pt>
                <c:pt idx="5">
                  <c:v>424338</c:v>
                </c:pt>
                <c:pt idx="6">
                  <c:v>416147</c:v>
                </c:pt>
                <c:pt idx="7">
                  <c:v>384385</c:v>
                </c:pt>
                <c:pt idx="8">
                  <c:v>370050</c:v>
                </c:pt>
                <c:pt idx="9">
                  <c:v>382115</c:v>
                </c:pt>
                <c:pt idx="10">
                  <c:v>381594</c:v>
                </c:pt>
              </c:numCache>
            </c:numRef>
          </c:val>
          <c:extLst>
            <c:ext xmlns:c16="http://schemas.microsoft.com/office/drawing/2014/chart" uri="{C3380CC4-5D6E-409C-BE32-E72D297353CC}">
              <c16:uniqueId val="{00000000-825F-4A83-ACDF-5F3EA5B8E3A3}"/>
            </c:ext>
          </c:extLst>
        </c:ser>
        <c:ser>
          <c:idx val="1"/>
          <c:order val="1"/>
          <c:tx>
            <c:strRef>
              <c:f>Sheet10!$C$3</c:f>
              <c:strCache>
                <c:ptCount val="1"/>
                <c:pt idx="0">
                  <c:v>Sum of Property crime</c:v>
                </c:pt>
              </c:strCache>
            </c:strRef>
          </c:tx>
          <c:spPr>
            <a:solidFill>
              <a:schemeClr val="accent1">
                <a:lumMod val="75000"/>
              </a:schemeClr>
            </a:solidFill>
            <a:ln>
              <a:noFill/>
            </a:ln>
            <a:effectLst/>
          </c:spPr>
          <c:invertIfNegative val="0"/>
          <c:cat>
            <c:strRef>
              <c:f>Sheet10!$A$4:$A$15</c:f>
              <c:strCache>
                <c:ptCount val="11"/>
                <c:pt idx="0">
                  <c:v>2006</c:v>
                </c:pt>
                <c:pt idx="1">
                  <c:v>2007</c:v>
                </c:pt>
                <c:pt idx="2">
                  <c:v>2008</c:v>
                </c:pt>
                <c:pt idx="3">
                  <c:v>2009</c:v>
                </c:pt>
                <c:pt idx="4">
                  <c:v>2010</c:v>
                </c:pt>
                <c:pt idx="5">
                  <c:v>2011</c:v>
                </c:pt>
                <c:pt idx="6">
                  <c:v>2012</c:v>
                </c:pt>
                <c:pt idx="7">
                  <c:v>2013</c:v>
                </c:pt>
                <c:pt idx="8">
                  <c:v>2014</c:v>
                </c:pt>
                <c:pt idx="9">
                  <c:v>2015</c:v>
                </c:pt>
                <c:pt idx="10">
                  <c:v>2016</c:v>
                </c:pt>
              </c:strCache>
            </c:strRef>
          </c:cat>
          <c:val>
            <c:numRef>
              <c:f>Sheet10!$C$4:$C$15</c:f>
              <c:numCache>
                <c:formatCode>#,##0</c:formatCode>
                <c:ptCount val="11"/>
                <c:pt idx="0">
                  <c:v>1566315</c:v>
                </c:pt>
                <c:pt idx="1">
                  <c:v>1488103</c:v>
                </c:pt>
                <c:pt idx="2">
                  <c:v>1415572</c:v>
                </c:pt>
                <c:pt idx="3">
                  <c:v>1386184</c:v>
                </c:pt>
                <c:pt idx="4">
                  <c:v>1305150</c:v>
                </c:pt>
                <c:pt idx="5">
                  <c:v>1214312</c:v>
                </c:pt>
                <c:pt idx="6">
                  <c:v>1193600</c:v>
                </c:pt>
                <c:pt idx="7">
                  <c:v>1106509</c:v>
                </c:pt>
                <c:pt idx="8">
                  <c:v>1098399</c:v>
                </c:pt>
                <c:pt idx="9">
                  <c:v>1153700</c:v>
                </c:pt>
                <c:pt idx="10">
                  <c:v>1163647</c:v>
                </c:pt>
              </c:numCache>
            </c:numRef>
          </c:val>
          <c:extLst>
            <c:ext xmlns:c16="http://schemas.microsoft.com/office/drawing/2014/chart" uri="{C3380CC4-5D6E-409C-BE32-E72D297353CC}">
              <c16:uniqueId val="{00000001-825F-4A83-ACDF-5F3EA5B8E3A3}"/>
            </c:ext>
          </c:extLst>
        </c:ser>
        <c:dLbls>
          <c:dLblPos val="outEnd"/>
          <c:showLegendKey val="0"/>
          <c:showVal val="0"/>
          <c:showCatName val="0"/>
          <c:showSerName val="0"/>
          <c:showPercent val="0"/>
          <c:showBubbleSize val="0"/>
        </c:dLbls>
        <c:gapWidth val="125"/>
        <c:axId val="1596605503"/>
        <c:axId val="1596605983"/>
      </c:barChart>
      <c:catAx>
        <c:axId val="159660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605983"/>
        <c:crosses val="autoZero"/>
        <c:auto val="1"/>
        <c:lblAlgn val="ctr"/>
        <c:lblOffset val="100"/>
        <c:noMultiLvlLbl val="0"/>
      </c:catAx>
      <c:valAx>
        <c:axId val="1596605983"/>
        <c:scaling>
          <c:orientation val="minMax"/>
          <c:max val="160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60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[Paul Okafor -crime data .xlsx]Sheet8!PivotTable3</c:name>
    <c:fmtId val="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CA" sz="1000" b="1" i="0" u="none" strike="noStrike" baseline="0"/>
              <a:t>Police-reported crime total, by province and territory, 2016</a:t>
            </a:r>
            <a:endParaRPr lang="en-CA"/>
          </a:p>
        </c:rich>
      </c:tx>
      <c:layout>
        <c:manualLayout>
          <c:xMode val="edge"/>
          <c:yMode val="edge"/>
          <c:x val="0.18882633420822398"/>
          <c:y val="3.240740740740740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pivotFmt>
      <c:pivotFmt>
        <c:idx val="6"/>
        <c:spPr>
          <a:solidFill>
            <a:srgbClr val="4F81BD">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F81BD">
              <a:lumMod val="60000"/>
              <a:lumOff val="40000"/>
            </a:srgbClr>
          </a:solidFill>
          <a:ln>
            <a:noFill/>
          </a:ln>
          <a:effectLst/>
        </c:spPr>
      </c:pivotFmt>
      <c:pivotFmt>
        <c:idx val="8"/>
        <c:spPr>
          <a:solidFill>
            <a:srgbClr val="4F81BD">
              <a:lumMod val="75000"/>
            </a:srgbClr>
          </a:solidFill>
          <a:ln>
            <a:noFill/>
          </a:ln>
          <a:effectLst/>
        </c:spPr>
      </c:pivotFmt>
    </c:pivotFmts>
    <c:plotArea>
      <c:layout>
        <c:manualLayout>
          <c:layoutTarget val="inner"/>
          <c:xMode val="edge"/>
          <c:yMode val="edge"/>
          <c:x val="0.24466502068597357"/>
          <c:y val="0.29730433545204438"/>
          <c:w val="0.64892760279965001"/>
          <c:h val="0.6293157626130067"/>
        </c:manualLayout>
      </c:layout>
      <c:barChart>
        <c:barDir val="bar"/>
        <c:grouping val="clustered"/>
        <c:varyColors val="0"/>
        <c:ser>
          <c:idx val="0"/>
          <c:order val="0"/>
          <c:tx>
            <c:strRef>
              <c:f>Sheet8!$B$3</c:f>
              <c:strCache>
                <c:ptCount val="1"/>
                <c:pt idx="0">
                  <c:v>Total</c:v>
                </c:pt>
              </c:strCache>
            </c:strRef>
          </c:tx>
          <c:spPr>
            <a:solidFill>
              <a:srgbClr val="4F81BD">
                <a:lumMod val="60000"/>
                <a:lumOff val="40000"/>
              </a:srgbClr>
            </a:solidFill>
            <a:ln>
              <a:noFill/>
            </a:ln>
            <a:effectLst/>
          </c:spPr>
          <c:invertIfNegative val="0"/>
          <c:dPt>
            <c:idx val="0"/>
            <c:invertIfNegative val="0"/>
            <c:bubble3D val="0"/>
            <c:spPr>
              <a:solidFill>
                <a:srgbClr val="4F81BD">
                  <a:lumMod val="75000"/>
                </a:srgbClr>
              </a:solidFill>
              <a:ln>
                <a:noFill/>
              </a:ln>
              <a:effectLst/>
            </c:spPr>
            <c:extLst>
              <c:ext xmlns:c16="http://schemas.microsoft.com/office/drawing/2014/chart" uri="{C3380CC4-5D6E-409C-BE32-E72D297353CC}">
                <c16:uniqueId val="{00000001-AA9D-493F-AA28-5D373701B5A5}"/>
              </c:ext>
            </c:extLst>
          </c:dPt>
          <c:dPt>
            <c:idx val="1"/>
            <c:invertIfNegative val="0"/>
            <c:bubble3D val="0"/>
            <c:spPr>
              <a:solidFill>
                <a:srgbClr val="4F81BD">
                  <a:lumMod val="60000"/>
                  <a:lumOff val="40000"/>
                </a:srgb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Sheet8!$A$4:$A$11</c:f>
              <c:strCache>
                <c:ptCount val="7"/>
                <c:pt idx="0">
                  <c:v>Ontario</c:v>
                </c:pt>
                <c:pt idx="1">
                  <c:v>Alberta</c:v>
                </c:pt>
                <c:pt idx="2">
                  <c:v>Saskatchewan</c:v>
                </c:pt>
                <c:pt idx="3">
                  <c:v>Nova Scotia</c:v>
                </c:pt>
                <c:pt idx="4">
                  <c:v>Newfoundland and Labrador</c:v>
                </c:pt>
                <c:pt idx="5">
                  <c:v>Nunavut</c:v>
                </c:pt>
                <c:pt idx="6">
                  <c:v>Prince Edward Island</c:v>
                </c:pt>
              </c:strCache>
            </c:strRef>
          </c:cat>
          <c:val>
            <c:numRef>
              <c:f>Sheet8!$B$4:$B$11</c:f>
              <c:numCache>
                <c:formatCode>#,##0</c:formatCode>
                <c:ptCount val="7"/>
                <c:pt idx="0">
                  <c:v>504555</c:v>
                </c:pt>
                <c:pt idx="1">
                  <c:v>342771</c:v>
                </c:pt>
                <c:pt idx="2">
                  <c:v>135150</c:v>
                </c:pt>
                <c:pt idx="3">
                  <c:v>46325</c:v>
                </c:pt>
                <c:pt idx="4">
                  <c:v>31407</c:v>
                </c:pt>
                <c:pt idx="5">
                  <c:v>12761</c:v>
                </c:pt>
                <c:pt idx="6">
                  <c:v>6425</c:v>
                </c:pt>
              </c:numCache>
            </c:numRef>
          </c:val>
          <c:extLst>
            <c:ext xmlns:c16="http://schemas.microsoft.com/office/drawing/2014/chart" uri="{C3380CC4-5D6E-409C-BE32-E72D297353CC}">
              <c16:uniqueId val="{00000002-AA9D-493F-AA28-5D373701B5A5}"/>
            </c:ext>
          </c:extLst>
        </c:ser>
        <c:dLbls>
          <c:dLblPos val="outEnd"/>
          <c:showLegendKey val="0"/>
          <c:showVal val="1"/>
          <c:showCatName val="0"/>
          <c:showSerName val="0"/>
          <c:showPercent val="0"/>
          <c:showBubbleSize val="0"/>
        </c:dLbls>
        <c:gapWidth val="67"/>
        <c:overlap val="-76"/>
        <c:axId val="1928885567"/>
        <c:axId val="1928887007"/>
      </c:barChart>
      <c:catAx>
        <c:axId val="19288855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28887007"/>
        <c:crosses val="autoZero"/>
        <c:auto val="1"/>
        <c:lblAlgn val="ctr"/>
        <c:lblOffset val="100"/>
        <c:noMultiLvlLbl val="0"/>
      </c:catAx>
      <c:valAx>
        <c:axId val="1928887007"/>
        <c:scaling>
          <c:orientation val="minMax"/>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885567"/>
        <c:crosses val="autoZero"/>
        <c:crossBetween val="between"/>
      </c:valAx>
      <c:spPr>
        <a:noFill/>
        <a:ln w="0" cmpd="sng">
          <a:noFill/>
        </a:ln>
        <a:effectLst/>
      </c:spPr>
    </c:plotArea>
    <c:plotVisOnly val="1"/>
    <c:dispBlanksAs val="gap"/>
    <c:showDLblsOverMax val="0"/>
    <c:extLst/>
  </c:chart>
  <c:spPr>
    <a:solidFill>
      <a:schemeClr val="bg1"/>
    </a:solidFill>
    <a:ln w="9525" cap="flat" cmpd="sng" algn="ctr">
      <a:no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3.xml"/><Relationship Id="rId7" Type="http://schemas.openxmlformats.org/officeDocument/2006/relationships/image" Target="../media/image2.png"/><Relationship Id="rId12"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jpeg"/><Relationship Id="rId5" Type="http://schemas.openxmlformats.org/officeDocument/2006/relationships/chart" Target="../charts/chart5.xml"/><Relationship Id="rId10" Type="http://schemas.openxmlformats.org/officeDocument/2006/relationships/image" Target="../media/image5.jpeg"/><Relationship Id="rId4" Type="http://schemas.openxmlformats.org/officeDocument/2006/relationships/chart" Target="../charts/chart4.xml"/><Relationship Id="rId9" Type="http://schemas.openxmlformats.org/officeDocument/2006/relationships/image" Target="../media/image4.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9.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image" Target="../media/image14.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7.png"/></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10</xdr:col>
      <xdr:colOff>279400</xdr:colOff>
      <xdr:row>5</xdr:row>
      <xdr:rowOff>47625</xdr:rowOff>
    </xdr:from>
    <xdr:to>
      <xdr:col>16</xdr:col>
      <xdr:colOff>368300</xdr:colOff>
      <xdr:row>18</xdr:row>
      <xdr:rowOff>9525</xdr:rowOff>
    </xdr:to>
    <xdr:grpSp>
      <xdr:nvGrpSpPr>
        <xdr:cNvPr id="42" name="Group 41">
          <a:extLst>
            <a:ext uri="{FF2B5EF4-FFF2-40B4-BE49-F238E27FC236}">
              <a16:creationId xmlns:a16="http://schemas.microsoft.com/office/drawing/2014/main" id="{7B1AE79E-131A-73E0-873A-B9D2BD4D86E3}"/>
            </a:ext>
          </a:extLst>
        </xdr:cNvPr>
        <xdr:cNvGrpSpPr/>
      </xdr:nvGrpSpPr>
      <xdr:grpSpPr>
        <a:xfrm>
          <a:off x="5903686" y="1217839"/>
          <a:ext cx="3463471" cy="2084615"/>
          <a:chOff x="1819275" y="1254125"/>
          <a:chExt cx="3422650" cy="2128838"/>
        </a:xfrm>
      </xdr:grpSpPr>
      <xdr:sp macro="" textlink="">
        <xdr:nvSpPr>
          <xdr:cNvPr id="8" name="Rectangle: Rounded Corners 7">
            <a:extLst>
              <a:ext uri="{FF2B5EF4-FFF2-40B4-BE49-F238E27FC236}">
                <a16:creationId xmlns:a16="http://schemas.microsoft.com/office/drawing/2014/main" id="{76F37FA6-A06F-661B-95FF-2BC53787EE96}"/>
              </a:ext>
            </a:extLst>
          </xdr:cNvPr>
          <xdr:cNvSpPr/>
        </xdr:nvSpPr>
        <xdr:spPr>
          <a:xfrm>
            <a:off x="1819275" y="1254125"/>
            <a:ext cx="3422650" cy="2128838"/>
          </a:xfrm>
          <a:prstGeom prst="roundRect">
            <a:avLst>
              <a:gd name="adj" fmla="val 402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kern="1200"/>
          </a:p>
        </xdr:txBody>
      </xdr:sp>
      <xdr:graphicFrame macro="">
        <xdr:nvGraphicFramePr>
          <xdr:cNvPr id="2" name="Chart 1">
            <a:extLst>
              <a:ext uri="{FF2B5EF4-FFF2-40B4-BE49-F238E27FC236}">
                <a16:creationId xmlns:a16="http://schemas.microsoft.com/office/drawing/2014/main" id="{10710613-404C-4477-8F98-91C64B8A20DB}"/>
              </a:ext>
            </a:extLst>
          </xdr:cNvPr>
          <xdr:cNvGraphicFramePr>
            <a:graphicFrameLocks/>
          </xdr:cNvGraphicFramePr>
        </xdr:nvGraphicFramePr>
        <xdr:xfrm>
          <a:off x="1882425" y="1324659"/>
          <a:ext cx="3308983" cy="1994811"/>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11</xdr:col>
      <xdr:colOff>473075</xdr:colOff>
      <xdr:row>18</xdr:row>
      <xdr:rowOff>120649</xdr:rowOff>
    </xdr:from>
    <xdr:to>
      <xdr:col>17</xdr:col>
      <xdr:colOff>279400</xdr:colOff>
      <xdr:row>32</xdr:row>
      <xdr:rowOff>119061</xdr:rowOff>
    </xdr:to>
    <xdr:grpSp>
      <xdr:nvGrpSpPr>
        <xdr:cNvPr id="43" name="Group 42">
          <a:extLst>
            <a:ext uri="{FF2B5EF4-FFF2-40B4-BE49-F238E27FC236}">
              <a16:creationId xmlns:a16="http://schemas.microsoft.com/office/drawing/2014/main" id="{19D30F31-9FE9-D5BD-E2B1-757BA8BDAA2C}"/>
            </a:ext>
          </a:extLst>
        </xdr:cNvPr>
        <xdr:cNvGrpSpPr/>
      </xdr:nvGrpSpPr>
      <xdr:grpSpPr>
        <a:xfrm>
          <a:off x="6659789" y="3413578"/>
          <a:ext cx="3180897" cy="2284412"/>
          <a:chOff x="1774825" y="3478213"/>
          <a:chExt cx="3140075" cy="2257425"/>
        </a:xfrm>
      </xdr:grpSpPr>
      <xdr:sp macro="" textlink="">
        <xdr:nvSpPr>
          <xdr:cNvPr id="14" name="Rectangle: Rounded Corners 13">
            <a:extLst>
              <a:ext uri="{FF2B5EF4-FFF2-40B4-BE49-F238E27FC236}">
                <a16:creationId xmlns:a16="http://schemas.microsoft.com/office/drawing/2014/main" id="{21D0E5FE-2542-2A68-00DA-B392FF28CCEE}"/>
              </a:ext>
            </a:extLst>
          </xdr:cNvPr>
          <xdr:cNvSpPr/>
        </xdr:nvSpPr>
        <xdr:spPr>
          <a:xfrm>
            <a:off x="1774825" y="3478213"/>
            <a:ext cx="3140075" cy="2257425"/>
          </a:xfrm>
          <a:prstGeom prst="roundRect">
            <a:avLst>
              <a:gd name="adj" fmla="val 402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kern="1200"/>
          </a:p>
        </xdr:txBody>
      </xdr:sp>
      <xdr:graphicFrame macro="">
        <xdr:nvGraphicFramePr>
          <xdr:cNvPr id="4" name="Chart 3">
            <a:extLst>
              <a:ext uri="{FF2B5EF4-FFF2-40B4-BE49-F238E27FC236}">
                <a16:creationId xmlns:a16="http://schemas.microsoft.com/office/drawing/2014/main" id="{31AF10B0-8E93-4FB1-91D9-535E263E0BAE}"/>
              </a:ext>
            </a:extLst>
          </xdr:cNvPr>
          <xdr:cNvGraphicFramePr>
            <a:graphicFrameLocks/>
          </xdr:cNvGraphicFramePr>
        </xdr:nvGraphicFramePr>
        <xdr:xfrm>
          <a:off x="1838006" y="3542895"/>
          <a:ext cx="3007396" cy="212806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16</xdr:col>
      <xdr:colOff>452437</xdr:colOff>
      <xdr:row>5</xdr:row>
      <xdr:rowOff>39687</xdr:rowOff>
    </xdr:from>
    <xdr:to>
      <xdr:col>23</xdr:col>
      <xdr:colOff>134938</xdr:colOff>
      <xdr:row>18</xdr:row>
      <xdr:rowOff>1587</xdr:rowOff>
    </xdr:to>
    <xdr:grpSp>
      <xdr:nvGrpSpPr>
        <xdr:cNvPr id="65" name="Group 64">
          <a:extLst>
            <a:ext uri="{FF2B5EF4-FFF2-40B4-BE49-F238E27FC236}">
              <a16:creationId xmlns:a16="http://schemas.microsoft.com/office/drawing/2014/main" id="{B4E19A6C-6083-7A15-7FC1-DA5DF46F61F0}"/>
            </a:ext>
          </a:extLst>
        </xdr:cNvPr>
        <xdr:cNvGrpSpPr/>
      </xdr:nvGrpSpPr>
      <xdr:grpSpPr>
        <a:xfrm>
          <a:off x="9451294" y="1209901"/>
          <a:ext cx="3619501" cy="2084615"/>
          <a:chOff x="8778875" y="1254125"/>
          <a:chExt cx="3508375" cy="2128838"/>
        </a:xfrm>
      </xdr:grpSpPr>
      <xdr:sp macro="" textlink="">
        <xdr:nvSpPr>
          <xdr:cNvPr id="10" name="Rectangle: Rounded Corners 9">
            <a:extLst>
              <a:ext uri="{FF2B5EF4-FFF2-40B4-BE49-F238E27FC236}">
                <a16:creationId xmlns:a16="http://schemas.microsoft.com/office/drawing/2014/main" id="{4657D786-73D0-1BF0-1FAE-06C99DCE7F6F}"/>
              </a:ext>
            </a:extLst>
          </xdr:cNvPr>
          <xdr:cNvSpPr/>
        </xdr:nvSpPr>
        <xdr:spPr>
          <a:xfrm>
            <a:off x="8778875" y="1254125"/>
            <a:ext cx="3508375" cy="2128838"/>
          </a:xfrm>
          <a:prstGeom prst="roundRect">
            <a:avLst>
              <a:gd name="adj" fmla="val 402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kern="1200"/>
          </a:p>
        </xdr:txBody>
      </xdr:sp>
      <xdr:graphicFrame macro="">
        <xdr:nvGraphicFramePr>
          <xdr:cNvPr id="5" name="Chart 4">
            <a:extLst>
              <a:ext uri="{FF2B5EF4-FFF2-40B4-BE49-F238E27FC236}">
                <a16:creationId xmlns:a16="http://schemas.microsoft.com/office/drawing/2014/main" id="{60AE7374-E28A-4D6C-BA64-08ACB99531F1}"/>
              </a:ext>
            </a:extLst>
          </xdr:cNvPr>
          <xdr:cNvGraphicFramePr>
            <a:graphicFrameLocks/>
          </xdr:cNvGraphicFramePr>
        </xdr:nvGraphicFramePr>
        <xdr:xfrm>
          <a:off x="8835665" y="1311834"/>
          <a:ext cx="3382174" cy="2007006"/>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17</xdr:col>
      <xdr:colOff>349250</xdr:colOff>
      <xdr:row>18</xdr:row>
      <xdr:rowOff>112712</xdr:rowOff>
    </xdr:from>
    <xdr:to>
      <xdr:col>23</xdr:col>
      <xdr:colOff>158750</xdr:colOff>
      <xdr:row>32</xdr:row>
      <xdr:rowOff>111124</xdr:rowOff>
    </xdr:to>
    <xdr:grpSp>
      <xdr:nvGrpSpPr>
        <xdr:cNvPr id="66" name="Group 65">
          <a:extLst>
            <a:ext uri="{FF2B5EF4-FFF2-40B4-BE49-F238E27FC236}">
              <a16:creationId xmlns:a16="http://schemas.microsoft.com/office/drawing/2014/main" id="{0DB81E45-13AE-42F5-3F9A-5CC322860407}"/>
            </a:ext>
          </a:extLst>
        </xdr:cNvPr>
        <xdr:cNvGrpSpPr/>
      </xdr:nvGrpSpPr>
      <xdr:grpSpPr>
        <a:xfrm>
          <a:off x="9910536" y="3405641"/>
          <a:ext cx="3184071" cy="2284412"/>
          <a:chOff x="9207500" y="3478213"/>
          <a:chExt cx="3060700" cy="2289175"/>
        </a:xfrm>
      </xdr:grpSpPr>
      <xdr:sp macro="" textlink="">
        <xdr:nvSpPr>
          <xdr:cNvPr id="19" name="Rectangle: Rounded Corners 18">
            <a:extLst>
              <a:ext uri="{FF2B5EF4-FFF2-40B4-BE49-F238E27FC236}">
                <a16:creationId xmlns:a16="http://schemas.microsoft.com/office/drawing/2014/main" id="{00B04751-B17C-7E90-E75F-E5BFCB9EB4C3}"/>
              </a:ext>
            </a:extLst>
          </xdr:cNvPr>
          <xdr:cNvSpPr/>
        </xdr:nvSpPr>
        <xdr:spPr>
          <a:xfrm>
            <a:off x="9207500" y="3478213"/>
            <a:ext cx="3060700" cy="2289175"/>
          </a:xfrm>
          <a:prstGeom prst="roundRect">
            <a:avLst>
              <a:gd name="adj" fmla="val 402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kern="1200"/>
          </a:p>
        </xdr:txBody>
      </xdr:sp>
      <xdr:graphicFrame macro="">
        <xdr:nvGraphicFramePr>
          <xdr:cNvPr id="6" name="Chart 5">
            <a:extLst>
              <a:ext uri="{FF2B5EF4-FFF2-40B4-BE49-F238E27FC236}">
                <a16:creationId xmlns:a16="http://schemas.microsoft.com/office/drawing/2014/main" id="{46126CE6-71AB-4C5F-B6B1-61CDCFB505E2}"/>
              </a:ext>
            </a:extLst>
          </xdr:cNvPr>
          <xdr:cNvGraphicFramePr>
            <a:graphicFrameLocks/>
          </xdr:cNvGraphicFramePr>
        </xdr:nvGraphicFramePr>
        <xdr:xfrm>
          <a:off x="9283229" y="3561571"/>
          <a:ext cx="2909243" cy="2135282"/>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4</xdr:col>
      <xdr:colOff>200025</xdr:colOff>
      <xdr:row>18</xdr:row>
      <xdr:rowOff>112712</xdr:rowOff>
    </xdr:from>
    <xdr:to>
      <xdr:col>11</xdr:col>
      <xdr:colOff>374650</xdr:colOff>
      <xdr:row>32</xdr:row>
      <xdr:rowOff>119062</xdr:rowOff>
    </xdr:to>
    <xdr:grpSp>
      <xdr:nvGrpSpPr>
        <xdr:cNvPr id="64" name="Group 63">
          <a:extLst>
            <a:ext uri="{FF2B5EF4-FFF2-40B4-BE49-F238E27FC236}">
              <a16:creationId xmlns:a16="http://schemas.microsoft.com/office/drawing/2014/main" id="{E4B56902-8E8D-94B1-3BF6-2D6AFA8FC0A1}"/>
            </a:ext>
          </a:extLst>
        </xdr:cNvPr>
        <xdr:cNvGrpSpPr/>
      </xdr:nvGrpSpPr>
      <xdr:grpSpPr>
        <a:xfrm>
          <a:off x="2449739" y="3405641"/>
          <a:ext cx="4111625" cy="2292350"/>
          <a:chOff x="5010150" y="3478213"/>
          <a:chExt cx="4064000" cy="2276475"/>
        </a:xfrm>
      </xdr:grpSpPr>
      <xdr:sp macro="" textlink="">
        <xdr:nvSpPr>
          <xdr:cNvPr id="16" name="Rectangle: Rounded Corners 15">
            <a:extLst>
              <a:ext uri="{FF2B5EF4-FFF2-40B4-BE49-F238E27FC236}">
                <a16:creationId xmlns:a16="http://schemas.microsoft.com/office/drawing/2014/main" id="{F47F2107-25D7-564B-8A5C-18B08DB4F0D1}"/>
              </a:ext>
            </a:extLst>
          </xdr:cNvPr>
          <xdr:cNvSpPr/>
        </xdr:nvSpPr>
        <xdr:spPr>
          <a:xfrm>
            <a:off x="5010150" y="3478213"/>
            <a:ext cx="4064000" cy="2276475"/>
          </a:xfrm>
          <a:prstGeom prst="roundRect">
            <a:avLst>
              <a:gd name="adj" fmla="val 402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kern="1200"/>
          </a:p>
        </xdr:txBody>
      </xdr:sp>
      <xdr:graphicFrame macro="">
        <xdr:nvGraphicFramePr>
          <xdr:cNvPr id="7" name="Chart 6">
            <a:extLst>
              <a:ext uri="{FF2B5EF4-FFF2-40B4-BE49-F238E27FC236}">
                <a16:creationId xmlns:a16="http://schemas.microsoft.com/office/drawing/2014/main" id="{55910365-BCD4-4161-925A-06FE058DD51C}"/>
              </a:ext>
            </a:extLst>
          </xdr:cNvPr>
          <xdr:cNvGraphicFramePr>
            <a:graphicFrameLocks/>
          </xdr:cNvGraphicFramePr>
        </xdr:nvGraphicFramePr>
        <xdr:xfrm>
          <a:off x="5068115" y="3548751"/>
          <a:ext cx="3928748" cy="2135398"/>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4</xdr:col>
      <xdr:colOff>207963</xdr:colOff>
      <xdr:row>5</xdr:row>
      <xdr:rowOff>39687</xdr:rowOff>
    </xdr:from>
    <xdr:to>
      <xdr:col>10</xdr:col>
      <xdr:colOff>188913</xdr:colOff>
      <xdr:row>18</xdr:row>
      <xdr:rowOff>14287</xdr:rowOff>
    </xdr:to>
    <xdr:sp macro="" textlink="">
      <xdr:nvSpPr>
        <xdr:cNvPr id="9" name="Rectangle: Rounded Corners 8">
          <a:extLst>
            <a:ext uri="{FF2B5EF4-FFF2-40B4-BE49-F238E27FC236}">
              <a16:creationId xmlns:a16="http://schemas.microsoft.com/office/drawing/2014/main" id="{6441565C-1416-55D6-7FB2-FB9788EBA129}"/>
            </a:ext>
          </a:extLst>
        </xdr:cNvPr>
        <xdr:cNvSpPr/>
      </xdr:nvSpPr>
      <xdr:spPr>
        <a:xfrm>
          <a:off x="2435348" y="1226649"/>
          <a:ext cx="3322027" cy="2133600"/>
        </a:xfrm>
        <a:prstGeom prst="roundRect">
          <a:avLst>
            <a:gd name="adj" fmla="val 402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kern="1200"/>
        </a:p>
      </xdr:txBody>
    </xdr:sp>
    <xdr:clientData/>
  </xdr:twoCellAnchor>
  <xdr:twoCellAnchor>
    <xdr:from>
      <xdr:col>0</xdr:col>
      <xdr:colOff>0</xdr:colOff>
      <xdr:row>5</xdr:row>
      <xdr:rowOff>50800</xdr:rowOff>
    </xdr:from>
    <xdr:to>
      <xdr:col>0</xdr:col>
      <xdr:colOff>0</xdr:colOff>
      <xdr:row>11</xdr:row>
      <xdr:rowOff>0</xdr:rowOff>
    </xdr:to>
    <xdr:sp macro="" textlink="">
      <xdr:nvSpPr>
        <xdr:cNvPr id="24" name="Rectangle: Rounded Corners 23">
          <a:extLst>
            <a:ext uri="{FF2B5EF4-FFF2-40B4-BE49-F238E27FC236}">
              <a16:creationId xmlns:a16="http://schemas.microsoft.com/office/drawing/2014/main" id="{974DC833-E8CC-CD22-4BD7-B679BDB3358A}"/>
            </a:ext>
          </a:extLst>
        </xdr:cNvPr>
        <xdr:cNvSpPr/>
      </xdr:nvSpPr>
      <xdr:spPr>
        <a:xfrm>
          <a:off x="0" y="876300"/>
          <a:ext cx="0" cy="939800"/>
        </a:xfrm>
        <a:prstGeom prst="roundRect">
          <a:avLst>
            <a:gd name="adj" fmla="val 402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kern="1200"/>
        </a:p>
      </xdr:txBody>
    </xdr:sp>
    <xdr:clientData/>
  </xdr:twoCellAnchor>
  <xdr:twoCellAnchor>
    <xdr:from>
      <xdr:col>0</xdr:col>
      <xdr:colOff>0</xdr:colOff>
      <xdr:row>0</xdr:row>
      <xdr:rowOff>23811</xdr:rowOff>
    </xdr:from>
    <xdr:to>
      <xdr:col>5</xdr:col>
      <xdr:colOff>311150</xdr:colOff>
      <xdr:row>4</xdr:row>
      <xdr:rowOff>79375</xdr:rowOff>
    </xdr:to>
    <xdr:sp macro="" textlink="">
      <xdr:nvSpPr>
        <xdr:cNvPr id="29" name="Rectangle: Rounded Corners 28">
          <a:extLst>
            <a:ext uri="{FF2B5EF4-FFF2-40B4-BE49-F238E27FC236}">
              <a16:creationId xmlns:a16="http://schemas.microsoft.com/office/drawing/2014/main" id="{ECC213A8-4DDB-2221-9BD2-34CE8E2A084F}"/>
            </a:ext>
          </a:extLst>
        </xdr:cNvPr>
        <xdr:cNvSpPr/>
      </xdr:nvSpPr>
      <xdr:spPr>
        <a:xfrm>
          <a:off x="0" y="23811"/>
          <a:ext cx="3089275" cy="1079502"/>
        </a:xfrm>
        <a:prstGeom prst="roundRect">
          <a:avLst>
            <a:gd name="adj" fmla="val 402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kern="1200"/>
        </a:p>
      </xdr:txBody>
    </xdr:sp>
    <xdr:clientData/>
  </xdr:twoCellAnchor>
  <xdr:twoCellAnchor>
    <xdr:from>
      <xdr:col>1</xdr:col>
      <xdr:colOff>222023</xdr:colOff>
      <xdr:row>2</xdr:row>
      <xdr:rowOff>147183</xdr:rowOff>
    </xdr:from>
    <xdr:to>
      <xdr:col>3</xdr:col>
      <xdr:colOff>479198</xdr:colOff>
      <xdr:row>4</xdr:row>
      <xdr:rowOff>2722</xdr:rowOff>
    </xdr:to>
    <xdr:sp macro="" textlink="Sheet8!B20">
      <xdr:nvSpPr>
        <xdr:cNvPr id="36" name="TextBox 35">
          <a:extLst>
            <a:ext uri="{FF2B5EF4-FFF2-40B4-BE49-F238E27FC236}">
              <a16:creationId xmlns:a16="http://schemas.microsoft.com/office/drawing/2014/main" id="{23DCFF81-DB2C-0552-79D3-F7374827CD23}"/>
            </a:ext>
          </a:extLst>
        </xdr:cNvPr>
        <xdr:cNvSpPr txBox="1"/>
      </xdr:nvSpPr>
      <xdr:spPr>
        <a:xfrm>
          <a:off x="784452" y="473754"/>
          <a:ext cx="1382032" cy="535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D119945-A6A0-4C35-958C-82798F0637A1}" type="TxLink">
            <a:rPr lang="en-US" sz="3200" b="1" i="0" u="none" strike="noStrike">
              <a:solidFill>
                <a:schemeClr val="accent1">
                  <a:lumMod val="50000"/>
                </a:schemeClr>
              </a:solidFill>
              <a:effectLst/>
              <a:latin typeface="+mn-lt"/>
              <a:ea typeface="+mn-ea"/>
              <a:cs typeface="+mn-cs"/>
            </a:rPr>
            <a:pPr marL="0" indent="0"/>
            <a:t>1.9M</a:t>
          </a:fld>
          <a:endParaRPr lang="en-CA" sz="3200" b="1" i="0" u="none" strike="noStrike">
            <a:solidFill>
              <a:schemeClr val="accent1">
                <a:lumMod val="50000"/>
              </a:schemeClr>
            </a:solidFill>
            <a:effectLst/>
            <a:latin typeface="+mn-lt"/>
            <a:ea typeface="+mn-ea"/>
            <a:cs typeface="+mn-cs"/>
          </a:endParaRPr>
        </a:p>
      </xdr:txBody>
    </xdr:sp>
    <xdr:clientData/>
  </xdr:twoCellAnchor>
  <xdr:twoCellAnchor>
    <xdr:from>
      <xdr:col>0</xdr:col>
      <xdr:colOff>119062</xdr:colOff>
      <xdr:row>0</xdr:row>
      <xdr:rowOff>55563</xdr:rowOff>
    </xdr:from>
    <xdr:to>
      <xdr:col>5</xdr:col>
      <xdr:colOff>182563</xdr:colOff>
      <xdr:row>2</xdr:row>
      <xdr:rowOff>174626</xdr:rowOff>
    </xdr:to>
    <xdr:sp macro="" textlink="">
      <xdr:nvSpPr>
        <xdr:cNvPr id="39" name="TextBox 38">
          <a:extLst>
            <a:ext uri="{FF2B5EF4-FFF2-40B4-BE49-F238E27FC236}">
              <a16:creationId xmlns:a16="http://schemas.microsoft.com/office/drawing/2014/main" id="{802B87D7-AAF7-A617-BB97-4231859911BB}"/>
            </a:ext>
          </a:extLst>
        </xdr:cNvPr>
        <xdr:cNvSpPr txBox="1"/>
      </xdr:nvSpPr>
      <xdr:spPr>
        <a:xfrm>
          <a:off x="119062" y="55563"/>
          <a:ext cx="2841626" cy="4524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800" b="1" kern="1200"/>
            <a:t>Total Crime 2016</a:t>
          </a:r>
        </a:p>
      </xdr:txBody>
    </xdr:sp>
    <xdr:clientData/>
  </xdr:twoCellAnchor>
  <xdr:twoCellAnchor>
    <xdr:from>
      <xdr:col>5</xdr:col>
      <xdr:colOff>366713</xdr:colOff>
      <xdr:row>0</xdr:row>
      <xdr:rowOff>41274</xdr:rowOff>
    </xdr:from>
    <xdr:to>
      <xdr:col>23</xdr:col>
      <xdr:colOff>142875</xdr:colOff>
      <xdr:row>4</xdr:row>
      <xdr:rowOff>96838</xdr:rowOff>
    </xdr:to>
    <xdr:sp macro="" textlink="">
      <xdr:nvSpPr>
        <xdr:cNvPr id="40" name="Rectangle: Rounded Corners 39">
          <a:extLst>
            <a:ext uri="{FF2B5EF4-FFF2-40B4-BE49-F238E27FC236}">
              <a16:creationId xmlns:a16="http://schemas.microsoft.com/office/drawing/2014/main" id="{2CA458DA-210C-A3F9-68C3-FE0B911D6D2D}"/>
            </a:ext>
          </a:extLst>
        </xdr:cNvPr>
        <xdr:cNvSpPr/>
      </xdr:nvSpPr>
      <xdr:spPr>
        <a:xfrm>
          <a:off x="3144838" y="41274"/>
          <a:ext cx="9777412" cy="1079502"/>
        </a:xfrm>
        <a:prstGeom prst="roundRect">
          <a:avLst>
            <a:gd name="adj" fmla="val 402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kern="1200"/>
        </a:p>
      </xdr:txBody>
    </xdr:sp>
    <xdr:clientData/>
  </xdr:twoCellAnchor>
  <xdr:twoCellAnchor>
    <xdr:from>
      <xdr:col>0</xdr:col>
      <xdr:colOff>0</xdr:colOff>
      <xdr:row>5</xdr:row>
      <xdr:rowOff>33734</xdr:rowOff>
    </xdr:from>
    <xdr:to>
      <xdr:col>4</xdr:col>
      <xdr:colOff>134433</xdr:colOff>
      <xdr:row>11</xdr:row>
      <xdr:rowOff>113609</xdr:rowOff>
    </xdr:to>
    <xdr:grpSp>
      <xdr:nvGrpSpPr>
        <xdr:cNvPr id="56" name="Group 55">
          <a:extLst>
            <a:ext uri="{FF2B5EF4-FFF2-40B4-BE49-F238E27FC236}">
              <a16:creationId xmlns:a16="http://schemas.microsoft.com/office/drawing/2014/main" id="{4AA78D62-EE6B-8E1D-4C67-087130DD834E}"/>
            </a:ext>
          </a:extLst>
        </xdr:cNvPr>
        <xdr:cNvGrpSpPr/>
      </xdr:nvGrpSpPr>
      <xdr:grpSpPr>
        <a:xfrm>
          <a:off x="0" y="1203948"/>
          <a:ext cx="2384147" cy="1059590"/>
          <a:chOff x="44450" y="1398984"/>
          <a:chExt cx="2356842" cy="1080000"/>
        </a:xfrm>
        <a:effectLst>
          <a:outerShdw blurRad="63500" sx="102000" sy="102000" algn="ctr" rotWithShape="0">
            <a:prstClr val="black">
              <a:alpha val="40000"/>
            </a:prstClr>
          </a:outerShdw>
        </a:effectLst>
      </xdr:grpSpPr>
      <xdr:sp macro="" textlink="">
        <xdr:nvSpPr>
          <xdr:cNvPr id="23" name="Rectangle: Rounded Corners 22">
            <a:extLst>
              <a:ext uri="{FF2B5EF4-FFF2-40B4-BE49-F238E27FC236}">
                <a16:creationId xmlns:a16="http://schemas.microsoft.com/office/drawing/2014/main" id="{AD1043DC-B8A9-4905-501E-B60B682E61C9}"/>
              </a:ext>
            </a:extLst>
          </xdr:cNvPr>
          <xdr:cNvSpPr/>
        </xdr:nvSpPr>
        <xdr:spPr>
          <a:xfrm>
            <a:off x="44450" y="1398984"/>
            <a:ext cx="2340000" cy="1080000"/>
          </a:xfrm>
          <a:prstGeom prst="roundRect">
            <a:avLst>
              <a:gd name="adj" fmla="val 402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kern="1200"/>
          </a:p>
        </xdr:txBody>
      </xdr:sp>
      <xdr:sp macro="" textlink="Sheet12!D4">
        <xdr:nvSpPr>
          <xdr:cNvPr id="35" name="TextBox 34">
            <a:extLst>
              <a:ext uri="{FF2B5EF4-FFF2-40B4-BE49-F238E27FC236}">
                <a16:creationId xmlns:a16="http://schemas.microsoft.com/office/drawing/2014/main" id="{5467C497-CC18-423F-97D3-19910E37917D}"/>
              </a:ext>
            </a:extLst>
          </xdr:cNvPr>
          <xdr:cNvSpPr txBox="1"/>
        </xdr:nvSpPr>
        <xdr:spPr>
          <a:xfrm>
            <a:off x="1186857" y="1860717"/>
            <a:ext cx="1214435" cy="539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2C3F539-66F5-4AEE-ABF5-2DAA8B5C3C04}" type="TxLink">
              <a:rPr lang="en-US" sz="3200" b="1" i="0" u="none" strike="noStrike">
                <a:solidFill>
                  <a:schemeClr val="accent1">
                    <a:lumMod val="50000"/>
                  </a:schemeClr>
                </a:solidFill>
                <a:effectLst/>
                <a:latin typeface="+mn-lt"/>
                <a:ea typeface="+mn-ea"/>
                <a:cs typeface="+mn-cs"/>
              </a:rPr>
              <a:pPr marL="0" indent="0"/>
              <a:t>1.2M</a:t>
            </a:fld>
            <a:endParaRPr lang="en-US" sz="3200" b="1" i="0" u="none" strike="noStrike">
              <a:solidFill>
                <a:schemeClr val="accent1">
                  <a:lumMod val="50000"/>
                </a:schemeClr>
              </a:solidFill>
              <a:effectLst/>
              <a:latin typeface="+mn-lt"/>
              <a:ea typeface="+mn-ea"/>
              <a:cs typeface="+mn-cs"/>
            </a:endParaRPr>
          </a:p>
        </xdr:txBody>
      </xdr:sp>
      <xdr:sp macro="" textlink="">
        <xdr:nvSpPr>
          <xdr:cNvPr id="41" name="TextBox 40">
            <a:extLst>
              <a:ext uri="{FF2B5EF4-FFF2-40B4-BE49-F238E27FC236}">
                <a16:creationId xmlns:a16="http://schemas.microsoft.com/office/drawing/2014/main" id="{038ADF45-0501-C135-7650-3C0DB8C56055}"/>
              </a:ext>
            </a:extLst>
          </xdr:cNvPr>
          <xdr:cNvSpPr txBox="1"/>
        </xdr:nvSpPr>
        <xdr:spPr>
          <a:xfrm>
            <a:off x="107223" y="1424774"/>
            <a:ext cx="2148974" cy="4191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800" b="1" kern="1200"/>
              <a:t>Total Property Crime</a:t>
            </a:r>
            <a:r>
              <a:rPr lang="en-CA" sz="1800" b="1" kern="1200" baseline="0"/>
              <a:t> </a:t>
            </a:r>
            <a:endParaRPr lang="en-CA" sz="1800" b="1" kern="1200"/>
          </a:p>
        </xdr:txBody>
      </xdr:sp>
    </xdr:grpSp>
    <xdr:clientData/>
  </xdr:twoCellAnchor>
  <xdr:twoCellAnchor>
    <xdr:from>
      <xdr:col>0</xdr:col>
      <xdr:colOff>0</xdr:colOff>
      <xdr:row>12</xdr:row>
      <xdr:rowOff>27605</xdr:rowOff>
    </xdr:from>
    <xdr:to>
      <xdr:col>4</xdr:col>
      <xdr:colOff>117500</xdr:colOff>
      <xdr:row>18</xdr:row>
      <xdr:rowOff>107480</xdr:rowOff>
    </xdr:to>
    <xdr:grpSp>
      <xdr:nvGrpSpPr>
        <xdr:cNvPr id="57" name="Group 56">
          <a:extLst>
            <a:ext uri="{FF2B5EF4-FFF2-40B4-BE49-F238E27FC236}">
              <a16:creationId xmlns:a16="http://schemas.microsoft.com/office/drawing/2014/main" id="{88BFBD89-A13B-1F9B-D9B9-ACAD9F9DEF14}"/>
            </a:ext>
          </a:extLst>
        </xdr:cNvPr>
        <xdr:cNvGrpSpPr/>
      </xdr:nvGrpSpPr>
      <xdr:grpSpPr>
        <a:xfrm>
          <a:off x="0" y="2340819"/>
          <a:ext cx="2367214" cy="1059590"/>
          <a:chOff x="46037" y="2792017"/>
          <a:chExt cx="2340000" cy="1080000"/>
        </a:xfrm>
        <a:effectLst>
          <a:outerShdw blurRad="63500" sx="102000" sy="102000" algn="ctr" rotWithShape="0">
            <a:prstClr val="black">
              <a:alpha val="40000"/>
            </a:prstClr>
          </a:outerShdw>
        </a:effectLst>
      </xdr:grpSpPr>
      <xdr:sp macro="" textlink="">
        <xdr:nvSpPr>
          <xdr:cNvPr id="26" name="Rectangle: Rounded Corners 25">
            <a:extLst>
              <a:ext uri="{FF2B5EF4-FFF2-40B4-BE49-F238E27FC236}">
                <a16:creationId xmlns:a16="http://schemas.microsoft.com/office/drawing/2014/main" id="{74DFDC5D-FB5F-7387-A1F4-FD1F36340798}"/>
              </a:ext>
            </a:extLst>
          </xdr:cNvPr>
          <xdr:cNvSpPr/>
        </xdr:nvSpPr>
        <xdr:spPr>
          <a:xfrm>
            <a:off x="46037" y="2792017"/>
            <a:ext cx="2340000" cy="1080000"/>
          </a:xfrm>
          <a:prstGeom prst="roundRect">
            <a:avLst>
              <a:gd name="adj" fmla="val 402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kern="1200"/>
          </a:p>
        </xdr:txBody>
      </xdr:sp>
      <xdr:sp macro="" textlink="">
        <xdr:nvSpPr>
          <xdr:cNvPr id="44" name="TextBox 43">
            <a:extLst>
              <a:ext uri="{FF2B5EF4-FFF2-40B4-BE49-F238E27FC236}">
                <a16:creationId xmlns:a16="http://schemas.microsoft.com/office/drawing/2014/main" id="{EC5408A5-1BAD-4A0A-4B87-513A4D0AC2E6}"/>
              </a:ext>
            </a:extLst>
          </xdr:cNvPr>
          <xdr:cNvSpPr txBox="1"/>
        </xdr:nvSpPr>
        <xdr:spPr>
          <a:xfrm>
            <a:off x="46037" y="2856832"/>
            <a:ext cx="2190750" cy="4191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800" b="1" i="0" u="none" strike="noStrike">
                <a:solidFill>
                  <a:schemeClr val="dk1"/>
                </a:solidFill>
                <a:effectLst/>
                <a:latin typeface="+mn-lt"/>
                <a:ea typeface="+mn-ea"/>
                <a:cs typeface="+mn-cs"/>
              </a:rPr>
              <a:t>Total Violent Crime</a:t>
            </a:r>
            <a:r>
              <a:rPr lang="en-CA" sz="1800" b="1"/>
              <a:t> </a:t>
            </a:r>
            <a:endParaRPr lang="en-CA" sz="1800" b="1" kern="1200"/>
          </a:p>
        </xdr:txBody>
      </xdr:sp>
      <xdr:sp macro="" textlink="Sheet12!E5">
        <xdr:nvSpPr>
          <xdr:cNvPr id="45" name="TextBox 44">
            <a:extLst>
              <a:ext uri="{FF2B5EF4-FFF2-40B4-BE49-F238E27FC236}">
                <a16:creationId xmlns:a16="http://schemas.microsoft.com/office/drawing/2014/main" id="{ECC956E9-9F0D-D489-947C-317E46298E95}"/>
              </a:ext>
            </a:extLst>
          </xdr:cNvPr>
          <xdr:cNvSpPr txBox="1"/>
        </xdr:nvSpPr>
        <xdr:spPr>
          <a:xfrm>
            <a:off x="960390" y="3259023"/>
            <a:ext cx="1352990" cy="539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3F11787-27F0-4C4C-B910-A73F9470FB49}" type="TxLink">
              <a:rPr lang="en-US" sz="3200" b="1" i="0" u="none" strike="noStrike">
                <a:solidFill>
                  <a:schemeClr val="accent1">
                    <a:lumMod val="50000"/>
                  </a:schemeClr>
                </a:solidFill>
                <a:effectLst/>
                <a:latin typeface="+mn-lt"/>
                <a:ea typeface="+mn-ea"/>
                <a:cs typeface="+mn-cs"/>
              </a:rPr>
              <a:pPr marL="0" indent="0"/>
              <a:t>381.6K</a:t>
            </a:fld>
            <a:endParaRPr lang="en-US" sz="3200" b="1" i="0" u="none" strike="noStrike">
              <a:solidFill>
                <a:schemeClr val="accent1">
                  <a:lumMod val="50000"/>
                </a:schemeClr>
              </a:solidFill>
              <a:effectLst/>
              <a:latin typeface="+mn-lt"/>
              <a:ea typeface="+mn-ea"/>
              <a:cs typeface="+mn-cs"/>
            </a:endParaRPr>
          </a:p>
        </xdr:txBody>
      </xdr:sp>
    </xdr:grpSp>
    <xdr:clientData/>
  </xdr:twoCellAnchor>
  <xdr:twoCellAnchor>
    <xdr:from>
      <xdr:col>0</xdr:col>
      <xdr:colOff>0</xdr:colOff>
      <xdr:row>19</xdr:row>
      <xdr:rowOff>21476</xdr:rowOff>
    </xdr:from>
    <xdr:to>
      <xdr:col>4</xdr:col>
      <xdr:colOff>117500</xdr:colOff>
      <xdr:row>25</xdr:row>
      <xdr:rowOff>101351</xdr:rowOff>
    </xdr:to>
    <xdr:grpSp>
      <xdr:nvGrpSpPr>
        <xdr:cNvPr id="77" name="Group 76">
          <a:extLst>
            <a:ext uri="{FF2B5EF4-FFF2-40B4-BE49-F238E27FC236}">
              <a16:creationId xmlns:a16="http://schemas.microsoft.com/office/drawing/2014/main" id="{A8D84C0B-44FF-6FCD-8016-C7F7094DF92C}"/>
            </a:ext>
          </a:extLst>
        </xdr:cNvPr>
        <xdr:cNvGrpSpPr/>
      </xdr:nvGrpSpPr>
      <xdr:grpSpPr>
        <a:xfrm>
          <a:off x="0" y="3477690"/>
          <a:ext cx="2367214" cy="1059590"/>
          <a:chOff x="0" y="3638815"/>
          <a:chExt cx="2361167" cy="1095875"/>
        </a:xfrm>
      </xdr:grpSpPr>
      <xdr:sp macro="" textlink="">
        <xdr:nvSpPr>
          <xdr:cNvPr id="25" name="Rectangle: Rounded Corners 24">
            <a:extLst>
              <a:ext uri="{FF2B5EF4-FFF2-40B4-BE49-F238E27FC236}">
                <a16:creationId xmlns:a16="http://schemas.microsoft.com/office/drawing/2014/main" id="{AB05DBEB-4E61-7B2A-AD56-D7F74283FCE4}"/>
              </a:ext>
            </a:extLst>
          </xdr:cNvPr>
          <xdr:cNvSpPr/>
        </xdr:nvSpPr>
        <xdr:spPr>
          <a:xfrm>
            <a:off x="0" y="3638815"/>
            <a:ext cx="2361167" cy="1095875"/>
          </a:xfrm>
          <a:prstGeom prst="roundRect">
            <a:avLst>
              <a:gd name="adj" fmla="val 402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kern="1200"/>
          </a:p>
        </xdr:txBody>
      </xdr:sp>
      <xdr:sp macro="" textlink="">
        <xdr:nvSpPr>
          <xdr:cNvPr id="48" name="TextBox 47">
            <a:extLst>
              <a:ext uri="{FF2B5EF4-FFF2-40B4-BE49-F238E27FC236}">
                <a16:creationId xmlns:a16="http://schemas.microsoft.com/office/drawing/2014/main" id="{F3954454-B7C9-A6B0-31DE-269CA26299A2}"/>
              </a:ext>
            </a:extLst>
          </xdr:cNvPr>
          <xdr:cNvSpPr txBox="1"/>
        </xdr:nvSpPr>
        <xdr:spPr>
          <a:xfrm>
            <a:off x="0" y="3714395"/>
            <a:ext cx="2265031" cy="508356"/>
          </a:xfrm>
          <a:prstGeom prst="rect">
            <a:avLst/>
          </a:prstGeom>
          <a:solidFill>
            <a:schemeClr val="lt1"/>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1750" b="1" i="0" u="none" strike="noStrike">
                <a:solidFill>
                  <a:schemeClr val="dk1"/>
                </a:solidFill>
                <a:effectLst/>
                <a:latin typeface="+mn-lt"/>
                <a:ea typeface="+mn-ea"/>
                <a:cs typeface="+mn-cs"/>
              </a:rPr>
              <a:t>Total Traffic Violations</a:t>
            </a:r>
            <a:r>
              <a:rPr lang="en-CA" sz="1750" b="1"/>
              <a:t> </a:t>
            </a:r>
            <a:endParaRPr lang="en-CA" sz="1750" b="1" kern="1200"/>
          </a:p>
        </xdr:txBody>
      </xdr:sp>
      <xdr:sp macro="" textlink="Sheet12!E7">
        <xdr:nvSpPr>
          <xdr:cNvPr id="49" name="TextBox 48">
            <a:extLst>
              <a:ext uri="{FF2B5EF4-FFF2-40B4-BE49-F238E27FC236}">
                <a16:creationId xmlns:a16="http://schemas.microsoft.com/office/drawing/2014/main" id="{7785B9CD-3E18-C455-232B-B68DB44E33AE}"/>
              </a:ext>
            </a:extLst>
          </xdr:cNvPr>
          <xdr:cNvSpPr txBox="1"/>
        </xdr:nvSpPr>
        <xdr:spPr>
          <a:xfrm>
            <a:off x="928111" y="4032420"/>
            <a:ext cx="1388810" cy="54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FF472CE-A97E-406A-B12E-F72D626146CB}" type="TxLink">
              <a:rPr lang="en-US" sz="3200" b="1" i="0" u="none" strike="noStrike">
                <a:solidFill>
                  <a:schemeClr val="accent1">
                    <a:lumMod val="50000"/>
                  </a:schemeClr>
                </a:solidFill>
                <a:effectLst/>
                <a:latin typeface="+mn-lt"/>
                <a:ea typeface="+mn-ea"/>
                <a:cs typeface="+mn-cs"/>
              </a:rPr>
              <a:pPr marL="0" indent="0"/>
              <a:t>123.9K</a:t>
            </a:fld>
            <a:endParaRPr lang="en-US" sz="3200" b="1" i="0" u="none" strike="noStrike">
              <a:solidFill>
                <a:schemeClr val="accent1">
                  <a:lumMod val="50000"/>
                </a:schemeClr>
              </a:solidFill>
              <a:effectLst/>
              <a:latin typeface="+mn-lt"/>
              <a:ea typeface="+mn-ea"/>
              <a:cs typeface="+mn-cs"/>
            </a:endParaRPr>
          </a:p>
        </xdr:txBody>
      </xdr:sp>
    </xdr:grpSp>
    <xdr:clientData/>
  </xdr:twoCellAnchor>
  <xdr:twoCellAnchor>
    <xdr:from>
      <xdr:col>0</xdr:col>
      <xdr:colOff>0</xdr:colOff>
      <xdr:row>26</xdr:row>
      <xdr:rowOff>15345</xdr:rowOff>
    </xdr:from>
    <xdr:to>
      <xdr:col>4</xdr:col>
      <xdr:colOff>117500</xdr:colOff>
      <xdr:row>32</xdr:row>
      <xdr:rowOff>95220</xdr:rowOff>
    </xdr:to>
    <xdr:grpSp>
      <xdr:nvGrpSpPr>
        <xdr:cNvPr id="61" name="Group 60">
          <a:extLst>
            <a:ext uri="{FF2B5EF4-FFF2-40B4-BE49-F238E27FC236}">
              <a16:creationId xmlns:a16="http://schemas.microsoft.com/office/drawing/2014/main" id="{29AA5E2E-B324-61D2-7961-A11A360B9DE7}"/>
            </a:ext>
          </a:extLst>
        </xdr:cNvPr>
        <xdr:cNvGrpSpPr/>
      </xdr:nvGrpSpPr>
      <xdr:grpSpPr>
        <a:xfrm>
          <a:off x="0" y="4614559"/>
          <a:ext cx="2367214" cy="1059590"/>
          <a:chOff x="23810" y="4195763"/>
          <a:chExt cx="2340000" cy="1080000"/>
        </a:xfrm>
        <a:effectLst>
          <a:outerShdw blurRad="63500" sx="102000" sy="102000" algn="ctr" rotWithShape="0">
            <a:prstClr val="black">
              <a:alpha val="40000"/>
            </a:prstClr>
          </a:outerShdw>
        </a:effectLst>
      </xdr:grpSpPr>
      <xdr:sp macro="" textlink="">
        <xdr:nvSpPr>
          <xdr:cNvPr id="58" name="Rectangle: Rounded Corners 57">
            <a:extLst>
              <a:ext uri="{FF2B5EF4-FFF2-40B4-BE49-F238E27FC236}">
                <a16:creationId xmlns:a16="http://schemas.microsoft.com/office/drawing/2014/main" id="{5C8696BC-868D-BD59-AD71-CC13F908AFAA}"/>
              </a:ext>
            </a:extLst>
          </xdr:cNvPr>
          <xdr:cNvSpPr/>
        </xdr:nvSpPr>
        <xdr:spPr>
          <a:xfrm>
            <a:off x="23810" y="4195763"/>
            <a:ext cx="2340000" cy="1080000"/>
          </a:xfrm>
          <a:prstGeom prst="roundRect">
            <a:avLst>
              <a:gd name="adj" fmla="val 402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kern="1200"/>
          </a:p>
        </xdr:txBody>
      </xdr:sp>
      <xdr:sp macro="" textlink="">
        <xdr:nvSpPr>
          <xdr:cNvPr id="59" name="TextBox 58">
            <a:extLst>
              <a:ext uri="{FF2B5EF4-FFF2-40B4-BE49-F238E27FC236}">
                <a16:creationId xmlns:a16="http://schemas.microsoft.com/office/drawing/2014/main" id="{519AD66D-231F-25E7-5C39-09DE14E983B7}"/>
              </a:ext>
            </a:extLst>
          </xdr:cNvPr>
          <xdr:cNvSpPr txBox="1"/>
        </xdr:nvSpPr>
        <xdr:spPr>
          <a:xfrm>
            <a:off x="87869" y="4228991"/>
            <a:ext cx="2085975" cy="4191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CA" sz="1800" b="1" i="0" u="none" strike="noStrike">
                <a:solidFill>
                  <a:schemeClr val="dk1"/>
                </a:solidFill>
                <a:effectLst/>
                <a:latin typeface="+mn-lt"/>
                <a:ea typeface="+mn-ea"/>
                <a:cs typeface="+mn-cs"/>
              </a:rPr>
              <a:t>Total Drug Offences </a:t>
            </a:r>
          </a:p>
        </xdr:txBody>
      </xdr:sp>
      <xdr:sp macro="" textlink="Sheet12!E8">
        <xdr:nvSpPr>
          <xdr:cNvPr id="60" name="TextBox 59">
            <a:extLst>
              <a:ext uri="{FF2B5EF4-FFF2-40B4-BE49-F238E27FC236}">
                <a16:creationId xmlns:a16="http://schemas.microsoft.com/office/drawing/2014/main" id="{631A5C35-B5C6-90F7-E983-B615CC8BEF3B}"/>
              </a:ext>
            </a:extLst>
          </xdr:cNvPr>
          <xdr:cNvSpPr txBox="1"/>
        </xdr:nvSpPr>
        <xdr:spPr>
          <a:xfrm>
            <a:off x="1083429" y="4601484"/>
            <a:ext cx="1214041" cy="539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F9323FF-2A1A-4998-BB8A-86C6F60C32A4}" type="TxLink">
              <a:rPr lang="en-US" sz="3200" b="1" i="0" u="none" strike="noStrike">
                <a:solidFill>
                  <a:schemeClr val="accent1">
                    <a:lumMod val="50000"/>
                  </a:schemeClr>
                </a:solidFill>
                <a:effectLst/>
                <a:latin typeface="+mn-lt"/>
                <a:ea typeface="+mn-ea"/>
                <a:cs typeface="+mn-cs"/>
              </a:rPr>
              <a:pPr marL="0" indent="0"/>
              <a:t>95.4K</a:t>
            </a:fld>
            <a:endParaRPr lang="en-US" sz="3200" b="1" i="0" u="none" strike="noStrike">
              <a:solidFill>
                <a:schemeClr val="accent1">
                  <a:lumMod val="50000"/>
                </a:schemeClr>
              </a:solidFill>
              <a:effectLst/>
              <a:latin typeface="+mn-lt"/>
              <a:ea typeface="+mn-ea"/>
              <a:cs typeface="+mn-cs"/>
            </a:endParaRPr>
          </a:p>
        </xdr:txBody>
      </xdr:sp>
    </xdr:grpSp>
    <xdr:clientData/>
  </xdr:twoCellAnchor>
  <xdr:twoCellAnchor editAs="oneCell">
    <xdr:from>
      <xdr:col>5</xdr:col>
      <xdr:colOff>412750</xdr:colOff>
      <xdr:row>0</xdr:row>
      <xdr:rowOff>77523</xdr:rowOff>
    </xdr:from>
    <xdr:to>
      <xdr:col>8</xdr:col>
      <xdr:colOff>275521</xdr:colOff>
      <xdr:row>4</xdr:row>
      <xdr:rowOff>71437</xdr:rowOff>
    </xdr:to>
    <xdr:pic>
      <xdr:nvPicPr>
        <xdr:cNvPr id="67" name="Picture 66">
          <a:extLst>
            <a:ext uri="{FF2B5EF4-FFF2-40B4-BE49-F238E27FC236}">
              <a16:creationId xmlns:a16="http://schemas.microsoft.com/office/drawing/2014/main" id="{B0DE8FA4-B6AF-0C57-3407-D0BE09D64C78}"/>
            </a:ext>
          </a:extLst>
        </xdr:cNvPr>
        <xdr:cNvPicPr>
          <a:picLocks noChangeAspect="1"/>
        </xdr:cNvPicPr>
      </xdr:nvPicPr>
      <xdr:blipFill>
        <a:blip xmlns:r="http://schemas.openxmlformats.org/officeDocument/2006/relationships" r:embed="rId6"/>
        <a:stretch>
          <a:fillRect/>
        </a:stretch>
      </xdr:blipFill>
      <xdr:spPr>
        <a:xfrm>
          <a:off x="3190875" y="77523"/>
          <a:ext cx="1529646" cy="1017852"/>
        </a:xfrm>
        <a:prstGeom prst="rect">
          <a:avLst/>
        </a:prstGeom>
      </xdr:spPr>
    </xdr:pic>
    <xdr:clientData/>
  </xdr:twoCellAnchor>
  <xdr:twoCellAnchor>
    <xdr:from>
      <xdr:col>8</xdr:col>
      <xdr:colOff>238125</xdr:colOff>
      <xdr:row>1</xdr:row>
      <xdr:rowOff>87312</xdr:rowOff>
    </xdr:from>
    <xdr:to>
      <xdr:col>22</xdr:col>
      <xdr:colOff>539750</xdr:colOff>
      <xdr:row>3</xdr:row>
      <xdr:rowOff>47626</xdr:rowOff>
    </xdr:to>
    <xdr:sp macro="" textlink="">
      <xdr:nvSpPr>
        <xdr:cNvPr id="68" name="TextBox 67">
          <a:extLst>
            <a:ext uri="{FF2B5EF4-FFF2-40B4-BE49-F238E27FC236}">
              <a16:creationId xmlns:a16="http://schemas.microsoft.com/office/drawing/2014/main" id="{A3FBC428-AC45-1B5F-770D-BC2B91A2732E}"/>
            </a:ext>
          </a:extLst>
        </xdr:cNvPr>
        <xdr:cNvSpPr txBox="1"/>
      </xdr:nvSpPr>
      <xdr:spPr>
        <a:xfrm>
          <a:off x="4683125" y="254000"/>
          <a:ext cx="8080375" cy="6508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500" b="1" i="0" u="none" strike="noStrike" cap="all" baseline="0">
              <a:solidFill>
                <a:schemeClr val="dk1"/>
              </a:solidFill>
              <a:latin typeface="+mn-lt"/>
              <a:ea typeface="+mn-ea"/>
              <a:cs typeface="+mn-cs"/>
            </a:rPr>
            <a:t>Police-Reported Crime Statistics in Canada, 2016</a:t>
          </a:r>
          <a:endParaRPr lang="en-CA" sz="2500" b="1" kern="1200" cap="all" baseline="0"/>
        </a:p>
      </xdr:txBody>
    </xdr:sp>
    <xdr:clientData/>
  </xdr:twoCellAnchor>
  <xdr:twoCellAnchor>
    <xdr:from>
      <xdr:col>19</xdr:col>
      <xdr:colOff>47625</xdr:colOff>
      <xdr:row>2</xdr:row>
      <xdr:rowOff>436563</xdr:rowOff>
    </xdr:from>
    <xdr:to>
      <xdr:col>23</xdr:col>
      <xdr:colOff>71438</xdr:colOff>
      <xdr:row>4</xdr:row>
      <xdr:rowOff>23811</xdr:rowOff>
    </xdr:to>
    <xdr:sp macro="" textlink="">
      <xdr:nvSpPr>
        <xdr:cNvPr id="69" name="TextBox 68">
          <a:extLst>
            <a:ext uri="{FF2B5EF4-FFF2-40B4-BE49-F238E27FC236}">
              <a16:creationId xmlns:a16="http://schemas.microsoft.com/office/drawing/2014/main" id="{415D77E9-0865-4CCA-42B0-9D34D5FAEB2F}"/>
            </a:ext>
          </a:extLst>
        </xdr:cNvPr>
        <xdr:cNvSpPr txBox="1"/>
      </xdr:nvSpPr>
      <xdr:spPr>
        <a:xfrm>
          <a:off x="10604500" y="769938"/>
          <a:ext cx="2246313" cy="2778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kern="1200">
              <a:solidFill>
                <a:schemeClr val="accent6">
                  <a:lumMod val="75000"/>
                </a:schemeClr>
              </a:solidFill>
            </a:rPr>
            <a:t>Source: http://www.statcan.gc.ca/</a:t>
          </a:r>
        </a:p>
      </xdr:txBody>
    </xdr:sp>
    <xdr:clientData/>
  </xdr:twoCellAnchor>
  <xdr:twoCellAnchor editAs="oneCell">
    <xdr:from>
      <xdr:col>0</xdr:col>
      <xdr:colOff>19050</xdr:colOff>
      <xdr:row>21</xdr:row>
      <xdr:rowOff>44450</xdr:rowOff>
    </xdr:from>
    <xdr:to>
      <xdr:col>1</xdr:col>
      <xdr:colOff>298450</xdr:colOff>
      <xdr:row>24</xdr:row>
      <xdr:rowOff>158750</xdr:rowOff>
    </xdr:to>
    <xdr:pic>
      <xdr:nvPicPr>
        <xdr:cNvPr id="79" name="Graphic 78" descr="Traffic light with solid fill">
          <a:extLst>
            <a:ext uri="{FF2B5EF4-FFF2-40B4-BE49-F238E27FC236}">
              <a16:creationId xmlns:a16="http://schemas.microsoft.com/office/drawing/2014/main" id="{0E98B010-57D4-59BF-DCBC-9B4D0FC8F10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9050" y="3867150"/>
          <a:ext cx="838200" cy="609600"/>
        </a:xfrm>
        <a:prstGeom prst="rect">
          <a:avLst/>
        </a:prstGeom>
      </xdr:spPr>
    </xdr:pic>
    <xdr:clientData/>
  </xdr:twoCellAnchor>
  <xdr:twoCellAnchor editAs="oneCell">
    <xdr:from>
      <xdr:col>0</xdr:col>
      <xdr:colOff>184150</xdr:colOff>
      <xdr:row>28</xdr:row>
      <xdr:rowOff>139700</xdr:rowOff>
    </xdr:from>
    <xdr:to>
      <xdr:col>1</xdr:col>
      <xdr:colOff>504341</xdr:colOff>
      <xdr:row>32</xdr:row>
      <xdr:rowOff>19050</xdr:rowOff>
    </xdr:to>
    <xdr:pic>
      <xdr:nvPicPr>
        <xdr:cNvPr id="81" name="Picture 80" descr="Close-up unopened pill packets">
          <a:extLst>
            <a:ext uri="{FF2B5EF4-FFF2-40B4-BE49-F238E27FC236}">
              <a16:creationId xmlns:a16="http://schemas.microsoft.com/office/drawing/2014/main" id="{A551C66A-F37D-B4F8-2A7C-35C36AE90AB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84150" y="5118100"/>
          <a:ext cx="878991" cy="539750"/>
        </a:xfrm>
        <a:prstGeom prst="rect">
          <a:avLst/>
        </a:prstGeom>
      </xdr:spPr>
    </xdr:pic>
    <xdr:clientData/>
  </xdr:twoCellAnchor>
  <xdr:twoCellAnchor editAs="oneCell">
    <xdr:from>
      <xdr:col>0</xdr:col>
      <xdr:colOff>101600</xdr:colOff>
      <xdr:row>7</xdr:row>
      <xdr:rowOff>76200</xdr:rowOff>
    </xdr:from>
    <xdr:to>
      <xdr:col>2</xdr:col>
      <xdr:colOff>38101</xdr:colOff>
      <xdr:row>11</xdr:row>
      <xdr:rowOff>41809</xdr:rowOff>
    </xdr:to>
    <xdr:pic>
      <xdr:nvPicPr>
        <xdr:cNvPr id="85" name="Picture 84" descr="Brown high building and blue sky">
          <a:extLst>
            <a:ext uri="{FF2B5EF4-FFF2-40B4-BE49-F238E27FC236}">
              <a16:creationId xmlns:a16="http://schemas.microsoft.com/office/drawing/2014/main" id="{7CB23B7B-7A24-0FA9-97B6-B888A8A9F58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1600" y="1587500"/>
          <a:ext cx="1054101" cy="626009"/>
        </a:xfrm>
        <a:prstGeom prst="rect">
          <a:avLst/>
        </a:prstGeom>
      </xdr:spPr>
    </xdr:pic>
    <xdr:clientData/>
  </xdr:twoCellAnchor>
  <xdr:twoCellAnchor editAs="oneCell">
    <xdr:from>
      <xdr:col>0</xdr:col>
      <xdr:colOff>0</xdr:colOff>
      <xdr:row>14</xdr:row>
      <xdr:rowOff>164980</xdr:rowOff>
    </xdr:from>
    <xdr:to>
      <xdr:col>1</xdr:col>
      <xdr:colOff>412750</xdr:colOff>
      <xdr:row>18</xdr:row>
      <xdr:rowOff>57149</xdr:rowOff>
    </xdr:to>
    <xdr:pic>
      <xdr:nvPicPr>
        <xdr:cNvPr id="87" name="Picture 86">
          <a:extLst>
            <a:ext uri="{FF2B5EF4-FFF2-40B4-BE49-F238E27FC236}">
              <a16:creationId xmlns:a16="http://schemas.microsoft.com/office/drawing/2014/main" id="{750E5B7B-A74C-31B3-98E1-A528E65D4BB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0" y="2831980"/>
          <a:ext cx="971550" cy="552569"/>
        </a:xfrm>
        <a:prstGeom prst="rect">
          <a:avLst/>
        </a:prstGeom>
      </xdr:spPr>
    </xdr:pic>
    <xdr:clientData/>
  </xdr:twoCellAnchor>
  <xdr:twoCellAnchor>
    <xdr:from>
      <xdr:col>4</xdr:col>
      <xdr:colOff>272144</xdr:colOff>
      <xdr:row>5</xdr:row>
      <xdr:rowOff>81645</xdr:rowOff>
    </xdr:from>
    <xdr:to>
      <xdr:col>10</xdr:col>
      <xdr:colOff>154214</xdr:colOff>
      <xdr:row>17</xdr:row>
      <xdr:rowOff>127002</xdr:rowOff>
    </xdr:to>
    <xdr:graphicFrame macro="">
      <xdr:nvGraphicFramePr>
        <xdr:cNvPr id="88" name="Chart 87">
          <a:extLst>
            <a:ext uri="{FF2B5EF4-FFF2-40B4-BE49-F238E27FC236}">
              <a16:creationId xmlns:a16="http://schemas.microsoft.com/office/drawing/2014/main" id="{B40C0CC3-603E-4A03-8469-8F0C0F79D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1085850</xdr:colOff>
      <xdr:row>16</xdr:row>
      <xdr:rowOff>82550</xdr:rowOff>
    </xdr:from>
    <xdr:to>
      <xdr:col>6</xdr:col>
      <xdr:colOff>1327377</xdr:colOff>
      <xdr:row>32</xdr:row>
      <xdr:rowOff>19183</xdr:rowOff>
    </xdr:to>
    <xdr:pic>
      <xdr:nvPicPr>
        <xdr:cNvPr id="2" name="Picture 1">
          <a:extLst>
            <a:ext uri="{FF2B5EF4-FFF2-40B4-BE49-F238E27FC236}">
              <a16:creationId xmlns:a16="http://schemas.microsoft.com/office/drawing/2014/main" id="{E9E2B903-CCD4-AEA5-8F0D-8948BE73DF5E}"/>
            </a:ext>
          </a:extLst>
        </xdr:cNvPr>
        <xdr:cNvPicPr>
          <a:picLocks noChangeAspect="1"/>
        </xdr:cNvPicPr>
      </xdr:nvPicPr>
      <xdr:blipFill>
        <a:blip xmlns:r="http://schemas.openxmlformats.org/officeDocument/2006/relationships" r:embed="rId1"/>
        <a:stretch>
          <a:fillRect/>
        </a:stretch>
      </xdr:blipFill>
      <xdr:spPr>
        <a:xfrm>
          <a:off x="6819900" y="2724150"/>
          <a:ext cx="4426177" cy="2578233"/>
        </a:xfrm>
        <a:prstGeom prst="rect">
          <a:avLst/>
        </a:prstGeom>
      </xdr:spPr>
    </xdr:pic>
    <xdr:clientData/>
  </xdr:twoCellAnchor>
  <xdr:twoCellAnchor editAs="oneCell">
    <xdr:from>
      <xdr:col>1</xdr:col>
      <xdr:colOff>0</xdr:colOff>
      <xdr:row>18</xdr:row>
      <xdr:rowOff>0</xdr:rowOff>
    </xdr:from>
    <xdr:to>
      <xdr:col>3</xdr:col>
      <xdr:colOff>1079735</xdr:colOff>
      <xdr:row>32</xdr:row>
      <xdr:rowOff>89023</xdr:rowOff>
    </xdr:to>
    <xdr:pic>
      <xdr:nvPicPr>
        <xdr:cNvPr id="3" name="Picture 2">
          <a:extLst>
            <a:ext uri="{FF2B5EF4-FFF2-40B4-BE49-F238E27FC236}">
              <a16:creationId xmlns:a16="http://schemas.microsoft.com/office/drawing/2014/main" id="{EED47E34-7278-48B9-A819-53CDF30703AA}"/>
            </a:ext>
          </a:extLst>
        </xdr:cNvPr>
        <xdr:cNvPicPr>
          <a:picLocks noChangeAspect="1"/>
        </xdr:cNvPicPr>
      </xdr:nvPicPr>
      <xdr:blipFill>
        <a:blip xmlns:r="http://schemas.openxmlformats.org/officeDocument/2006/relationships" r:embed="rId2"/>
        <a:stretch>
          <a:fillRect/>
        </a:stretch>
      </xdr:blipFill>
      <xdr:spPr>
        <a:xfrm>
          <a:off x="444500" y="2971800"/>
          <a:ext cx="4578585" cy="240042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406400</xdr:colOff>
      <xdr:row>16</xdr:row>
      <xdr:rowOff>95250</xdr:rowOff>
    </xdr:from>
    <xdr:to>
      <xdr:col>19</xdr:col>
      <xdr:colOff>343126</xdr:colOff>
      <xdr:row>37</xdr:row>
      <xdr:rowOff>44626</xdr:rowOff>
    </xdr:to>
    <xdr:pic>
      <xdr:nvPicPr>
        <xdr:cNvPr id="2" name="Picture 1">
          <a:extLst>
            <a:ext uri="{FF2B5EF4-FFF2-40B4-BE49-F238E27FC236}">
              <a16:creationId xmlns:a16="http://schemas.microsoft.com/office/drawing/2014/main" id="{DC8CCCA2-F874-D5C9-7D30-8E4B1E5740C1}"/>
            </a:ext>
          </a:extLst>
        </xdr:cNvPr>
        <xdr:cNvPicPr>
          <a:picLocks noChangeAspect="1"/>
        </xdr:cNvPicPr>
      </xdr:nvPicPr>
      <xdr:blipFill>
        <a:blip xmlns:r="http://schemas.openxmlformats.org/officeDocument/2006/relationships" r:embed="rId1"/>
        <a:stretch>
          <a:fillRect/>
        </a:stretch>
      </xdr:blipFill>
      <xdr:spPr>
        <a:xfrm>
          <a:off x="11531600" y="2736850"/>
          <a:ext cx="4407126" cy="3416476"/>
        </a:xfrm>
        <a:prstGeom prst="rect">
          <a:avLst/>
        </a:prstGeom>
      </xdr:spPr>
    </xdr:pic>
    <xdr:clientData/>
  </xdr:twoCellAnchor>
  <xdr:twoCellAnchor editAs="oneCell">
    <xdr:from>
      <xdr:col>0</xdr:col>
      <xdr:colOff>0</xdr:colOff>
      <xdr:row>16</xdr:row>
      <xdr:rowOff>0</xdr:rowOff>
    </xdr:from>
    <xdr:to>
      <xdr:col>3</xdr:col>
      <xdr:colOff>1816332</xdr:colOff>
      <xdr:row>31</xdr:row>
      <xdr:rowOff>82682</xdr:rowOff>
    </xdr:to>
    <xdr:pic>
      <xdr:nvPicPr>
        <xdr:cNvPr id="4" name="Picture 3">
          <a:extLst>
            <a:ext uri="{FF2B5EF4-FFF2-40B4-BE49-F238E27FC236}">
              <a16:creationId xmlns:a16="http://schemas.microsoft.com/office/drawing/2014/main" id="{207C51C7-AEAD-4D8F-873A-3D64239E3012}"/>
            </a:ext>
          </a:extLst>
        </xdr:cNvPr>
        <xdr:cNvPicPr>
          <a:picLocks noChangeAspect="1"/>
        </xdr:cNvPicPr>
      </xdr:nvPicPr>
      <xdr:blipFill>
        <a:blip xmlns:r="http://schemas.openxmlformats.org/officeDocument/2006/relationships" r:embed="rId2"/>
        <a:stretch>
          <a:fillRect/>
        </a:stretch>
      </xdr:blipFill>
      <xdr:spPr>
        <a:xfrm>
          <a:off x="0" y="2641600"/>
          <a:ext cx="4515082" cy="255918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85725</xdr:colOff>
      <xdr:row>2</xdr:row>
      <xdr:rowOff>69850</xdr:rowOff>
    </xdr:from>
    <xdr:to>
      <xdr:col>9</xdr:col>
      <xdr:colOff>279400</xdr:colOff>
      <xdr:row>16</xdr:row>
      <xdr:rowOff>101600</xdr:rowOff>
    </xdr:to>
    <xdr:graphicFrame macro="">
      <xdr:nvGraphicFramePr>
        <xdr:cNvPr id="2" name="Chart 1">
          <a:extLst>
            <a:ext uri="{FF2B5EF4-FFF2-40B4-BE49-F238E27FC236}">
              <a16:creationId xmlns:a16="http://schemas.microsoft.com/office/drawing/2014/main" id="{D1927037-3884-E9B3-6DAA-882157569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317500</xdr:colOff>
      <xdr:row>4</xdr:row>
      <xdr:rowOff>53975</xdr:rowOff>
    </xdr:from>
    <xdr:to>
      <xdr:col>16</xdr:col>
      <xdr:colOff>419100</xdr:colOff>
      <xdr:row>20</xdr:row>
      <xdr:rowOff>155575</xdr:rowOff>
    </xdr:to>
    <xdr:graphicFrame macro="">
      <xdr:nvGraphicFramePr>
        <xdr:cNvPr id="2" name="Chart 1">
          <a:extLst>
            <a:ext uri="{FF2B5EF4-FFF2-40B4-BE49-F238E27FC236}">
              <a16:creationId xmlns:a16="http://schemas.microsoft.com/office/drawing/2014/main" id="{103D741B-A464-E13A-7D54-D389FED06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oneCellAnchor>
    <xdr:from>
      <xdr:col>0</xdr:col>
      <xdr:colOff>94983</xdr:colOff>
      <xdr:row>0</xdr:row>
      <xdr:rowOff>0</xdr:rowOff>
    </xdr:from>
    <xdr:ext cx="6701155" cy="7620"/>
    <xdr:sp macro="" textlink="">
      <xdr:nvSpPr>
        <xdr:cNvPr id="7" name="Shape 7">
          <a:extLst>
            <a:ext uri="{FF2B5EF4-FFF2-40B4-BE49-F238E27FC236}">
              <a16:creationId xmlns:a16="http://schemas.microsoft.com/office/drawing/2014/main" id="{00000000-0008-0000-0200-000007000000}"/>
            </a:ext>
          </a:extLst>
        </xdr:cNvPr>
        <xdr:cNvSpPr/>
      </xdr:nvSpPr>
      <xdr:spPr>
        <a:xfrm>
          <a:off x="0" y="0"/>
          <a:ext cx="6701155" cy="7620"/>
        </a:xfrm>
        <a:custGeom>
          <a:avLst/>
          <a:gdLst/>
          <a:ahLst/>
          <a:cxnLst/>
          <a:rect l="0" t="0" r="0" b="0"/>
          <a:pathLst>
            <a:path w="6701155" h="7620">
              <a:moveTo>
                <a:pt x="6701028" y="0"/>
              </a:moveTo>
              <a:lnTo>
                <a:pt x="5323344" y="0"/>
              </a:lnTo>
              <a:lnTo>
                <a:pt x="5321808" y="0"/>
              </a:lnTo>
              <a:lnTo>
                <a:pt x="0" y="0"/>
              </a:lnTo>
              <a:lnTo>
                <a:pt x="0" y="7607"/>
              </a:lnTo>
              <a:lnTo>
                <a:pt x="5321808" y="7607"/>
              </a:lnTo>
              <a:lnTo>
                <a:pt x="5323344" y="7607"/>
              </a:lnTo>
              <a:lnTo>
                <a:pt x="6701028" y="7607"/>
              </a:lnTo>
              <a:lnTo>
                <a:pt x="6701028" y="0"/>
              </a:lnTo>
              <a:close/>
            </a:path>
          </a:pathLst>
        </a:custGeom>
        <a:solidFill>
          <a:srgbClr val="000000"/>
        </a:solidFill>
      </xdr:spPr>
    </xdr:sp>
    <xdr:clientData/>
  </xdr:oneCellAnchor>
  <xdr:oneCellAnchor>
    <xdr:from>
      <xdr:col>1</xdr:col>
      <xdr:colOff>103858</xdr:colOff>
      <xdr:row>0</xdr:row>
      <xdr:rowOff>235457</xdr:rowOff>
    </xdr:from>
    <xdr:ext cx="5526405" cy="6350"/>
    <xdr:sp macro="" textlink="">
      <xdr:nvSpPr>
        <xdr:cNvPr id="8" name="Shape 8">
          <a:extLst>
            <a:ext uri="{FF2B5EF4-FFF2-40B4-BE49-F238E27FC236}">
              <a16:creationId xmlns:a16="http://schemas.microsoft.com/office/drawing/2014/main" id="{00000000-0008-0000-0200-000008000000}"/>
            </a:ext>
          </a:extLst>
        </xdr:cNvPr>
        <xdr:cNvSpPr/>
      </xdr:nvSpPr>
      <xdr:spPr>
        <a:xfrm>
          <a:off x="0" y="0"/>
          <a:ext cx="5526405" cy="6350"/>
        </a:xfrm>
        <a:custGeom>
          <a:avLst/>
          <a:gdLst/>
          <a:ahLst/>
          <a:cxnLst/>
          <a:rect l="0" t="0" r="0" b="0"/>
          <a:pathLst>
            <a:path w="5526405" h="6350">
              <a:moveTo>
                <a:pt x="5526011" y="0"/>
              </a:moveTo>
              <a:lnTo>
                <a:pt x="4777727" y="0"/>
              </a:lnTo>
              <a:lnTo>
                <a:pt x="4776216" y="0"/>
              </a:lnTo>
              <a:lnTo>
                <a:pt x="0" y="0"/>
              </a:lnTo>
              <a:lnTo>
                <a:pt x="0" y="6108"/>
              </a:lnTo>
              <a:lnTo>
                <a:pt x="4776216" y="6108"/>
              </a:lnTo>
              <a:lnTo>
                <a:pt x="4777727" y="6108"/>
              </a:lnTo>
              <a:lnTo>
                <a:pt x="5526011" y="6108"/>
              </a:lnTo>
              <a:lnTo>
                <a:pt x="5526011" y="0"/>
              </a:lnTo>
              <a:close/>
            </a:path>
          </a:pathLst>
        </a:custGeom>
        <a:solidFill>
          <a:srgbClr val="000000"/>
        </a:solidFill>
      </xdr:spPr>
    </xdr:sp>
    <xdr:clientData/>
  </xdr:oneCellAnchor>
  <xdr:oneCellAnchor>
    <xdr:from>
      <xdr:col>0</xdr:col>
      <xdr:colOff>94983</xdr:colOff>
      <xdr:row>1</xdr:row>
      <xdr:rowOff>131104</xdr:rowOff>
    </xdr:from>
    <xdr:ext cx="6701155" cy="7620"/>
    <xdr:sp macro="" textlink="">
      <xdr:nvSpPr>
        <xdr:cNvPr id="9" name="Shape 9">
          <a:extLst>
            <a:ext uri="{FF2B5EF4-FFF2-40B4-BE49-F238E27FC236}">
              <a16:creationId xmlns:a16="http://schemas.microsoft.com/office/drawing/2014/main" id="{00000000-0008-0000-0200-000009000000}"/>
            </a:ext>
          </a:extLst>
        </xdr:cNvPr>
        <xdr:cNvSpPr/>
      </xdr:nvSpPr>
      <xdr:spPr>
        <a:xfrm>
          <a:off x="0" y="0"/>
          <a:ext cx="6701155" cy="7620"/>
        </a:xfrm>
        <a:custGeom>
          <a:avLst/>
          <a:gdLst/>
          <a:ahLst/>
          <a:cxnLst/>
          <a:rect l="0" t="0" r="0" b="0"/>
          <a:pathLst>
            <a:path w="6701155" h="7620">
              <a:moveTo>
                <a:pt x="6701028" y="0"/>
              </a:moveTo>
              <a:lnTo>
                <a:pt x="5952744" y="0"/>
              </a:lnTo>
              <a:lnTo>
                <a:pt x="5951232" y="0"/>
              </a:lnTo>
              <a:lnTo>
                <a:pt x="0" y="0"/>
              </a:lnTo>
              <a:lnTo>
                <a:pt x="0" y="7620"/>
              </a:lnTo>
              <a:lnTo>
                <a:pt x="5951232" y="7620"/>
              </a:lnTo>
              <a:lnTo>
                <a:pt x="5952744" y="7620"/>
              </a:lnTo>
              <a:lnTo>
                <a:pt x="6701028" y="7620"/>
              </a:lnTo>
              <a:lnTo>
                <a:pt x="6701028" y="0"/>
              </a:lnTo>
              <a:close/>
            </a:path>
          </a:pathLst>
        </a:custGeom>
        <a:solidFill>
          <a:srgbClr val="000000"/>
        </a:solidFill>
      </xdr:spPr>
    </xdr:sp>
    <xdr:clientData/>
  </xdr:oneCellAnchor>
  <xdr:oneCellAnchor>
    <xdr:from>
      <xdr:col>0</xdr:col>
      <xdr:colOff>741172</xdr:colOff>
      <xdr:row>14</xdr:row>
      <xdr:rowOff>437960</xdr:rowOff>
    </xdr:from>
    <xdr:ext cx="58419" cy="10795"/>
    <xdr:sp macro="" textlink="">
      <xdr:nvSpPr>
        <xdr:cNvPr id="10" name="Shape 10">
          <a:extLst>
            <a:ext uri="{FF2B5EF4-FFF2-40B4-BE49-F238E27FC236}">
              <a16:creationId xmlns:a16="http://schemas.microsoft.com/office/drawing/2014/main" id="{00000000-0008-0000-0200-00000A000000}"/>
            </a:ext>
          </a:extLst>
        </xdr:cNvPr>
        <xdr:cNvSpPr/>
      </xdr:nvSpPr>
      <xdr:spPr>
        <a:xfrm>
          <a:off x="0" y="0"/>
          <a:ext cx="58419" cy="10795"/>
        </a:xfrm>
        <a:custGeom>
          <a:avLst/>
          <a:gdLst/>
          <a:ahLst/>
          <a:cxnLst/>
          <a:rect l="0" t="0" r="0" b="0"/>
          <a:pathLst>
            <a:path w="58419" h="10795">
              <a:moveTo>
                <a:pt x="57911" y="10667"/>
              </a:moveTo>
              <a:lnTo>
                <a:pt x="0" y="10667"/>
              </a:lnTo>
              <a:lnTo>
                <a:pt x="0" y="0"/>
              </a:lnTo>
              <a:lnTo>
                <a:pt x="57911" y="0"/>
              </a:lnTo>
              <a:lnTo>
                <a:pt x="57911" y="10667"/>
              </a:lnTo>
              <a:close/>
            </a:path>
          </a:pathLst>
        </a:custGeom>
        <a:solidFill>
          <a:srgbClr val="2F2F2F">
            <a:alpha val="50000"/>
          </a:srgbClr>
        </a:solidFill>
      </xdr:spPr>
    </xdr:sp>
    <xdr:clientData/>
  </xdr:oneCellAnchor>
  <xdr:oneCellAnchor>
    <xdr:from>
      <xdr:col>0</xdr:col>
      <xdr:colOff>431291</xdr:colOff>
      <xdr:row>15</xdr:row>
      <xdr:rowOff>60433</xdr:rowOff>
    </xdr:from>
    <xdr:ext cx="58419" cy="10795"/>
    <xdr:sp macro="" textlink="">
      <xdr:nvSpPr>
        <xdr:cNvPr id="11" name="Shape 11">
          <a:extLst>
            <a:ext uri="{FF2B5EF4-FFF2-40B4-BE49-F238E27FC236}">
              <a16:creationId xmlns:a16="http://schemas.microsoft.com/office/drawing/2014/main" id="{00000000-0008-0000-0200-00000B000000}"/>
            </a:ext>
          </a:extLst>
        </xdr:cNvPr>
        <xdr:cNvSpPr/>
      </xdr:nvSpPr>
      <xdr:spPr>
        <a:xfrm>
          <a:off x="0" y="0"/>
          <a:ext cx="58419" cy="10795"/>
        </a:xfrm>
        <a:custGeom>
          <a:avLst/>
          <a:gdLst/>
          <a:ahLst/>
          <a:cxnLst/>
          <a:rect l="0" t="0" r="0" b="0"/>
          <a:pathLst>
            <a:path w="58419" h="10795">
              <a:moveTo>
                <a:pt x="57912" y="10667"/>
              </a:moveTo>
              <a:lnTo>
                <a:pt x="0" y="10667"/>
              </a:lnTo>
              <a:lnTo>
                <a:pt x="0" y="0"/>
              </a:lnTo>
              <a:lnTo>
                <a:pt x="57912" y="0"/>
              </a:lnTo>
              <a:lnTo>
                <a:pt x="57912" y="10667"/>
              </a:lnTo>
              <a:close/>
            </a:path>
          </a:pathLst>
        </a:custGeom>
        <a:solidFill>
          <a:srgbClr val="2F2F2F">
            <a:alpha val="50000"/>
          </a:srgbClr>
        </a:solidFill>
      </xdr:spPr>
    </xdr:sp>
    <xdr:clientData/>
  </xdr:oneCellAnchor>
  <xdr:oneCellAnchor>
    <xdr:from>
      <xdr:col>0</xdr:col>
      <xdr:colOff>986028</xdr:colOff>
      <xdr:row>15</xdr:row>
      <xdr:rowOff>60433</xdr:rowOff>
    </xdr:from>
    <xdr:ext cx="58419" cy="10795"/>
    <xdr:sp macro="" textlink="">
      <xdr:nvSpPr>
        <xdr:cNvPr id="12" name="Shape 12">
          <a:extLst>
            <a:ext uri="{FF2B5EF4-FFF2-40B4-BE49-F238E27FC236}">
              <a16:creationId xmlns:a16="http://schemas.microsoft.com/office/drawing/2014/main" id="{00000000-0008-0000-0200-00000C000000}"/>
            </a:ext>
          </a:extLst>
        </xdr:cNvPr>
        <xdr:cNvSpPr/>
      </xdr:nvSpPr>
      <xdr:spPr>
        <a:xfrm>
          <a:off x="0" y="0"/>
          <a:ext cx="58419" cy="10795"/>
        </a:xfrm>
        <a:custGeom>
          <a:avLst/>
          <a:gdLst/>
          <a:ahLst/>
          <a:cxnLst/>
          <a:rect l="0" t="0" r="0" b="0"/>
          <a:pathLst>
            <a:path w="58419" h="10795">
              <a:moveTo>
                <a:pt x="57912" y="10667"/>
              </a:moveTo>
              <a:lnTo>
                <a:pt x="0" y="10667"/>
              </a:lnTo>
              <a:lnTo>
                <a:pt x="0" y="0"/>
              </a:lnTo>
              <a:lnTo>
                <a:pt x="57912" y="0"/>
              </a:lnTo>
              <a:lnTo>
                <a:pt x="57912" y="10667"/>
              </a:lnTo>
              <a:close/>
            </a:path>
          </a:pathLst>
        </a:custGeom>
        <a:solidFill>
          <a:srgbClr val="2F2F2F"/>
        </a:solidFill>
      </xdr:spPr>
    </xdr:sp>
    <xdr:clientData/>
  </xdr:oneCellAnchor>
  <xdr:oneCellAnchor>
    <xdr:from>
      <xdr:col>0</xdr:col>
      <xdr:colOff>493776</xdr:colOff>
      <xdr:row>29</xdr:row>
      <xdr:rowOff>60415</xdr:rowOff>
    </xdr:from>
    <xdr:ext cx="58419" cy="10795"/>
    <xdr:sp macro="" textlink="">
      <xdr:nvSpPr>
        <xdr:cNvPr id="13" name="Shape 13">
          <a:extLst>
            <a:ext uri="{FF2B5EF4-FFF2-40B4-BE49-F238E27FC236}">
              <a16:creationId xmlns:a16="http://schemas.microsoft.com/office/drawing/2014/main" id="{00000000-0008-0000-0200-00000D000000}"/>
            </a:ext>
          </a:extLst>
        </xdr:cNvPr>
        <xdr:cNvSpPr/>
      </xdr:nvSpPr>
      <xdr:spPr>
        <a:xfrm>
          <a:off x="0" y="0"/>
          <a:ext cx="58419" cy="10795"/>
        </a:xfrm>
        <a:custGeom>
          <a:avLst/>
          <a:gdLst/>
          <a:ahLst/>
          <a:cxnLst/>
          <a:rect l="0" t="0" r="0" b="0"/>
          <a:pathLst>
            <a:path w="58419" h="10795">
              <a:moveTo>
                <a:pt x="57911" y="10667"/>
              </a:moveTo>
              <a:lnTo>
                <a:pt x="0" y="10667"/>
              </a:lnTo>
              <a:lnTo>
                <a:pt x="0" y="0"/>
              </a:lnTo>
              <a:lnTo>
                <a:pt x="57911" y="0"/>
              </a:lnTo>
              <a:lnTo>
                <a:pt x="57911" y="10667"/>
              </a:lnTo>
              <a:close/>
            </a:path>
          </a:pathLst>
        </a:custGeom>
        <a:solidFill>
          <a:srgbClr val="2F2F2F">
            <a:alpha val="50000"/>
          </a:srgbClr>
        </a:solidFill>
      </xdr:spPr>
    </xdr:sp>
    <xdr:clientData/>
  </xdr:oneCellAnchor>
  <xdr:oneCellAnchor>
    <xdr:from>
      <xdr:col>2</xdr:col>
      <xdr:colOff>789686</xdr:colOff>
      <xdr:row>32</xdr:row>
      <xdr:rowOff>1303854</xdr:rowOff>
    </xdr:from>
    <xdr:ext cx="50800" cy="9525"/>
    <xdr:sp macro="" textlink="">
      <xdr:nvSpPr>
        <xdr:cNvPr id="14" name="Shape 14">
          <a:extLst>
            <a:ext uri="{FF2B5EF4-FFF2-40B4-BE49-F238E27FC236}">
              <a16:creationId xmlns:a16="http://schemas.microsoft.com/office/drawing/2014/main" id="{00000000-0008-0000-0200-00000E000000}"/>
            </a:ext>
          </a:extLst>
        </xdr:cNvPr>
        <xdr:cNvSpPr/>
      </xdr:nvSpPr>
      <xdr:spPr>
        <a:xfrm>
          <a:off x="0" y="0"/>
          <a:ext cx="50800" cy="9525"/>
        </a:xfrm>
        <a:custGeom>
          <a:avLst/>
          <a:gdLst/>
          <a:ahLst/>
          <a:cxnLst/>
          <a:rect l="0" t="0" r="0" b="0"/>
          <a:pathLst>
            <a:path w="50800" h="9525">
              <a:moveTo>
                <a:pt x="50291" y="9144"/>
              </a:moveTo>
              <a:lnTo>
                <a:pt x="0" y="9144"/>
              </a:lnTo>
              <a:lnTo>
                <a:pt x="0" y="0"/>
              </a:lnTo>
              <a:lnTo>
                <a:pt x="50291" y="0"/>
              </a:lnTo>
              <a:lnTo>
                <a:pt x="50291" y="9144"/>
              </a:lnTo>
              <a:close/>
            </a:path>
          </a:pathLst>
        </a:custGeom>
        <a:solidFill>
          <a:srgbClr val="2F2F2F">
            <a:alpha val="50000"/>
          </a:srgbClr>
        </a:solidFill>
      </xdr:spPr>
    </xdr:sp>
    <xdr:clientData/>
  </xdr:oneCellAnchor>
  <xdr:oneCellAnchor>
    <xdr:from>
      <xdr:col>2</xdr:col>
      <xdr:colOff>690626</xdr:colOff>
      <xdr:row>32</xdr:row>
      <xdr:rowOff>1405963</xdr:rowOff>
    </xdr:from>
    <xdr:ext cx="50800" cy="9525"/>
    <xdr:sp macro="" textlink="">
      <xdr:nvSpPr>
        <xdr:cNvPr id="15" name="Shape 15">
          <a:extLst>
            <a:ext uri="{FF2B5EF4-FFF2-40B4-BE49-F238E27FC236}">
              <a16:creationId xmlns:a16="http://schemas.microsoft.com/office/drawing/2014/main" id="{00000000-0008-0000-0200-00000F000000}"/>
            </a:ext>
          </a:extLst>
        </xdr:cNvPr>
        <xdr:cNvSpPr/>
      </xdr:nvSpPr>
      <xdr:spPr>
        <a:xfrm>
          <a:off x="0" y="0"/>
          <a:ext cx="50800" cy="9525"/>
        </a:xfrm>
        <a:custGeom>
          <a:avLst/>
          <a:gdLst/>
          <a:ahLst/>
          <a:cxnLst/>
          <a:rect l="0" t="0" r="0" b="0"/>
          <a:pathLst>
            <a:path w="50800" h="9525">
              <a:moveTo>
                <a:pt x="50291" y="9143"/>
              </a:moveTo>
              <a:lnTo>
                <a:pt x="0" y="9143"/>
              </a:lnTo>
              <a:lnTo>
                <a:pt x="0" y="0"/>
              </a:lnTo>
              <a:lnTo>
                <a:pt x="50291" y="0"/>
              </a:lnTo>
              <a:lnTo>
                <a:pt x="50291" y="9143"/>
              </a:lnTo>
              <a:close/>
            </a:path>
          </a:pathLst>
        </a:custGeom>
        <a:solidFill>
          <a:srgbClr val="2F2F2F">
            <a:alpha val="50000"/>
          </a:srgbClr>
        </a:solidFill>
      </xdr:spPr>
    </xdr:sp>
    <xdr:clientData/>
  </xdr:oneCellAnchor>
  <xdr:oneCellAnchor>
    <xdr:from>
      <xdr:col>0</xdr:col>
      <xdr:colOff>94983</xdr:colOff>
      <xdr:row>32</xdr:row>
      <xdr:rowOff>220303</xdr:rowOff>
    </xdr:from>
    <xdr:ext cx="6701155" cy="7620"/>
    <xdr:sp macro="" textlink="">
      <xdr:nvSpPr>
        <xdr:cNvPr id="16" name="Shape 16">
          <a:extLst>
            <a:ext uri="{FF2B5EF4-FFF2-40B4-BE49-F238E27FC236}">
              <a16:creationId xmlns:a16="http://schemas.microsoft.com/office/drawing/2014/main" id="{00000000-0008-0000-0200-000010000000}"/>
            </a:ext>
          </a:extLst>
        </xdr:cNvPr>
        <xdr:cNvSpPr/>
      </xdr:nvSpPr>
      <xdr:spPr>
        <a:xfrm>
          <a:off x="0" y="0"/>
          <a:ext cx="6701155" cy="7620"/>
        </a:xfrm>
        <a:custGeom>
          <a:avLst/>
          <a:gdLst/>
          <a:ahLst/>
          <a:cxnLst/>
          <a:rect l="0" t="0" r="0" b="0"/>
          <a:pathLst>
            <a:path w="6701155" h="7620">
              <a:moveTo>
                <a:pt x="6701028" y="0"/>
              </a:moveTo>
              <a:lnTo>
                <a:pt x="5952744" y="0"/>
              </a:lnTo>
              <a:lnTo>
                <a:pt x="5951232" y="0"/>
              </a:lnTo>
              <a:lnTo>
                <a:pt x="0" y="0"/>
              </a:lnTo>
              <a:lnTo>
                <a:pt x="0" y="7620"/>
              </a:lnTo>
              <a:lnTo>
                <a:pt x="5951232" y="7620"/>
              </a:lnTo>
              <a:lnTo>
                <a:pt x="5952744" y="7620"/>
              </a:lnTo>
              <a:lnTo>
                <a:pt x="6701028" y="7620"/>
              </a:lnTo>
              <a:lnTo>
                <a:pt x="6701028" y="0"/>
              </a:lnTo>
              <a:close/>
            </a:path>
          </a:pathLst>
        </a:custGeom>
        <a:solidFill>
          <a:srgbClr val="000000"/>
        </a:solidFill>
      </xdr:spPr>
    </xdr:sp>
    <xdr:clientData/>
  </xdr:oneCellAnchor>
</xdr:wsDr>
</file>

<file path=xl/drawings/drawing15.xml><?xml version="1.0" encoding="utf-8"?>
<xdr:wsDr xmlns:xdr="http://schemas.openxmlformats.org/drawingml/2006/spreadsheetDrawing" xmlns:a="http://schemas.openxmlformats.org/drawingml/2006/main">
  <xdr:oneCellAnchor>
    <xdr:from>
      <xdr:col>0</xdr:col>
      <xdr:colOff>94983</xdr:colOff>
      <xdr:row>0</xdr:row>
      <xdr:rowOff>358603</xdr:rowOff>
    </xdr:from>
    <xdr:ext cx="6701155" cy="7620"/>
    <xdr:sp macro="" textlink="">
      <xdr:nvSpPr>
        <xdr:cNvPr id="17" name="Shape 17">
          <a:extLst>
            <a:ext uri="{FF2B5EF4-FFF2-40B4-BE49-F238E27FC236}">
              <a16:creationId xmlns:a16="http://schemas.microsoft.com/office/drawing/2014/main" id="{00000000-0008-0000-0300-000011000000}"/>
            </a:ext>
          </a:extLst>
        </xdr:cNvPr>
        <xdr:cNvSpPr/>
      </xdr:nvSpPr>
      <xdr:spPr>
        <a:xfrm>
          <a:off x="0" y="0"/>
          <a:ext cx="6701155" cy="7620"/>
        </a:xfrm>
        <a:custGeom>
          <a:avLst/>
          <a:gdLst/>
          <a:ahLst/>
          <a:cxnLst/>
          <a:rect l="0" t="0" r="0" b="0"/>
          <a:pathLst>
            <a:path w="6701155" h="7620">
              <a:moveTo>
                <a:pt x="6701028" y="0"/>
              </a:moveTo>
              <a:lnTo>
                <a:pt x="5683008" y="0"/>
              </a:lnTo>
              <a:lnTo>
                <a:pt x="5681472" y="0"/>
              </a:lnTo>
              <a:lnTo>
                <a:pt x="0" y="0"/>
              </a:lnTo>
              <a:lnTo>
                <a:pt x="0" y="7607"/>
              </a:lnTo>
              <a:lnTo>
                <a:pt x="5681472" y="7607"/>
              </a:lnTo>
              <a:lnTo>
                <a:pt x="5683008" y="7607"/>
              </a:lnTo>
              <a:lnTo>
                <a:pt x="6701028" y="7607"/>
              </a:lnTo>
              <a:lnTo>
                <a:pt x="6701028" y="0"/>
              </a:lnTo>
              <a:close/>
            </a:path>
          </a:pathLst>
        </a:custGeom>
        <a:solidFill>
          <a:srgbClr val="000000"/>
        </a:solidFill>
      </xdr:spPr>
    </xdr:sp>
    <xdr:clientData/>
  </xdr:oneCellAnchor>
  <xdr:oneCellAnchor>
    <xdr:from>
      <xdr:col>2</xdr:col>
      <xdr:colOff>0</xdr:colOff>
      <xdr:row>0</xdr:row>
      <xdr:rowOff>590041</xdr:rowOff>
    </xdr:from>
    <xdr:ext cx="5526405" cy="6350"/>
    <xdr:sp macro="" textlink="">
      <xdr:nvSpPr>
        <xdr:cNvPr id="18" name="Shape 18">
          <a:extLst>
            <a:ext uri="{FF2B5EF4-FFF2-40B4-BE49-F238E27FC236}">
              <a16:creationId xmlns:a16="http://schemas.microsoft.com/office/drawing/2014/main" id="{00000000-0008-0000-0300-000012000000}"/>
            </a:ext>
          </a:extLst>
        </xdr:cNvPr>
        <xdr:cNvSpPr/>
      </xdr:nvSpPr>
      <xdr:spPr>
        <a:xfrm>
          <a:off x="0" y="0"/>
          <a:ext cx="5526405" cy="6350"/>
        </a:xfrm>
        <a:custGeom>
          <a:avLst/>
          <a:gdLst/>
          <a:ahLst/>
          <a:cxnLst/>
          <a:rect l="0" t="0" r="0" b="0"/>
          <a:pathLst>
            <a:path w="5526405" h="6350">
              <a:moveTo>
                <a:pt x="5526011" y="0"/>
              </a:moveTo>
              <a:lnTo>
                <a:pt x="4995659" y="0"/>
              </a:lnTo>
              <a:lnTo>
                <a:pt x="4994148" y="0"/>
              </a:lnTo>
              <a:lnTo>
                <a:pt x="0" y="0"/>
              </a:lnTo>
              <a:lnTo>
                <a:pt x="0" y="6108"/>
              </a:lnTo>
              <a:lnTo>
                <a:pt x="4994148" y="6108"/>
              </a:lnTo>
              <a:lnTo>
                <a:pt x="4995659" y="6108"/>
              </a:lnTo>
              <a:lnTo>
                <a:pt x="5526011" y="6108"/>
              </a:lnTo>
              <a:lnTo>
                <a:pt x="5526011" y="0"/>
              </a:lnTo>
              <a:close/>
            </a:path>
          </a:pathLst>
        </a:custGeom>
        <a:solidFill>
          <a:srgbClr val="000000"/>
        </a:solidFill>
      </xdr:spPr>
    </xdr:sp>
    <xdr:clientData/>
  </xdr:oneCellAnchor>
  <xdr:oneCellAnchor>
    <xdr:from>
      <xdr:col>0</xdr:col>
      <xdr:colOff>94983</xdr:colOff>
      <xdr:row>1</xdr:row>
      <xdr:rowOff>606551</xdr:rowOff>
    </xdr:from>
    <xdr:ext cx="6701155" cy="7620"/>
    <xdr:sp macro="" textlink="">
      <xdr:nvSpPr>
        <xdr:cNvPr id="19" name="Shape 19">
          <a:extLst>
            <a:ext uri="{FF2B5EF4-FFF2-40B4-BE49-F238E27FC236}">
              <a16:creationId xmlns:a16="http://schemas.microsoft.com/office/drawing/2014/main" id="{00000000-0008-0000-0300-000013000000}"/>
            </a:ext>
          </a:extLst>
        </xdr:cNvPr>
        <xdr:cNvSpPr/>
      </xdr:nvSpPr>
      <xdr:spPr>
        <a:xfrm>
          <a:off x="0" y="0"/>
          <a:ext cx="6701155" cy="7620"/>
        </a:xfrm>
        <a:custGeom>
          <a:avLst/>
          <a:gdLst/>
          <a:ahLst/>
          <a:cxnLst/>
          <a:rect l="0" t="0" r="0" b="0"/>
          <a:pathLst>
            <a:path w="6701155" h="7620">
              <a:moveTo>
                <a:pt x="6701028" y="0"/>
              </a:moveTo>
              <a:lnTo>
                <a:pt x="6170676" y="0"/>
              </a:lnTo>
              <a:lnTo>
                <a:pt x="6169164" y="0"/>
              </a:lnTo>
              <a:lnTo>
                <a:pt x="0" y="0"/>
              </a:lnTo>
              <a:lnTo>
                <a:pt x="0" y="7620"/>
              </a:lnTo>
              <a:lnTo>
                <a:pt x="6169164" y="7620"/>
              </a:lnTo>
              <a:lnTo>
                <a:pt x="6170676" y="7620"/>
              </a:lnTo>
              <a:lnTo>
                <a:pt x="6701028" y="7620"/>
              </a:lnTo>
              <a:lnTo>
                <a:pt x="6701028" y="0"/>
              </a:lnTo>
              <a:close/>
            </a:path>
          </a:pathLst>
        </a:custGeom>
        <a:solidFill>
          <a:srgbClr val="000000"/>
        </a:solidFill>
      </xdr:spPr>
    </xdr:sp>
    <xdr:clientData/>
  </xdr:oneCellAnchor>
  <xdr:oneCellAnchor>
    <xdr:from>
      <xdr:col>0</xdr:col>
      <xdr:colOff>646176</xdr:colOff>
      <xdr:row>16</xdr:row>
      <xdr:rowOff>60401</xdr:rowOff>
    </xdr:from>
    <xdr:ext cx="58419" cy="10795"/>
    <xdr:sp macro="" textlink="">
      <xdr:nvSpPr>
        <xdr:cNvPr id="20" name="Shape 20">
          <a:extLst>
            <a:ext uri="{FF2B5EF4-FFF2-40B4-BE49-F238E27FC236}">
              <a16:creationId xmlns:a16="http://schemas.microsoft.com/office/drawing/2014/main" id="{00000000-0008-0000-0300-000014000000}"/>
            </a:ext>
          </a:extLst>
        </xdr:cNvPr>
        <xdr:cNvSpPr/>
      </xdr:nvSpPr>
      <xdr:spPr>
        <a:xfrm>
          <a:off x="0" y="0"/>
          <a:ext cx="58419" cy="10795"/>
        </a:xfrm>
        <a:custGeom>
          <a:avLst/>
          <a:gdLst/>
          <a:ahLst/>
          <a:cxnLst/>
          <a:rect l="0" t="0" r="0" b="0"/>
          <a:pathLst>
            <a:path w="58419" h="10795">
              <a:moveTo>
                <a:pt x="57911" y="10667"/>
              </a:moveTo>
              <a:lnTo>
                <a:pt x="0" y="10667"/>
              </a:lnTo>
              <a:lnTo>
                <a:pt x="0" y="0"/>
              </a:lnTo>
              <a:lnTo>
                <a:pt x="57911" y="0"/>
              </a:lnTo>
              <a:lnTo>
                <a:pt x="57911" y="10667"/>
              </a:lnTo>
              <a:close/>
            </a:path>
          </a:pathLst>
        </a:custGeom>
        <a:solidFill>
          <a:srgbClr val="2F2F2F">
            <a:alpha val="50000"/>
          </a:srgbClr>
        </a:solidFill>
      </xdr:spPr>
    </xdr:sp>
    <xdr:clientData/>
  </xdr:oneCellAnchor>
  <xdr:oneCellAnchor>
    <xdr:from>
      <xdr:col>0</xdr:col>
      <xdr:colOff>431291</xdr:colOff>
      <xdr:row>17</xdr:row>
      <xdr:rowOff>62051</xdr:rowOff>
    </xdr:from>
    <xdr:ext cx="58419" cy="10795"/>
    <xdr:sp macro="" textlink="">
      <xdr:nvSpPr>
        <xdr:cNvPr id="21" name="Shape 21">
          <a:extLst>
            <a:ext uri="{FF2B5EF4-FFF2-40B4-BE49-F238E27FC236}">
              <a16:creationId xmlns:a16="http://schemas.microsoft.com/office/drawing/2014/main" id="{00000000-0008-0000-0300-000015000000}"/>
            </a:ext>
          </a:extLst>
        </xdr:cNvPr>
        <xdr:cNvSpPr/>
      </xdr:nvSpPr>
      <xdr:spPr>
        <a:xfrm>
          <a:off x="0" y="0"/>
          <a:ext cx="58419" cy="10795"/>
        </a:xfrm>
        <a:custGeom>
          <a:avLst/>
          <a:gdLst/>
          <a:ahLst/>
          <a:cxnLst/>
          <a:rect l="0" t="0" r="0" b="0"/>
          <a:pathLst>
            <a:path w="58419" h="10795">
              <a:moveTo>
                <a:pt x="57912" y="10667"/>
              </a:moveTo>
              <a:lnTo>
                <a:pt x="0" y="10667"/>
              </a:lnTo>
              <a:lnTo>
                <a:pt x="0" y="0"/>
              </a:lnTo>
              <a:lnTo>
                <a:pt x="57912" y="0"/>
              </a:lnTo>
              <a:lnTo>
                <a:pt x="57912" y="10667"/>
              </a:lnTo>
              <a:close/>
            </a:path>
          </a:pathLst>
        </a:custGeom>
        <a:solidFill>
          <a:srgbClr val="2F2F2F">
            <a:alpha val="50000"/>
          </a:srgbClr>
        </a:solidFill>
      </xdr:spPr>
    </xdr:sp>
    <xdr:clientData/>
  </xdr:oneCellAnchor>
  <xdr:oneCellAnchor>
    <xdr:from>
      <xdr:col>0</xdr:col>
      <xdr:colOff>986028</xdr:colOff>
      <xdr:row>17</xdr:row>
      <xdr:rowOff>62051</xdr:rowOff>
    </xdr:from>
    <xdr:ext cx="58419" cy="10795"/>
    <xdr:sp macro="" textlink="">
      <xdr:nvSpPr>
        <xdr:cNvPr id="22" name="Shape 22">
          <a:extLst>
            <a:ext uri="{FF2B5EF4-FFF2-40B4-BE49-F238E27FC236}">
              <a16:creationId xmlns:a16="http://schemas.microsoft.com/office/drawing/2014/main" id="{00000000-0008-0000-0300-000016000000}"/>
            </a:ext>
          </a:extLst>
        </xdr:cNvPr>
        <xdr:cNvSpPr/>
      </xdr:nvSpPr>
      <xdr:spPr>
        <a:xfrm>
          <a:off x="0" y="0"/>
          <a:ext cx="58419" cy="10795"/>
        </a:xfrm>
        <a:custGeom>
          <a:avLst/>
          <a:gdLst/>
          <a:ahLst/>
          <a:cxnLst/>
          <a:rect l="0" t="0" r="0" b="0"/>
          <a:pathLst>
            <a:path w="58419" h="10795">
              <a:moveTo>
                <a:pt x="57912" y="10667"/>
              </a:moveTo>
              <a:lnTo>
                <a:pt x="0" y="10667"/>
              </a:lnTo>
              <a:lnTo>
                <a:pt x="0" y="0"/>
              </a:lnTo>
              <a:lnTo>
                <a:pt x="57912" y="0"/>
              </a:lnTo>
              <a:lnTo>
                <a:pt x="57912" y="10667"/>
              </a:lnTo>
              <a:close/>
            </a:path>
          </a:pathLst>
        </a:custGeom>
        <a:solidFill>
          <a:srgbClr val="2F2F2F"/>
        </a:solidFill>
      </xdr:spPr>
    </xdr:sp>
    <xdr:clientData/>
  </xdr:oneCellAnchor>
  <xdr:oneCellAnchor>
    <xdr:from>
      <xdr:col>0</xdr:col>
      <xdr:colOff>493776</xdr:colOff>
      <xdr:row>31</xdr:row>
      <xdr:rowOff>62029</xdr:rowOff>
    </xdr:from>
    <xdr:ext cx="58419" cy="10795"/>
    <xdr:sp macro="" textlink="">
      <xdr:nvSpPr>
        <xdr:cNvPr id="23" name="Shape 23">
          <a:extLst>
            <a:ext uri="{FF2B5EF4-FFF2-40B4-BE49-F238E27FC236}">
              <a16:creationId xmlns:a16="http://schemas.microsoft.com/office/drawing/2014/main" id="{00000000-0008-0000-0300-000017000000}"/>
            </a:ext>
          </a:extLst>
        </xdr:cNvPr>
        <xdr:cNvSpPr/>
      </xdr:nvSpPr>
      <xdr:spPr>
        <a:xfrm>
          <a:off x="0" y="0"/>
          <a:ext cx="58419" cy="10795"/>
        </a:xfrm>
        <a:custGeom>
          <a:avLst/>
          <a:gdLst/>
          <a:ahLst/>
          <a:cxnLst/>
          <a:rect l="0" t="0" r="0" b="0"/>
          <a:pathLst>
            <a:path w="58419" h="10795">
              <a:moveTo>
                <a:pt x="57911" y="10667"/>
              </a:moveTo>
              <a:lnTo>
                <a:pt x="0" y="10667"/>
              </a:lnTo>
              <a:lnTo>
                <a:pt x="0" y="0"/>
              </a:lnTo>
              <a:lnTo>
                <a:pt x="57911" y="0"/>
              </a:lnTo>
              <a:lnTo>
                <a:pt x="57911" y="10667"/>
              </a:lnTo>
              <a:close/>
            </a:path>
          </a:pathLst>
        </a:custGeom>
        <a:solidFill>
          <a:srgbClr val="2F2F2F">
            <a:alpha val="50000"/>
          </a:srgbClr>
        </a:solidFill>
      </xdr:spPr>
    </xdr:sp>
    <xdr:clientData/>
  </xdr:oneCellAnchor>
  <xdr:oneCellAnchor>
    <xdr:from>
      <xdr:col>4</xdr:col>
      <xdr:colOff>260096</xdr:colOff>
      <xdr:row>35</xdr:row>
      <xdr:rowOff>1378366</xdr:rowOff>
    </xdr:from>
    <xdr:ext cx="50800" cy="9525"/>
    <xdr:sp macro="" textlink="">
      <xdr:nvSpPr>
        <xdr:cNvPr id="24" name="Shape 24">
          <a:extLst>
            <a:ext uri="{FF2B5EF4-FFF2-40B4-BE49-F238E27FC236}">
              <a16:creationId xmlns:a16="http://schemas.microsoft.com/office/drawing/2014/main" id="{00000000-0008-0000-0300-000018000000}"/>
            </a:ext>
          </a:extLst>
        </xdr:cNvPr>
        <xdr:cNvSpPr/>
      </xdr:nvSpPr>
      <xdr:spPr>
        <a:xfrm>
          <a:off x="0" y="0"/>
          <a:ext cx="50800" cy="9525"/>
        </a:xfrm>
        <a:custGeom>
          <a:avLst/>
          <a:gdLst/>
          <a:ahLst/>
          <a:cxnLst/>
          <a:rect l="0" t="0" r="0" b="0"/>
          <a:pathLst>
            <a:path w="50800" h="9525">
              <a:moveTo>
                <a:pt x="50291" y="9143"/>
              </a:moveTo>
              <a:lnTo>
                <a:pt x="0" y="9143"/>
              </a:lnTo>
              <a:lnTo>
                <a:pt x="0" y="0"/>
              </a:lnTo>
              <a:lnTo>
                <a:pt x="50291" y="0"/>
              </a:lnTo>
              <a:lnTo>
                <a:pt x="50291" y="9143"/>
              </a:lnTo>
              <a:close/>
            </a:path>
          </a:pathLst>
        </a:custGeom>
        <a:solidFill>
          <a:srgbClr val="2F2F2F">
            <a:alpha val="50000"/>
          </a:srgbClr>
        </a:solidFill>
      </xdr:spPr>
    </xdr:sp>
    <xdr:clientData/>
  </xdr:oneCellAnchor>
  <xdr:oneCellAnchor>
    <xdr:from>
      <xdr:col>4</xdr:col>
      <xdr:colOff>161036</xdr:colOff>
      <xdr:row>35</xdr:row>
      <xdr:rowOff>1481997</xdr:rowOff>
    </xdr:from>
    <xdr:ext cx="50800" cy="9525"/>
    <xdr:sp macro="" textlink="">
      <xdr:nvSpPr>
        <xdr:cNvPr id="25" name="Shape 25">
          <a:extLst>
            <a:ext uri="{FF2B5EF4-FFF2-40B4-BE49-F238E27FC236}">
              <a16:creationId xmlns:a16="http://schemas.microsoft.com/office/drawing/2014/main" id="{00000000-0008-0000-0300-000019000000}"/>
            </a:ext>
          </a:extLst>
        </xdr:cNvPr>
        <xdr:cNvSpPr/>
      </xdr:nvSpPr>
      <xdr:spPr>
        <a:xfrm>
          <a:off x="0" y="0"/>
          <a:ext cx="50800" cy="9525"/>
        </a:xfrm>
        <a:custGeom>
          <a:avLst/>
          <a:gdLst/>
          <a:ahLst/>
          <a:cxnLst/>
          <a:rect l="0" t="0" r="0" b="0"/>
          <a:pathLst>
            <a:path w="50800" h="9525">
              <a:moveTo>
                <a:pt x="50291" y="9143"/>
              </a:moveTo>
              <a:lnTo>
                <a:pt x="0" y="9143"/>
              </a:lnTo>
              <a:lnTo>
                <a:pt x="0" y="0"/>
              </a:lnTo>
              <a:lnTo>
                <a:pt x="50291" y="0"/>
              </a:lnTo>
              <a:lnTo>
                <a:pt x="50291" y="9143"/>
              </a:lnTo>
              <a:close/>
            </a:path>
          </a:pathLst>
        </a:custGeom>
        <a:solidFill>
          <a:srgbClr val="2F2F2F">
            <a:alpha val="50000"/>
          </a:srgbClr>
        </a:solidFill>
      </xdr:spPr>
    </xdr:sp>
    <xdr:clientData/>
  </xdr:oneCellAnchor>
</xdr:wsDr>
</file>

<file path=xl/drawings/drawing16.xml><?xml version="1.0" encoding="utf-8"?>
<xdr:wsDr xmlns:xdr="http://schemas.openxmlformats.org/drawingml/2006/spreadsheetDrawing" xmlns:a="http://schemas.openxmlformats.org/drawingml/2006/main">
  <xdr:oneCellAnchor>
    <xdr:from>
      <xdr:col>2</xdr:col>
      <xdr:colOff>0</xdr:colOff>
      <xdr:row>0</xdr:row>
      <xdr:rowOff>121411</xdr:rowOff>
    </xdr:from>
    <xdr:ext cx="5526405" cy="6350"/>
    <xdr:sp macro="" textlink="">
      <xdr:nvSpPr>
        <xdr:cNvPr id="65" name="Shape 65">
          <a:extLst>
            <a:ext uri="{FF2B5EF4-FFF2-40B4-BE49-F238E27FC236}">
              <a16:creationId xmlns:a16="http://schemas.microsoft.com/office/drawing/2014/main" id="{00000000-0008-0000-0700-000041000000}"/>
            </a:ext>
          </a:extLst>
        </xdr:cNvPr>
        <xdr:cNvSpPr/>
      </xdr:nvSpPr>
      <xdr:spPr>
        <a:xfrm>
          <a:off x="0" y="0"/>
          <a:ext cx="5526405" cy="6350"/>
        </a:xfrm>
        <a:custGeom>
          <a:avLst/>
          <a:gdLst/>
          <a:ahLst/>
          <a:cxnLst/>
          <a:rect l="0" t="0" r="0" b="0"/>
          <a:pathLst>
            <a:path w="5526405" h="6350">
              <a:moveTo>
                <a:pt x="5526011" y="0"/>
              </a:moveTo>
              <a:lnTo>
                <a:pt x="5036807" y="0"/>
              </a:lnTo>
              <a:lnTo>
                <a:pt x="5035296" y="0"/>
              </a:lnTo>
              <a:lnTo>
                <a:pt x="0" y="0"/>
              </a:lnTo>
              <a:lnTo>
                <a:pt x="0" y="6108"/>
              </a:lnTo>
              <a:lnTo>
                <a:pt x="5035296" y="6108"/>
              </a:lnTo>
              <a:lnTo>
                <a:pt x="5036807" y="6108"/>
              </a:lnTo>
              <a:lnTo>
                <a:pt x="5526011" y="6108"/>
              </a:lnTo>
              <a:lnTo>
                <a:pt x="5526011" y="0"/>
              </a:lnTo>
              <a:close/>
            </a:path>
          </a:pathLst>
        </a:custGeom>
        <a:solidFill>
          <a:srgbClr val="000000"/>
        </a:solidFill>
      </xdr:spPr>
    </xdr:sp>
    <xdr:clientData/>
  </xdr:oneCellAnchor>
  <xdr:oneCellAnchor>
    <xdr:from>
      <xdr:col>0</xdr:col>
      <xdr:colOff>617727</xdr:colOff>
      <xdr:row>53</xdr:row>
      <xdr:rowOff>106635</xdr:rowOff>
    </xdr:from>
    <xdr:ext cx="142240" cy="15240"/>
    <xdr:sp macro="" textlink="">
      <xdr:nvSpPr>
        <xdr:cNvPr id="66" name="Shape 66">
          <a:extLst>
            <a:ext uri="{FF2B5EF4-FFF2-40B4-BE49-F238E27FC236}">
              <a16:creationId xmlns:a16="http://schemas.microsoft.com/office/drawing/2014/main" id="{00000000-0008-0000-0700-000042000000}"/>
            </a:ext>
          </a:extLst>
        </xdr:cNvPr>
        <xdr:cNvSpPr/>
      </xdr:nvSpPr>
      <xdr:spPr>
        <a:xfrm>
          <a:off x="0" y="0"/>
          <a:ext cx="142240" cy="15240"/>
        </a:xfrm>
        <a:custGeom>
          <a:avLst/>
          <a:gdLst/>
          <a:ahLst/>
          <a:cxnLst/>
          <a:rect l="0" t="0" r="0" b="0"/>
          <a:pathLst>
            <a:path w="142240" h="15240">
              <a:moveTo>
                <a:pt x="141732" y="15240"/>
              </a:moveTo>
              <a:lnTo>
                <a:pt x="0" y="15240"/>
              </a:lnTo>
              <a:lnTo>
                <a:pt x="0" y="0"/>
              </a:lnTo>
              <a:lnTo>
                <a:pt x="141732" y="0"/>
              </a:lnTo>
              <a:lnTo>
                <a:pt x="141732" y="15240"/>
              </a:lnTo>
              <a:close/>
            </a:path>
          </a:pathLst>
        </a:custGeom>
        <a:solidFill>
          <a:srgbClr val="001F60">
            <a:alpha val="50000"/>
          </a:srgbClr>
        </a:solidFill>
      </xdr:spPr>
    </xdr:sp>
    <xdr:clientData/>
  </xdr:oneCellAnchor>
  <xdr:oneCellAnchor>
    <xdr:from>
      <xdr:col>0</xdr:col>
      <xdr:colOff>94983</xdr:colOff>
      <xdr:row>53</xdr:row>
      <xdr:rowOff>382492</xdr:rowOff>
    </xdr:from>
    <xdr:ext cx="6701155" cy="7620"/>
    <xdr:sp macro="" textlink="">
      <xdr:nvSpPr>
        <xdr:cNvPr id="67" name="Shape 67">
          <a:extLst>
            <a:ext uri="{FF2B5EF4-FFF2-40B4-BE49-F238E27FC236}">
              <a16:creationId xmlns:a16="http://schemas.microsoft.com/office/drawing/2014/main" id="{00000000-0008-0000-0700-000043000000}"/>
            </a:ext>
          </a:extLst>
        </xdr:cNvPr>
        <xdr:cNvSpPr/>
      </xdr:nvSpPr>
      <xdr:spPr>
        <a:xfrm>
          <a:off x="0" y="0"/>
          <a:ext cx="6701155" cy="7620"/>
        </a:xfrm>
        <a:custGeom>
          <a:avLst/>
          <a:gdLst/>
          <a:ahLst/>
          <a:cxnLst/>
          <a:rect l="0" t="0" r="0" b="0"/>
          <a:pathLst>
            <a:path w="6701155" h="7620">
              <a:moveTo>
                <a:pt x="6701028" y="0"/>
              </a:moveTo>
              <a:lnTo>
                <a:pt x="5323344" y="0"/>
              </a:lnTo>
              <a:lnTo>
                <a:pt x="5321808" y="0"/>
              </a:lnTo>
              <a:lnTo>
                <a:pt x="0" y="0"/>
              </a:lnTo>
              <a:lnTo>
                <a:pt x="0" y="7607"/>
              </a:lnTo>
              <a:lnTo>
                <a:pt x="5321808" y="7607"/>
              </a:lnTo>
              <a:lnTo>
                <a:pt x="5323344" y="7607"/>
              </a:lnTo>
              <a:lnTo>
                <a:pt x="6701028" y="7607"/>
              </a:lnTo>
              <a:lnTo>
                <a:pt x="6701028" y="0"/>
              </a:lnTo>
              <a:close/>
            </a:path>
          </a:pathLst>
        </a:custGeom>
        <a:solidFill>
          <a:srgbClr val="000000"/>
        </a:solidFill>
      </xdr:spPr>
    </xdr:sp>
    <xdr:clientData/>
  </xdr:oneCellAnchor>
  <xdr:twoCellAnchor editAs="oneCell">
    <xdr:from>
      <xdr:col>0</xdr:col>
      <xdr:colOff>0</xdr:colOff>
      <xdr:row>57</xdr:row>
      <xdr:rowOff>0</xdr:rowOff>
    </xdr:from>
    <xdr:to>
      <xdr:col>12</xdr:col>
      <xdr:colOff>387581</xdr:colOff>
      <xdr:row>89</xdr:row>
      <xdr:rowOff>12972</xdr:rowOff>
    </xdr:to>
    <xdr:pic>
      <xdr:nvPicPr>
        <xdr:cNvPr id="2" name="Picture 1">
          <a:extLst>
            <a:ext uri="{FF2B5EF4-FFF2-40B4-BE49-F238E27FC236}">
              <a16:creationId xmlns:a16="http://schemas.microsoft.com/office/drawing/2014/main" id="{A1471A58-948B-8BC6-4598-E53EA9A242CE}"/>
            </a:ext>
          </a:extLst>
        </xdr:cNvPr>
        <xdr:cNvPicPr>
          <a:picLocks noChangeAspect="1"/>
        </xdr:cNvPicPr>
      </xdr:nvPicPr>
      <xdr:blipFill>
        <a:blip xmlns:r="http://schemas.openxmlformats.org/officeDocument/2006/relationships" r:embed="rId1"/>
        <a:stretch>
          <a:fillRect/>
        </a:stretch>
      </xdr:blipFill>
      <xdr:spPr>
        <a:xfrm>
          <a:off x="0" y="10248900"/>
          <a:ext cx="4502381" cy="5296172"/>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155575</xdr:colOff>
      <xdr:row>2</xdr:row>
      <xdr:rowOff>50800</xdr:rowOff>
    </xdr:from>
    <xdr:to>
      <xdr:col>11</xdr:col>
      <xdr:colOff>257175</xdr:colOff>
      <xdr:row>18</xdr:row>
      <xdr:rowOff>152400</xdr:rowOff>
    </xdr:to>
    <xdr:graphicFrame macro="">
      <xdr:nvGraphicFramePr>
        <xdr:cNvPr id="2" name="Chart 1">
          <a:extLst>
            <a:ext uri="{FF2B5EF4-FFF2-40B4-BE49-F238E27FC236}">
              <a16:creationId xmlns:a16="http://schemas.microsoft.com/office/drawing/2014/main" id="{28461A83-43D7-8458-43D3-ECE43D3B66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901700</xdr:colOff>
      <xdr:row>17</xdr:row>
      <xdr:rowOff>101600</xdr:rowOff>
    </xdr:from>
    <xdr:to>
      <xdr:col>9</xdr:col>
      <xdr:colOff>1003300</xdr:colOff>
      <xdr:row>35</xdr:row>
      <xdr:rowOff>31750</xdr:rowOff>
    </xdr:to>
    <xdr:pic>
      <xdr:nvPicPr>
        <xdr:cNvPr id="2" name="Picture 1">
          <a:extLst>
            <a:ext uri="{FF2B5EF4-FFF2-40B4-BE49-F238E27FC236}">
              <a16:creationId xmlns:a16="http://schemas.microsoft.com/office/drawing/2014/main" id="{4C84AC7F-D825-EDA4-7D66-00958638429A}"/>
            </a:ext>
          </a:extLst>
        </xdr:cNvPr>
        <xdr:cNvPicPr>
          <a:picLocks noChangeAspect="1"/>
        </xdr:cNvPicPr>
      </xdr:nvPicPr>
      <xdr:blipFill>
        <a:blip xmlns:r="http://schemas.openxmlformats.org/officeDocument/2006/relationships" r:embed="rId1"/>
        <a:stretch>
          <a:fillRect/>
        </a:stretch>
      </xdr:blipFill>
      <xdr:spPr>
        <a:xfrm>
          <a:off x="901700" y="3035300"/>
          <a:ext cx="7226300" cy="29908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600075</xdr:colOff>
      <xdr:row>21</xdr:row>
      <xdr:rowOff>31750</xdr:rowOff>
    </xdr:from>
    <xdr:to>
      <xdr:col>3</xdr:col>
      <xdr:colOff>273050</xdr:colOff>
      <xdr:row>34</xdr:row>
      <xdr:rowOff>69850</xdr:rowOff>
    </xdr:to>
    <xdr:graphicFrame macro="">
      <xdr:nvGraphicFramePr>
        <xdr:cNvPr id="2" name="Chart 1">
          <a:extLst>
            <a:ext uri="{FF2B5EF4-FFF2-40B4-BE49-F238E27FC236}">
              <a16:creationId xmlns:a16="http://schemas.microsoft.com/office/drawing/2014/main" id="{E137E3D1-E04E-94D1-0B8E-FC0DE80D0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530224</xdr:colOff>
      <xdr:row>4</xdr:row>
      <xdr:rowOff>57150</xdr:rowOff>
    </xdr:from>
    <xdr:to>
      <xdr:col>42</xdr:col>
      <xdr:colOff>107949</xdr:colOff>
      <xdr:row>20</xdr:row>
      <xdr:rowOff>158750</xdr:rowOff>
    </xdr:to>
    <xdr:graphicFrame macro="">
      <xdr:nvGraphicFramePr>
        <xdr:cNvPr id="3" name="Chart 2">
          <a:extLst>
            <a:ext uri="{FF2B5EF4-FFF2-40B4-BE49-F238E27FC236}">
              <a16:creationId xmlns:a16="http://schemas.microsoft.com/office/drawing/2014/main" id="{62D8CE73-D814-869B-EC09-50ED46DD5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161925</xdr:colOff>
      <xdr:row>0</xdr:row>
      <xdr:rowOff>63500</xdr:rowOff>
    </xdr:from>
    <xdr:to>
      <xdr:col>31</xdr:col>
      <xdr:colOff>288925</xdr:colOff>
      <xdr:row>17</xdr:row>
      <xdr:rowOff>0</xdr:rowOff>
    </xdr:to>
    <xdr:graphicFrame macro="">
      <xdr:nvGraphicFramePr>
        <xdr:cNvPr id="4" name="Chart 3">
          <a:extLst>
            <a:ext uri="{FF2B5EF4-FFF2-40B4-BE49-F238E27FC236}">
              <a16:creationId xmlns:a16="http://schemas.microsoft.com/office/drawing/2014/main" id="{37A02658-90B7-C85A-100B-C8E086BE5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234950</xdr:colOff>
      <xdr:row>20</xdr:row>
      <xdr:rowOff>98425</xdr:rowOff>
    </xdr:from>
    <xdr:to>
      <xdr:col>13</xdr:col>
      <xdr:colOff>146050</xdr:colOff>
      <xdr:row>37</xdr:row>
      <xdr:rowOff>34925</xdr:rowOff>
    </xdr:to>
    <xdr:graphicFrame macro="">
      <xdr:nvGraphicFramePr>
        <xdr:cNvPr id="5" name="Chart 4">
          <a:extLst>
            <a:ext uri="{FF2B5EF4-FFF2-40B4-BE49-F238E27FC236}">
              <a16:creationId xmlns:a16="http://schemas.microsoft.com/office/drawing/2014/main" id="{6385675B-A34B-0D1A-D514-72622D5F8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xdr:row>
      <xdr:rowOff>0</xdr:rowOff>
    </xdr:from>
    <xdr:to>
      <xdr:col>15</xdr:col>
      <xdr:colOff>44450</xdr:colOff>
      <xdr:row>24</xdr:row>
      <xdr:rowOff>127000</xdr:rowOff>
    </xdr:to>
    <xdr:sp macro="" textlink="">
      <xdr:nvSpPr>
        <xdr:cNvPr id="2" name="TextBox 1">
          <a:extLst>
            <a:ext uri="{FF2B5EF4-FFF2-40B4-BE49-F238E27FC236}">
              <a16:creationId xmlns:a16="http://schemas.microsoft.com/office/drawing/2014/main" id="{F947AD7F-2539-4EDC-AA00-A73A55B50A8A}"/>
            </a:ext>
          </a:extLst>
        </xdr:cNvPr>
        <xdr:cNvSpPr txBox="1"/>
      </xdr:nvSpPr>
      <xdr:spPr>
        <a:xfrm>
          <a:off x="1" y="165100"/>
          <a:ext cx="8426449" cy="392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CA" sz="1200" b="1" i="0" baseline="0">
              <a:solidFill>
                <a:schemeClr val="dk1"/>
              </a:solidFill>
              <a:effectLst/>
              <a:latin typeface="+mn-lt"/>
              <a:ea typeface="+mn-ea"/>
              <a:cs typeface="+mn-cs"/>
            </a:rPr>
            <a:t>Police-Reported Crime Statistics in Canada, 2016</a:t>
          </a:r>
          <a:endParaRPr lang="en-CA" sz="1200" b="1">
            <a:effectLst/>
          </a:endParaRPr>
        </a:p>
        <a:p>
          <a:endParaRPr lang="en-CA" sz="1200" b="1"/>
        </a:p>
        <a:p>
          <a:r>
            <a:rPr lang="en-CA" sz="1200" b="1"/>
            <a:t>Overview</a:t>
          </a:r>
        </a:p>
        <a:p>
          <a:r>
            <a:rPr lang="en-CA" sz="1200"/>
            <a:t>This dashboard presents police-reported crime statistics across Canada for 2016, with a focus on total crimes, crime severity, and specific offence types. It highlights key metrics like 1.2 million property crimes, 381,600 violent crimes, and 95,400 drug offences.</a:t>
          </a:r>
        </a:p>
        <a:p>
          <a:endParaRPr lang="en-CA" sz="1200"/>
        </a:p>
        <a:p>
          <a:r>
            <a:rPr lang="en-CA" sz="1200" b="1"/>
            <a:t>Introduction</a:t>
          </a:r>
        </a:p>
        <a:p>
          <a:r>
            <a:rPr lang="en-CA" sz="1200"/>
            <a:t>The dashboard visualizes crime trends across Canada, with data segmented by crime type, region, and year. It serves as a valuable tool for understanding the distribution and severity of crimes across provinces and metropolitan areas.</a:t>
          </a:r>
        </a:p>
        <a:p>
          <a:endParaRPr lang="en-CA" sz="1200"/>
        </a:p>
        <a:p>
          <a:r>
            <a:rPr lang="en-CA" sz="1200" b="1"/>
            <a:t>Analysis</a:t>
          </a:r>
        </a:p>
        <a:p>
          <a:r>
            <a:rPr lang="en-CA" sz="1200"/>
            <a:t>Canada reported a total of 1.9 million crimes in 2016, with Ontario accounting for the highest share (504,555 cases). Violent crime severity is significantly higher in regions like Nunavut and Northwest Territories, while provinces like Quebec and New Brunswick have lower crime rates. Additionally, traffic violations totaled 123,900, while drug offences contributed 95,400 cases.</a:t>
          </a:r>
        </a:p>
        <a:p>
          <a:endParaRPr lang="en-CA" sz="1200"/>
        </a:p>
        <a:p>
          <a:r>
            <a:rPr lang="en-CA" sz="1200" b="1"/>
            <a:t>Conclusion</a:t>
          </a:r>
        </a:p>
        <a:p>
          <a:r>
            <a:rPr lang="en-CA" sz="1200"/>
            <a:t>The data shows property crimes as the most significant category, comprising 63% of all reported crimes, while violent crimes and traffic violations collectively represent around 27%. Policymakers should prioritize resources in regions like Ontario and territories with higher crime severity to effectively address and reduce overall crime rates.</a:t>
          </a:r>
        </a:p>
        <a:p>
          <a:endParaRPr lang="en-CA" sz="1100" kern="12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127000</xdr:colOff>
      <xdr:row>6</xdr:row>
      <xdr:rowOff>98425</xdr:rowOff>
    </xdr:from>
    <xdr:to>
      <xdr:col>4</xdr:col>
      <xdr:colOff>762000</xdr:colOff>
      <xdr:row>21</xdr:row>
      <xdr:rowOff>6350</xdr:rowOff>
    </xdr:to>
    <xdr:graphicFrame macro="">
      <xdr:nvGraphicFramePr>
        <xdr:cNvPr id="2" name="Chart 1">
          <a:extLst>
            <a:ext uri="{FF2B5EF4-FFF2-40B4-BE49-F238E27FC236}">
              <a16:creationId xmlns:a16="http://schemas.microsoft.com/office/drawing/2014/main" id="{9A3F0D80-5559-8674-5F52-47D7330F9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oneCellAnchor>
    <xdr:from>
      <xdr:col>0</xdr:col>
      <xdr:colOff>726948</xdr:colOff>
      <xdr:row>22</xdr:row>
      <xdr:rowOff>70122</xdr:rowOff>
    </xdr:from>
    <xdr:ext cx="66040" cy="10795"/>
    <xdr:sp macro="" textlink="">
      <xdr:nvSpPr>
        <xdr:cNvPr id="73" name="Shape 73">
          <a:extLst>
            <a:ext uri="{FF2B5EF4-FFF2-40B4-BE49-F238E27FC236}">
              <a16:creationId xmlns:a16="http://schemas.microsoft.com/office/drawing/2014/main" id="{00000000-0008-0000-0900-000049000000}"/>
            </a:ext>
          </a:extLst>
        </xdr:cNvPr>
        <xdr:cNvSpPr/>
      </xdr:nvSpPr>
      <xdr:spPr>
        <a:xfrm>
          <a:off x="0" y="0"/>
          <a:ext cx="66040" cy="10795"/>
        </a:xfrm>
        <a:custGeom>
          <a:avLst/>
          <a:gdLst/>
          <a:ahLst/>
          <a:cxnLst/>
          <a:rect l="0" t="0" r="0" b="0"/>
          <a:pathLst>
            <a:path w="66040" h="10795">
              <a:moveTo>
                <a:pt x="65531" y="10667"/>
              </a:moveTo>
              <a:lnTo>
                <a:pt x="0" y="10667"/>
              </a:lnTo>
              <a:lnTo>
                <a:pt x="0" y="0"/>
              </a:lnTo>
              <a:lnTo>
                <a:pt x="65531" y="0"/>
              </a:lnTo>
              <a:lnTo>
                <a:pt x="65531" y="10667"/>
              </a:lnTo>
              <a:close/>
            </a:path>
          </a:pathLst>
        </a:custGeom>
        <a:solidFill>
          <a:srgbClr val="2F2F2F">
            <a:alpha val="50000"/>
          </a:srgbClr>
        </a:solidFill>
      </xdr:spPr>
    </xdr:sp>
    <xdr:clientData/>
  </xdr:oneCellAnchor>
  <xdr:oneCellAnchor>
    <xdr:from>
      <xdr:col>0</xdr:col>
      <xdr:colOff>486156</xdr:colOff>
      <xdr:row>23</xdr:row>
      <xdr:rowOff>70101</xdr:rowOff>
    </xdr:from>
    <xdr:ext cx="66040" cy="10795"/>
    <xdr:sp macro="" textlink="">
      <xdr:nvSpPr>
        <xdr:cNvPr id="74" name="Shape 74">
          <a:extLst>
            <a:ext uri="{FF2B5EF4-FFF2-40B4-BE49-F238E27FC236}">
              <a16:creationId xmlns:a16="http://schemas.microsoft.com/office/drawing/2014/main" id="{00000000-0008-0000-0900-00004A000000}"/>
            </a:ext>
          </a:extLst>
        </xdr:cNvPr>
        <xdr:cNvSpPr/>
      </xdr:nvSpPr>
      <xdr:spPr>
        <a:xfrm>
          <a:off x="0" y="0"/>
          <a:ext cx="66040" cy="10795"/>
        </a:xfrm>
        <a:custGeom>
          <a:avLst/>
          <a:gdLst/>
          <a:ahLst/>
          <a:cxnLst/>
          <a:rect l="0" t="0" r="0" b="0"/>
          <a:pathLst>
            <a:path w="66040" h="10795">
              <a:moveTo>
                <a:pt x="65531" y="10668"/>
              </a:moveTo>
              <a:lnTo>
                <a:pt x="0" y="10668"/>
              </a:lnTo>
              <a:lnTo>
                <a:pt x="0" y="0"/>
              </a:lnTo>
              <a:lnTo>
                <a:pt x="65531" y="0"/>
              </a:lnTo>
              <a:lnTo>
                <a:pt x="65531" y="10668"/>
              </a:lnTo>
              <a:close/>
            </a:path>
          </a:pathLst>
        </a:custGeom>
        <a:solidFill>
          <a:srgbClr val="2F2F2F">
            <a:alpha val="50000"/>
          </a:srgbClr>
        </a:solidFill>
      </xdr:spPr>
    </xdr:sp>
    <xdr:clientData/>
  </xdr:oneCellAnchor>
  <xdr:oneCellAnchor>
    <xdr:from>
      <xdr:col>0</xdr:col>
      <xdr:colOff>1107948</xdr:colOff>
      <xdr:row>23</xdr:row>
      <xdr:rowOff>70101</xdr:rowOff>
    </xdr:from>
    <xdr:ext cx="66040" cy="10795"/>
    <xdr:sp macro="" textlink="">
      <xdr:nvSpPr>
        <xdr:cNvPr id="75" name="Shape 75">
          <a:extLst>
            <a:ext uri="{FF2B5EF4-FFF2-40B4-BE49-F238E27FC236}">
              <a16:creationId xmlns:a16="http://schemas.microsoft.com/office/drawing/2014/main" id="{00000000-0008-0000-0900-00004B000000}"/>
            </a:ext>
          </a:extLst>
        </xdr:cNvPr>
        <xdr:cNvSpPr/>
      </xdr:nvSpPr>
      <xdr:spPr>
        <a:xfrm>
          <a:off x="0" y="0"/>
          <a:ext cx="66040" cy="10795"/>
        </a:xfrm>
        <a:custGeom>
          <a:avLst/>
          <a:gdLst/>
          <a:ahLst/>
          <a:cxnLst/>
          <a:rect l="0" t="0" r="0" b="0"/>
          <a:pathLst>
            <a:path w="66040" h="10795">
              <a:moveTo>
                <a:pt x="65531" y="10668"/>
              </a:moveTo>
              <a:lnTo>
                <a:pt x="0" y="10668"/>
              </a:lnTo>
              <a:lnTo>
                <a:pt x="0" y="0"/>
              </a:lnTo>
              <a:lnTo>
                <a:pt x="65531" y="0"/>
              </a:lnTo>
              <a:lnTo>
                <a:pt x="65531" y="10668"/>
              </a:lnTo>
              <a:close/>
            </a:path>
          </a:pathLst>
        </a:custGeom>
        <a:solidFill>
          <a:srgbClr val="2F2F2F">
            <a:alpha val="50000"/>
          </a:srgbClr>
        </a:solidFill>
      </xdr:spPr>
    </xdr:sp>
    <xdr:clientData/>
  </xdr:oneCellAnchor>
  <xdr:oneCellAnchor>
    <xdr:from>
      <xdr:col>0</xdr:col>
      <xdr:colOff>649731</xdr:colOff>
      <xdr:row>38</xdr:row>
      <xdr:rowOff>0</xdr:rowOff>
    </xdr:from>
    <xdr:ext cx="66040" cy="10795"/>
    <xdr:sp macro="" textlink="">
      <xdr:nvSpPr>
        <xdr:cNvPr id="76" name="Shape 76">
          <a:extLst>
            <a:ext uri="{FF2B5EF4-FFF2-40B4-BE49-F238E27FC236}">
              <a16:creationId xmlns:a16="http://schemas.microsoft.com/office/drawing/2014/main" id="{00000000-0008-0000-0900-00004C000000}"/>
            </a:ext>
          </a:extLst>
        </xdr:cNvPr>
        <xdr:cNvSpPr/>
      </xdr:nvSpPr>
      <xdr:spPr>
        <a:xfrm>
          <a:off x="0" y="0"/>
          <a:ext cx="66040" cy="10795"/>
        </a:xfrm>
        <a:custGeom>
          <a:avLst/>
          <a:gdLst/>
          <a:ahLst/>
          <a:cxnLst/>
          <a:rect l="0" t="0" r="0" b="0"/>
          <a:pathLst>
            <a:path w="66040" h="10795">
              <a:moveTo>
                <a:pt x="65532" y="10667"/>
              </a:moveTo>
              <a:lnTo>
                <a:pt x="0" y="10667"/>
              </a:lnTo>
              <a:lnTo>
                <a:pt x="0" y="0"/>
              </a:lnTo>
              <a:lnTo>
                <a:pt x="65532" y="0"/>
              </a:lnTo>
              <a:lnTo>
                <a:pt x="65532" y="10667"/>
              </a:lnTo>
              <a:close/>
            </a:path>
          </a:pathLst>
        </a:custGeom>
        <a:solidFill>
          <a:srgbClr val="2F2F2F">
            <a:alpha val="50000"/>
          </a:srgbClr>
        </a:solidFill>
      </xdr:spPr>
    </xdr:sp>
    <xdr:clientData/>
  </xdr:oneCellAnchor>
  <xdr:oneCellAnchor>
    <xdr:from>
      <xdr:col>2</xdr:col>
      <xdr:colOff>160019</xdr:colOff>
      <xdr:row>38</xdr:row>
      <xdr:rowOff>0</xdr:rowOff>
    </xdr:from>
    <xdr:ext cx="58419" cy="10795"/>
    <xdr:sp macro="" textlink="">
      <xdr:nvSpPr>
        <xdr:cNvPr id="77" name="Shape 77">
          <a:extLst>
            <a:ext uri="{FF2B5EF4-FFF2-40B4-BE49-F238E27FC236}">
              <a16:creationId xmlns:a16="http://schemas.microsoft.com/office/drawing/2014/main" id="{00000000-0008-0000-0900-00004D000000}"/>
            </a:ext>
          </a:extLst>
        </xdr:cNvPr>
        <xdr:cNvSpPr/>
      </xdr:nvSpPr>
      <xdr:spPr>
        <a:xfrm>
          <a:off x="0" y="0"/>
          <a:ext cx="58419" cy="10795"/>
        </a:xfrm>
        <a:custGeom>
          <a:avLst/>
          <a:gdLst/>
          <a:ahLst/>
          <a:cxnLst/>
          <a:rect l="0" t="0" r="0" b="0"/>
          <a:pathLst>
            <a:path w="58419" h="10795">
              <a:moveTo>
                <a:pt x="57911" y="10667"/>
              </a:moveTo>
              <a:lnTo>
                <a:pt x="0" y="10667"/>
              </a:lnTo>
              <a:lnTo>
                <a:pt x="0" y="0"/>
              </a:lnTo>
              <a:lnTo>
                <a:pt x="57911" y="0"/>
              </a:lnTo>
              <a:lnTo>
                <a:pt x="57911" y="10667"/>
              </a:lnTo>
              <a:close/>
            </a:path>
          </a:pathLst>
        </a:custGeom>
        <a:solidFill>
          <a:srgbClr val="2F2F2F">
            <a:alpha val="50000"/>
          </a:srgbClr>
        </a:solidFill>
      </xdr:spPr>
    </xdr:sp>
    <xdr:clientData/>
  </xdr:oneCellAnchor>
  <xdr:oneCellAnchor>
    <xdr:from>
      <xdr:col>2</xdr:col>
      <xdr:colOff>45719</xdr:colOff>
      <xdr:row>38</xdr:row>
      <xdr:rowOff>0</xdr:rowOff>
    </xdr:from>
    <xdr:ext cx="58419" cy="10795"/>
    <xdr:sp macro="" textlink="">
      <xdr:nvSpPr>
        <xdr:cNvPr id="78" name="Shape 78">
          <a:extLst>
            <a:ext uri="{FF2B5EF4-FFF2-40B4-BE49-F238E27FC236}">
              <a16:creationId xmlns:a16="http://schemas.microsoft.com/office/drawing/2014/main" id="{00000000-0008-0000-0900-00004E000000}"/>
            </a:ext>
          </a:extLst>
        </xdr:cNvPr>
        <xdr:cNvSpPr/>
      </xdr:nvSpPr>
      <xdr:spPr>
        <a:xfrm>
          <a:off x="0" y="0"/>
          <a:ext cx="58419" cy="10795"/>
        </a:xfrm>
        <a:custGeom>
          <a:avLst/>
          <a:gdLst/>
          <a:ahLst/>
          <a:cxnLst/>
          <a:rect l="0" t="0" r="0" b="0"/>
          <a:pathLst>
            <a:path w="58419" h="10795">
              <a:moveTo>
                <a:pt x="57911" y="10667"/>
              </a:moveTo>
              <a:lnTo>
                <a:pt x="0" y="10667"/>
              </a:lnTo>
              <a:lnTo>
                <a:pt x="0" y="0"/>
              </a:lnTo>
              <a:lnTo>
                <a:pt x="57911" y="0"/>
              </a:lnTo>
              <a:lnTo>
                <a:pt x="57911" y="10667"/>
              </a:lnTo>
              <a:close/>
            </a:path>
          </a:pathLst>
        </a:custGeom>
        <a:solidFill>
          <a:srgbClr val="2F2F2F">
            <a:alpha val="50000"/>
          </a:srgbClr>
        </a:solidFill>
      </xdr:spPr>
    </xdr:sp>
    <xdr:clientData/>
  </xdr:oneCellAnchor>
  <xdr:twoCellAnchor editAs="oneCell">
    <xdr:from>
      <xdr:col>7</xdr:col>
      <xdr:colOff>492124</xdr:colOff>
      <xdr:row>17</xdr:row>
      <xdr:rowOff>15875</xdr:rowOff>
    </xdr:from>
    <xdr:to>
      <xdr:col>17</xdr:col>
      <xdr:colOff>365125</xdr:colOff>
      <xdr:row>50</xdr:row>
      <xdr:rowOff>151067</xdr:rowOff>
    </xdr:to>
    <xdr:pic>
      <xdr:nvPicPr>
        <xdr:cNvPr id="2" name="Picture 1">
          <a:extLst>
            <a:ext uri="{FF2B5EF4-FFF2-40B4-BE49-F238E27FC236}">
              <a16:creationId xmlns:a16="http://schemas.microsoft.com/office/drawing/2014/main" id="{FAB6B626-EDAD-51C3-AD3E-9CBFB85F79D6}"/>
            </a:ext>
          </a:extLst>
        </xdr:cNvPr>
        <xdr:cNvPicPr>
          <a:picLocks noChangeAspect="1"/>
        </xdr:cNvPicPr>
      </xdr:nvPicPr>
      <xdr:blipFill>
        <a:blip xmlns:r="http://schemas.openxmlformats.org/officeDocument/2006/relationships" r:embed="rId1"/>
        <a:stretch>
          <a:fillRect/>
        </a:stretch>
      </xdr:blipFill>
      <xdr:spPr>
        <a:xfrm>
          <a:off x="8286749" y="3119438"/>
          <a:ext cx="5429251" cy="5469192"/>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oneCellAnchor>
    <xdr:from>
      <xdr:col>0</xdr:col>
      <xdr:colOff>94983</xdr:colOff>
      <xdr:row>0</xdr:row>
      <xdr:rowOff>312432</xdr:rowOff>
    </xdr:from>
    <xdr:ext cx="6701155" cy="7620"/>
    <xdr:sp macro="" textlink="">
      <xdr:nvSpPr>
        <xdr:cNvPr id="80" name="Shape 80">
          <a:extLst>
            <a:ext uri="{FF2B5EF4-FFF2-40B4-BE49-F238E27FC236}">
              <a16:creationId xmlns:a16="http://schemas.microsoft.com/office/drawing/2014/main" id="{00000000-0008-0000-0A00-000050000000}"/>
            </a:ext>
          </a:extLst>
        </xdr:cNvPr>
        <xdr:cNvSpPr/>
      </xdr:nvSpPr>
      <xdr:spPr>
        <a:xfrm>
          <a:off x="0" y="0"/>
          <a:ext cx="6701155" cy="7620"/>
        </a:xfrm>
        <a:custGeom>
          <a:avLst/>
          <a:gdLst/>
          <a:ahLst/>
          <a:cxnLst/>
          <a:rect l="0" t="0" r="0" b="0"/>
          <a:pathLst>
            <a:path w="6701155" h="7620">
              <a:moveTo>
                <a:pt x="6701028" y="0"/>
              </a:moveTo>
              <a:lnTo>
                <a:pt x="5055108" y="0"/>
              </a:lnTo>
              <a:lnTo>
                <a:pt x="5053596" y="0"/>
              </a:lnTo>
              <a:lnTo>
                <a:pt x="0" y="0"/>
              </a:lnTo>
              <a:lnTo>
                <a:pt x="0" y="7607"/>
              </a:lnTo>
              <a:lnTo>
                <a:pt x="5053596" y="7607"/>
              </a:lnTo>
              <a:lnTo>
                <a:pt x="5055108" y="7607"/>
              </a:lnTo>
              <a:lnTo>
                <a:pt x="6701028" y="7607"/>
              </a:lnTo>
              <a:lnTo>
                <a:pt x="6701028" y="0"/>
              </a:lnTo>
              <a:close/>
            </a:path>
          </a:pathLst>
        </a:custGeom>
        <a:solidFill>
          <a:srgbClr val="000000"/>
        </a:solidFill>
      </xdr:spPr>
    </xdr:sp>
    <xdr:clientData/>
  </xdr:oneCellAnchor>
  <xdr:oneCellAnchor>
    <xdr:from>
      <xdr:col>0</xdr:col>
      <xdr:colOff>94983</xdr:colOff>
      <xdr:row>16</xdr:row>
      <xdr:rowOff>358606</xdr:rowOff>
    </xdr:from>
    <xdr:ext cx="6701155" cy="7620"/>
    <xdr:sp macro="" textlink="">
      <xdr:nvSpPr>
        <xdr:cNvPr id="81" name="Shape 81">
          <a:extLst>
            <a:ext uri="{FF2B5EF4-FFF2-40B4-BE49-F238E27FC236}">
              <a16:creationId xmlns:a16="http://schemas.microsoft.com/office/drawing/2014/main" id="{00000000-0008-0000-0A00-000051000000}"/>
            </a:ext>
          </a:extLst>
        </xdr:cNvPr>
        <xdr:cNvSpPr/>
      </xdr:nvSpPr>
      <xdr:spPr>
        <a:xfrm>
          <a:off x="0" y="0"/>
          <a:ext cx="6701155" cy="7620"/>
        </a:xfrm>
        <a:custGeom>
          <a:avLst/>
          <a:gdLst/>
          <a:ahLst/>
          <a:cxnLst/>
          <a:rect l="0" t="0" r="0" b="0"/>
          <a:pathLst>
            <a:path w="6701155" h="7620">
              <a:moveTo>
                <a:pt x="6701028" y="0"/>
              </a:moveTo>
              <a:lnTo>
                <a:pt x="5230380" y="0"/>
              </a:lnTo>
              <a:lnTo>
                <a:pt x="5228844" y="0"/>
              </a:lnTo>
              <a:lnTo>
                <a:pt x="0" y="0"/>
              </a:lnTo>
              <a:lnTo>
                <a:pt x="0" y="7607"/>
              </a:lnTo>
              <a:lnTo>
                <a:pt x="5228844" y="7607"/>
              </a:lnTo>
              <a:lnTo>
                <a:pt x="5230380" y="7607"/>
              </a:lnTo>
              <a:lnTo>
                <a:pt x="6701028" y="7607"/>
              </a:lnTo>
              <a:lnTo>
                <a:pt x="6701028" y="0"/>
              </a:lnTo>
              <a:close/>
            </a:path>
          </a:pathLst>
        </a:custGeom>
        <a:solidFill>
          <a:srgbClr val="000000"/>
        </a:solidFill>
      </xdr:spPr>
    </xdr:sp>
    <xdr:clientData/>
  </xdr:oneCellAnchor>
  <xdr:oneCellAnchor>
    <xdr:from>
      <xdr:col>0</xdr:col>
      <xdr:colOff>94983</xdr:colOff>
      <xdr:row>35</xdr:row>
      <xdr:rowOff>115267</xdr:rowOff>
    </xdr:from>
    <xdr:ext cx="6701155" cy="7620"/>
    <xdr:sp macro="" textlink="">
      <xdr:nvSpPr>
        <xdr:cNvPr id="82" name="Shape 82">
          <a:extLst>
            <a:ext uri="{FF2B5EF4-FFF2-40B4-BE49-F238E27FC236}">
              <a16:creationId xmlns:a16="http://schemas.microsoft.com/office/drawing/2014/main" id="{00000000-0008-0000-0A00-000052000000}"/>
            </a:ext>
          </a:extLst>
        </xdr:cNvPr>
        <xdr:cNvSpPr/>
      </xdr:nvSpPr>
      <xdr:spPr>
        <a:xfrm>
          <a:off x="0" y="0"/>
          <a:ext cx="6701155" cy="7620"/>
        </a:xfrm>
        <a:custGeom>
          <a:avLst/>
          <a:gdLst/>
          <a:ahLst/>
          <a:cxnLst/>
          <a:rect l="0" t="0" r="0" b="0"/>
          <a:pathLst>
            <a:path w="6701155" h="7620">
              <a:moveTo>
                <a:pt x="6701028" y="0"/>
              </a:moveTo>
              <a:lnTo>
                <a:pt x="6190488" y="0"/>
              </a:lnTo>
              <a:lnTo>
                <a:pt x="6188976" y="0"/>
              </a:lnTo>
              <a:lnTo>
                <a:pt x="0" y="0"/>
              </a:lnTo>
              <a:lnTo>
                <a:pt x="0" y="7620"/>
              </a:lnTo>
              <a:lnTo>
                <a:pt x="6188976" y="7620"/>
              </a:lnTo>
              <a:lnTo>
                <a:pt x="6190488" y="7620"/>
              </a:lnTo>
              <a:lnTo>
                <a:pt x="6701028" y="7620"/>
              </a:lnTo>
              <a:lnTo>
                <a:pt x="6701028" y="0"/>
              </a:lnTo>
              <a:close/>
            </a:path>
          </a:pathLst>
        </a:custGeom>
        <a:solidFill>
          <a:srgbClr val="000000"/>
        </a:solidFill>
      </xdr:spPr>
    </xdr:sp>
    <xdr:clientData/>
  </xdr:oneCellAnchor>
</xdr:wsDr>
</file>

<file path=xl/drawings/drawing23.xml><?xml version="1.0" encoding="utf-8"?>
<xdr:wsDr xmlns:xdr="http://schemas.openxmlformats.org/drawingml/2006/spreadsheetDrawing" xmlns:a="http://schemas.openxmlformats.org/drawingml/2006/main">
  <xdr:oneCellAnchor>
    <xdr:from>
      <xdr:col>0</xdr:col>
      <xdr:colOff>94983</xdr:colOff>
      <xdr:row>0</xdr:row>
      <xdr:rowOff>0</xdr:rowOff>
    </xdr:from>
    <xdr:ext cx="6701155" cy="7620"/>
    <xdr:sp macro="" textlink="">
      <xdr:nvSpPr>
        <xdr:cNvPr id="83" name="Shape 83">
          <a:extLst>
            <a:ext uri="{FF2B5EF4-FFF2-40B4-BE49-F238E27FC236}">
              <a16:creationId xmlns:a16="http://schemas.microsoft.com/office/drawing/2014/main" id="{00000000-0008-0000-0B00-000053000000}"/>
            </a:ext>
          </a:extLst>
        </xdr:cNvPr>
        <xdr:cNvSpPr/>
      </xdr:nvSpPr>
      <xdr:spPr>
        <a:xfrm>
          <a:off x="0" y="0"/>
          <a:ext cx="6701155" cy="7620"/>
        </a:xfrm>
        <a:custGeom>
          <a:avLst/>
          <a:gdLst/>
          <a:ahLst/>
          <a:cxnLst/>
          <a:rect l="0" t="0" r="0" b="0"/>
          <a:pathLst>
            <a:path w="6701155" h="7620">
              <a:moveTo>
                <a:pt x="6701028" y="0"/>
              </a:moveTo>
              <a:lnTo>
                <a:pt x="5413260" y="0"/>
              </a:lnTo>
              <a:lnTo>
                <a:pt x="5411724" y="0"/>
              </a:lnTo>
              <a:lnTo>
                <a:pt x="0" y="0"/>
              </a:lnTo>
              <a:lnTo>
                <a:pt x="0" y="7607"/>
              </a:lnTo>
              <a:lnTo>
                <a:pt x="5411724" y="7607"/>
              </a:lnTo>
              <a:lnTo>
                <a:pt x="5413260" y="7607"/>
              </a:lnTo>
              <a:lnTo>
                <a:pt x="6701028" y="7607"/>
              </a:lnTo>
              <a:lnTo>
                <a:pt x="6701028" y="0"/>
              </a:lnTo>
              <a:close/>
            </a:path>
          </a:pathLst>
        </a:custGeom>
        <a:solidFill>
          <a:srgbClr val="000000"/>
        </a:solidFill>
      </xdr:spPr>
    </xdr:sp>
    <xdr:clientData/>
  </xdr:oneCellAnchor>
  <xdr:oneCellAnchor>
    <xdr:from>
      <xdr:col>0</xdr:col>
      <xdr:colOff>94983</xdr:colOff>
      <xdr:row>37</xdr:row>
      <xdr:rowOff>383230</xdr:rowOff>
    </xdr:from>
    <xdr:ext cx="6695440" cy="7620"/>
    <xdr:sp macro="" textlink="">
      <xdr:nvSpPr>
        <xdr:cNvPr id="84" name="Shape 84">
          <a:extLst>
            <a:ext uri="{FF2B5EF4-FFF2-40B4-BE49-F238E27FC236}">
              <a16:creationId xmlns:a16="http://schemas.microsoft.com/office/drawing/2014/main" id="{00000000-0008-0000-0B00-000054000000}"/>
            </a:ext>
          </a:extLst>
        </xdr:cNvPr>
        <xdr:cNvSpPr/>
      </xdr:nvSpPr>
      <xdr:spPr>
        <a:xfrm>
          <a:off x="0" y="0"/>
          <a:ext cx="6695440" cy="7620"/>
        </a:xfrm>
        <a:custGeom>
          <a:avLst/>
          <a:gdLst/>
          <a:ahLst/>
          <a:cxnLst/>
          <a:rect l="0" t="0" r="0" b="0"/>
          <a:pathLst>
            <a:path w="6695440" h="7620">
              <a:moveTo>
                <a:pt x="6694945" y="0"/>
              </a:moveTo>
              <a:lnTo>
                <a:pt x="5210556" y="0"/>
              </a:lnTo>
              <a:lnTo>
                <a:pt x="5209044" y="0"/>
              </a:lnTo>
              <a:lnTo>
                <a:pt x="0" y="0"/>
              </a:lnTo>
              <a:lnTo>
                <a:pt x="0" y="7607"/>
              </a:lnTo>
              <a:lnTo>
                <a:pt x="5209044" y="7607"/>
              </a:lnTo>
              <a:lnTo>
                <a:pt x="5210556" y="7607"/>
              </a:lnTo>
              <a:lnTo>
                <a:pt x="6694945" y="7607"/>
              </a:lnTo>
              <a:lnTo>
                <a:pt x="6694945" y="0"/>
              </a:lnTo>
              <a:close/>
            </a:path>
          </a:pathLst>
        </a:custGeom>
        <a:solidFill>
          <a:srgbClr val="000000"/>
        </a:solidFill>
      </xdr:spPr>
    </xdr:sp>
    <xdr:clientData/>
  </xdr:oneCellAnchor>
  <xdr:twoCellAnchor editAs="oneCell">
    <xdr:from>
      <xdr:col>0</xdr:col>
      <xdr:colOff>0</xdr:colOff>
      <xdr:row>40</xdr:row>
      <xdr:rowOff>0</xdr:rowOff>
    </xdr:from>
    <xdr:to>
      <xdr:col>14</xdr:col>
      <xdr:colOff>234950</xdr:colOff>
      <xdr:row>66</xdr:row>
      <xdr:rowOff>12700</xdr:rowOff>
    </xdr:to>
    <xdr:pic>
      <xdr:nvPicPr>
        <xdr:cNvPr id="2" name="Picture 1">
          <a:extLst>
            <a:ext uri="{FF2B5EF4-FFF2-40B4-BE49-F238E27FC236}">
              <a16:creationId xmlns:a16="http://schemas.microsoft.com/office/drawing/2014/main" id="{E1E4590C-69ED-4004-B0FC-425DAF6DC3C7}"/>
            </a:ext>
          </a:extLst>
        </xdr:cNvPr>
        <xdr:cNvPicPr>
          <a:picLocks noChangeAspect="1"/>
        </xdr:cNvPicPr>
      </xdr:nvPicPr>
      <xdr:blipFill>
        <a:blip xmlns:r="http://schemas.openxmlformats.org/officeDocument/2006/relationships" r:embed="rId1"/>
        <a:stretch>
          <a:fillRect/>
        </a:stretch>
      </xdr:blipFill>
      <xdr:spPr>
        <a:xfrm>
          <a:off x="0" y="9258300"/>
          <a:ext cx="7397750" cy="43053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35</xdr:row>
      <xdr:rowOff>0</xdr:rowOff>
    </xdr:from>
    <xdr:to>
      <xdr:col>6</xdr:col>
      <xdr:colOff>222480</xdr:colOff>
      <xdr:row>61</xdr:row>
      <xdr:rowOff>127227</xdr:rowOff>
    </xdr:to>
    <xdr:pic>
      <xdr:nvPicPr>
        <xdr:cNvPr id="3" name="Picture 2">
          <a:extLst>
            <a:ext uri="{FF2B5EF4-FFF2-40B4-BE49-F238E27FC236}">
              <a16:creationId xmlns:a16="http://schemas.microsoft.com/office/drawing/2014/main" id="{A2627434-B402-E708-34E7-4D0937F8925D}"/>
            </a:ext>
          </a:extLst>
        </xdr:cNvPr>
        <xdr:cNvPicPr>
          <a:picLocks noChangeAspect="1"/>
        </xdr:cNvPicPr>
      </xdr:nvPicPr>
      <xdr:blipFill>
        <a:blip xmlns:r="http://schemas.openxmlformats.org/officeDocument/2006/relationships" r:embed="rId1"/>
        <a:stretch>
          <a:fillRect/>
        </a:stretch>
      </xdr:blipFill>
      <xdr:spPr>
        <a:xfrm>
          <a:off x="0" y="7092950"/>
          <a:ext cx="4476980" cy="4419827"/>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oneCellAnchor>
    <xdr:from>
      <xdr:col>0</xdr:col>
      <xdr:colOff>94983</xdr:colOff>
      <xdr:row>0</xdr:row>
      <xdr:rowOff>312432</xdr:rowOff>
    </xdr:from>
    <xdr:ext cx="6695440" cy="7620"/>
    <xdr:sp macro="" textlink="">
      <xdr:nvSpPr>
        <xdr:cNvPr id="85" name="Shape 85">
          <a:extLst>
            <a:ext uri="{FF2B5EF4-FFF2-40B4-BE49-F238E27FC236}">
              <a16:creationId xmlns:a16="http://schemas.microsoft.com/office/drawing/2014/main" id="{00000000-0008-0000-0D00-000055000000}"/>
            </a:ext>
          </a:extLst>
        </xdr:cNvPr>
        <xdr:cNvSpPr/>
      </xdr:nvSpPr>
      <xdr:spPr>
        <a:xfrm>
          <a:off x="0" y="0"/>
          <a:ext cx="6695440" cy="7620"/>
        </a:xfrm>
        <a:custGeom>
          <a:avLst/>
          <a:gdLst/>
          <a:ahLst/>
          <a:cxnLst/>
          <a:rect l="0" t="0" r="0" b="0"/>
          <a:pathLst>
            <a:path w="6695440" h="7620">
              <a:moveTo>
                <a:pt x="6694945" y="0"/>
              </a:moveTo>
              <a:lnTo>
                <a:pt x="5277612" y="0"/>
              </a:lnTo>
              <a:lnTo>
                <a:pt x="5276088" y="0"/>
              </a:lnTo>
              <a:lnTo>
                <a:pt x="0" y="0"/>
              </a:lnTo>
              <a:lnTo>
                <a:pt x="0" y="7607"/>
              </a:lnTo>
              <a:lnTo>
                <a:pt x="5276088" y="7607"/>
              </a:lnTo>
              <a:lnTo>
                <a:pt x="5277612" y="7607"/>
              </a:lnTo>
              <a:lnTo>
                <a:pt x="6694945" y="7607"/>
              </a:lnTo>
              <a:lnTo>
                <a:pt x="6694945" y="0"/>
              </a:lnTo>
              <a:close/>
            </a:path>
          </a:pathLst>
        </a:custGeom>
        <a:solidFill>
          <a:srgbClr val="000000"/>
        </a:solidFill>
      </xdr:spPr>
    </xdr:sp>
    <xdr:clientData/>
  </xdr:oneCellAnchor>
  <xdr:twoCellAnchor editAs="oneCell">
    <xdr:from>
      <xdr:col>0</xdr:col>
      <xdr:colOff>0</xdr:colOff>
      <xdr:row>19</xdr:row>
      <xdr:rowOff>0</xdr:rowOff>
    </xdr:from>
    <xdr:to>
      <xdr:col>6</xdr:col>
      <xdr:colOff>114529</xdr:colOff>
      <xdr:row>34</xdr:row>
      <xdr:rowOff>95382</xdr:rowOff>
    </xdr:to>
    <xdr:pic>
      <xdr:nvPicPr>
        <xdr:cNvPr id="2" name="Picture 1">
          <a:extLst>
            <a:ext uri="{FF2B5EF4-FFF2-40B4-BE49-F238E27FC236}">
              <a16:creationId xmlns:a16="http://schemas.microsoft.com/office/drawing/2014/main" id="{983D9152-0F3C-2C09-921E-6BC017DE96C6}"/>
            </a:ext>
          </a:extLst>
        </xdr:cNvPr>
        <xdr:cNvPicPr>
          <a:picLocks noChangeAspect="1"/>
        </xdr:cNvPicPr>
      </xdr:nvPicPr>
      <xdr:blipFill>
        <a:blip xmlns:r="http://schemas.openxmlformats.org/officeDocument/2006/relationships" r:embed="rId1"/>
        <a:stretch>
          <a:fillRect/>
        </a:stretch>
      </xdr:blipFill>
      <xdr:spPr>
        <a:xfrm>
          <a:off x="0" y="4572000"/>
          <a:ext cx="4464279" cy="25718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555624</xdr:colOff>
      <xdr:row>6</xdr:row>
      <xdr:rowOff>152400</xdr:rowOff>
    </xdr:from>
    <xdr:to>
      <xdr:col>15</xdr:col>
      <xdr:colOff>463549</xdr:colOff>
      <xdr:row>24</xdr:row>
      <xdr:rowOff>50800</xdr:rowOff>
    </xdr:to>
    <xdr:graphicFrame macro="">
      <xdr:nvGraphicFramePr>
        <xdr:cNvPr id="2" name="Chart 1">
          <a:extLst>
            <a:ext uri="{FF2B5EF4-FFF2-40B4-BE49-F238E27FC236}">
              <a16:creationId xmlns:a16="http://schemas.microsoft.com/office/drawing/2014/main" id="{E56C1129-FC5B-E9D6-9886-7AAB19D36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441325</xdr:colOff>
      <xdr:row>1</xdr:row>
      <xdr:rowOff>158750</xdr:rowOff>
    </xdr:from>
    <xdr:to>
      <xdr:col>11</xdr:col>
      <xdr:colOff>542925</xdr:colOff>
      <xdr:row>18</xdr:row>
      <xdr:rowOff>95250</xdr:rowOff>
    </xdr:to>
    <xdr:graphicFrame macro="">
      <xdr:nvGraphicFramePr>
        <xdr:cNvPr id="2" name="Chart 1">
          <a:extLst>
            <a:ext uri="{FF2B5EF4-FFF2-40B4-BE49-F238E27FC236}">
              <a16:creationId xmlns:a16="http://schemas.microsoft.com/office/drawing/2014/main" id="{A5E60E75-2443-C84C-326B-B14C56DE28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22225</xdr:colOff>
      <xdr:row>3</xdr:row>
      <xdr:rowOff>44450</xdr:rowOff>
    </xdr:from>
    <xdr:to>
      <xdr:col>16</xdr:col>
      <xdr:colOff>123825</xdr:colOff>
      <xdr:row>19</xdr:row>
      <xdr:rowOff>146050</xdr:rowOff>
    </xdr:to>
    <xdr:graphicFrame macro="">
      <xdr:nvGraphicFramePr>
        <xdr:cNvPr id="2" name="Chart 1">
          <a:extLst>
            <a:ext uri="{FF2B5EF4-FFF2-40B4-BE49-F238E27FC236}">
              <a16:creationId xmlns:a16="http://schemas.microsoft.com/office/drawing/2014/main" id="{1D6B9A52-C556-5FAA-A5F6-CD9F1806C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98425</xdr:colOff>
      <xdr:row>7</xdr:row>
      <xdr:rowOff>12700</xdr:rowOff>
    </xdr:from>
    <xdr:to>
      <xdr:col>16</xdr:col>
      <xdr:colOff>200025</xdr:colOff>
      <xdr:row>23</xdr:row>
      <xdr:rowOff>114300</xdr:rowOff>
    </xdr:to>
    <xdr:graphicFrame macro="">
      <xdr:nvGraphicFramePr>
        <xdr:cNvPr id="2" name="Chart 1">
          <a:extLst>
            <a:ext uri="{FF2B5EF4-FFF2-40B4-BE49-F238E27FC236}">
              <a16:creationId xmlns:a16="http://schemas.microsoft.com/office/drawing/2014/main" id="{8BAFABA4-E062-0A06-3A80-93B301538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142875</xdr:colOff>
      <xdr:row>16</xdr:row>
      <xdr:rowOff>25400</xdr:rowOff>
    </xdr:from>
    <xdr:to>
      <xdr:col>3</xdr:col>
      <xdr:colOff>346075</xdr:colOff>
      <xdr:row>32</xdr:row>
      <xdr:rowOff>127000</xdr:rowOff>
    </xdr:to>
    <xdr:graphicFrame macro="">
      <xdr:nvGraphicFramePr>
        <xdr:cNvPr id="2" name="Chart 1">
          <a:extLst>
            <a:ext uri="{FF2B5EF4-FFF2-40B4-BE49-F238E27FC236}">
              <a16:creationId xmlns:a16="http://schemas.microsoft.com/office/drawing/2014/main" id="{9EE174EB-C6E9-A318-BD97-464723407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98425</xdr:colOff>
      <xdr:row>4</xdr:row>
      <xdr:rowOff>38100</xdr:rowOff>
    </xdr:from>
    <xdr:to>
      <xdr:col>11</xdr:col>
      <xdr:colOff>200025</xdr:colOff>
      <xdr:row>20</xdr:row>
      <xdr:rowOff>139700</xdr:rowOff>
    </xdr:to>
    <xdr:graphicFrame macro="">
      <xdr:nvGraphicFramePr>
        <xdr:cNvPr id="2" name="Chart 1">
          <a:extLst>
            <a:ext uri="{FF2B5EF4-FFF2-40B4-BE49-F238E27FC236}">
              <a16:creationId xmlns:a16="http://schemas.microsoft.com/office/drawing/2014/main" id="{8335C4A4-1213-2CAF-64A5-97A248465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3</xdr:col>
      <xdr:colOff>197085</xdr:colOff>
      <xdr:row>38</xdr:row>
      <xdr:rowOff>120783</xdr:rowOff>
    </xdr:to>
    <xdr:pic>
      <xdr:nvPicPr>
        <xdr:cNvPr id="2" name="Picture 1">
          <a:extLst>
            <a:ext uri="{FF2B5EF4-FFF2-40B4-BE49-F238E27FC236}">
              <a16:creationId xmlns:a16="http://schemas.microsoft.com/office/drawing/2014/main" id="{24F3F478-C13B-603E-5EE8-AA593652E54A}"/>
            </a:ext>
          </a:extLst>
        </xdr:cNvPr>
        <xdr:cNvPicPr>
          <a:picLocks noChangeAspect="1"/>
        </xdr:cNvPicPr>
      </xdr:nvPicPr>
      <xdr:blipFill>
        <a:blip xmlns:r="http://schemas.openxmlformats.org/officeDocument/2006/relationships" r:embed="rId1"/>
        <a:stretch>
          <a:fillRect/>
        </a:stretch>
      </xdr:blipFill>
      <xdr:spPr>
        <a:xfrm>
          <a:off x="0" y="3924300"/>
          <a:ext cx="4578585" cy="259728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Chinaemerem" refreshedDate="45630.824593055557" createdVersion="8" refreshedVersion="8" minRefreshableVersion="3" recordCount="15" xr:uid="{210966BE-A1B5-4C8E-9D65-90861826DA77}">
  <cacheSource type="worksheet">
    <worksheetSource ref="A2:M17" sheet="Table 9"/>
  </cacheSource>
  <cacheFields count="13">
    <cacheField name="Province and territory" numFmtId="0">
      <sharedItems containsBlank="1" count="15">
        <s v="Newfoundland and_x000a_Labrador"/>
        <s v="Prince Edward Island"/>
        <s v="Nova Scotia"/>
        <s v="New Brunswick"/>
        <s v="Quebec"/>
        <s v="Ontario"/>
        <s v="Manitoba"/>
        <s v="Saskatchewan"/>
        <s v="Alberta"/>
        <s v="British Columbia"/>
        <s v="Yukon"/>
        <s v="Northwest Territories"/>
        <s v="Nunavut"/>
        <s v="Canada"/>
        <m/>
      </sharedItems>
    </cacheField>
    <cacheField name="Total fraud" numFmtId="0">
      <sharedItems containsString="0" containsBlank="1" containsNumber="1" containsInteger="1" minValue="80" maxValue="125536"/>
    </cacheField>
    <cacheField name="rate" numFmtId="0">
      <sharedItems containsString="0" containsBlank="1" containsNumber="1" containsInteger="1" minValue="216" maxValue="616"/>
    </cacheField>
    <cacheField name="% change in rate 2015-2016" numFmtId="0">
      <sharedItems containsString="0" containsBlank="1" containsNumber="1" containsInteger="1" minValue="-12" maxValue="66"/>
    </cacheField>
    <cacheField name="Fraud" numFmtId="0">
      <sharedItems containsString="0" containsBlank="1" containsNumber="1" containsInteger="1" minValue="78" maxValue="108513"/>
    </cacheField>
    <cacheField name="rate2" numFmtId="0">
      <sharedItems containsString="0" containsBlank="1" containsNumber="1" containsInteger="1" minValue="181" maxValue="564"/>
    </cacheField>
    <cacheField name="% change in rate 2015-20162" numFmtId="0">
      <sharedItems containsString="0" containsBlank="1" containsNumber="1" containsInteger="1" minValue="-15" maxValue="67"/>
    </cacheField>
    <cacheField name="Identity fraud" numFmtId="0">
      <sharedItems containsString="0" containsBlank="1" containsNumber="1" containsInteger="1" minValue="1" maxValue="13918"/>
    </cacheField>
    <cacheField name="rate3" numFmtId="0">
      <sharedItems containsString="0" containsBlank="1" containsNumber="1" containsInteger="1" minValue="3" maxValue="59"/>
    </cacheField>
    <cacheField name="% change in rate 2015-20163" numFmtId="0">
      <sharedItems containsString="0" containsBlank="1" containsNumber="1" containsInteger="1" minValue="-21" maxValue="43"/>
    </cacheField>
    <cacheField name="Identity theft" numFmtId="0">
      <sharedItems containsString="0" containsBlank="1" containsNumber="1" containsInteger="1" minValue="1" maxValue="3105"/>
    </cacheField>
    <cacheField name="rate4" numFmtId="0">
      <sharedItems containsString="0" containsBlank="1" containsNumber="1" containsInteger="1" minValue="2" maxValue="17"/>
    </cacheField>
    <cacheField name="% change in rate 2015-20164" numFmtId="0">
      <sharedItems containsString="0" containsBlank="1" containsNumber="1" containsInteger="1" minValue="-32" maxValue="1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Chinaemerem" refreshedDate="45630.830784837963" createdVersion="8" refreshedVersion="8" minRefreshableVersion="3" recordCount="14" xr:uid="{B14E5176-53F5-4A94-AE83-0692BE201A03}">
  <cacheSource type="worksheet">
    <worksheetSource name="Table5"/>
  </cacheSource>
  <cacheFields count="11">
    <cacheField name="Province and Territory" numFmtId="0">
      <sharedItems count="14">
        <s v="Newfoundland and Labrador"/>
        <s v="Prince Edward Island"/>
        <s v="Nova Scotia"/>
        <s v="New Brunswick"/>
        <s v="Quebec"/>
        <s v="Ontario"/>
        <s v="Manitoba"/>
        <s v="Saskatchewan"/>
        <s v="Alberta"/>
        <s v="British Columbia"/>
        <s v="Yukon"/>
        <s v="Northwest Terrotories"/>
        <s v="Nunavut"/>
        <s v="Canada"/>
      </sharedItems>
    </cacheField>
    <cacheField name="Totall crime" numFmtId="3">
      <sharedItems containsSemiMixedTypes="0" containsString="0" containsNumber="1" containsInteger="1" minValue="6425" maxValue="1895546"/>
    </cacheField>
    <cacheField name="Rate" numFmtId="3">
      <sharedItems containsSemiMixedTypes="0" containsString="0" containsNumber="1" containsInteger="1" minValue="3247" maxValue="344413"/>
    </cacheField>
    <cacheField name="% change in the rate 2015-2016" numFmtId="0">
      <sharedItems containsSemiMixedTypes="0" containsString="0" containsNumber="1" containsInteger="1" minValue="-9" maxValue="7"/>
    </cacheField>
    <cacheField name="% change in rate 2006-2016" numFmtId="0">
      <sharedItems containsSemiMixedTypes="0" containsString="0" containsNumber="1" containsInteger="1" minValue="-40" maxValue="13"/>
    </cacheField>
    <cacheField name="Violent crime" numFmtId="3">
      <sharedItems containsSemiMixedTypes="0" containsString="0" containsNumber="1" containsInteger="1" minValue="1168" maxValue="381594"/>
    </cacheField>
    <cacheField name="Rate2" numFmtId="0">
      <sharedItems containsSemiMixedTypes="0" containsString="0" containsNumber="1" containsInteger="1" minValue="786" maxValue="8152"/>
    </cacheField>
    <cacheField name="% change in the rate 2015-20163" numFmtId="0">
      <sharedItems containsSemiMixedTypes="0" containsString="0" containsNumber="1" containsInteger="1" minValue="-6" maxValue="7"/>
    </cacheField>
    <cacheField name="Property crime" numFmtId="3">
      <sharedItems containsSemiMixedTypes="0" containsString="0" containsNumber="1" containsInteger="1" minValue="3459" maxValue="1163647"/>
    </cacheField>
    <cacheField name="Rate4" numFmtId="3">
      <sharedItems containsSemiMixedTypes="0" containsString="0" containsNumber="1" containsInteger="1" minValue="1854" maxValue="20662"/>
    </cacheField>
    <cacheField name="% change in the rate 2015-20165" numFmtId="0">
      <sharedItems containsSemiMixedTypes="0" containsString="0" containsNumber="1" containsInteger="1" minValue="-12" maxValue="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Chinaemerem" refreshedDate="45630.841911111114" createdVersion="8" refreshedVersion="8" minRefreshableVersion="3" recordCount="14" xr:uid="{054248B4-57D1-4824-AF17-057AFD96F5D6}">
  <cacheSource type="worksheet">
    <worksheetSource name="Table6"/>
  </cacheSource>
  <cacheFields count="8">
    <cacheField name="Province and Territory" numFmtId="0">
      <sharedItems count="14">
        <s v="Newfoundland and Labrador"/>
        <s v="Prince Edward Island"/>
        <s v="Nova Scotia"/>
        <s v="New Brunswick"/>
        <s v="Quebec"/>
        <s v="Ontario"/>
        <s v="Manitoba"/>
        <s v="Saskatchewan"/>
        <s v="Alberta"/>
        <s v="British Columbia"/>
        <s v="Yukon"/>
        <s v="Northwest Territories"/>
        <s v="Nunavut"/>
        <s v="Canada"/>
      </sharedItems>
    </cacheField>
    <cacheField name="Total Crime Severity Index" numFmtId="0">
      <sharedItems containsSemiMixedTypes="0" containsString="0" containsNumber="1" minValue="48.5" maxValue="291.7"/>
    </cacheField>
    <cacheField name="% change 2015-2016" numFmtId="0">
      <sharedItems containsSemiMixedTypes="0" containsString="0" containsNumber="1" containsInteger="1" minValue="-9" maxValue="9"/>
    </cacheField>
    <cacheField name="% change 2006-2016" numFmtId="0">
      <sharedItems containsSemiMixedTypes="0" containsString="0" containsNumber="1" containsInteger="1" minValue="-40" maxValue="2"/>
    </cacheField>
    <cacheField name="Violent Crime Severity Index" numFmtId="0">
      <sharedItems containsSemiMixedTypes="0" containsString="0" containsNumber="1" minValue="35.1" maxValue="407.7"/>
    </cacheField>
    <cacheField name="% change 2015-20162" numFmtId="0">
      <sharedItems containsSemiMixedTypes="0" containsString="0" containsNumber="1" containsInteger="1" minValue="-16" maxValue="10"/>
    </cacheField>
    <cacheField name="Non-Violent Crime Severity Index" numFmtId="0">
      <sharedItems containsSemiMixedTypes="0" containsString="0" containsNumber="1" minValue="48.6" maxValue="276.39999999999998"/>
    </cacheField>
    <cacheField name="% change 2015-20163" numFmtId="0">
      <sharedItems containsSemiMixedTypes="0" containsString="0" containsNumber="1" containsInteger="1" minValue="-9" maxValue="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Chinaemerem" refreshedDate="45630.846572337963" createdVersion="8" refreshedVersion="8" minRefreshableVersion="3" recordCount="11" xr:uid="{8B76AAED-326B-4996-950A-B71CE1CA21F6}">
  <cacheSource type="worksheet">
    <worksheetSource name="Table4"/>
  </cacheSource>
  <cacheFields count="10">
    <cacheField name="Year" numFmtId="0">
      <sharedItems containsSemiMixedTypes="0" containsString="0" containsNumber="1" containsInteger="1" minValue="2006" maxValue="2016" count="11">
        <n v="2006"/>
        <n v="2007"/>
        <n v="2008"/>
        <n v="2009"/>
        <n v="2010"/>
        <n v="2011"/>
        <n v="2012"/>
        <n v="2013"/>
        <n v="2014"/>
        <n v="2015"/>
        <n v="2016"/>
      </sharedItems>
    </cacheField>
    <cacheField name="Totall crime" numFmtId="0">
      <sharedItems containsSemiMixedTypes="0" containsString="0" containsNumber="1" containsInteger="1" minValue="1793612" maxValue="2359804"/>
    </cacheField>
    <cacheField name="Rate" numFmtId="0">
      <sharedItems containsSemiMixedTypes="0" containsString="0" containsNumber="1" containsInteger="1" minValue="5046" maxValue="7245"/>
    </cacheField>
    <cacheField name="% change in the rate 2015-2016" numFmtId="0">
      <sharedItems containsSemiMixedTypes="0" containsString="0" containsNumber="1" containsInteger="1" minValue="-8" maxValue="3"/>
    </cacheField>
    <cacheField name="Violent crime" numFmtId="0">
      <sharedItems containsSemiMixedTypes="0" containsString="0" containsNumber="1" containsInteger="1" minValue="370050" maxValue="451652"/>
    </cacheField>
    <cacheField name="Rate2" numFmtId="0">
      <sharedItems containsSemiMixedTypes="0" containsString="0" containsNumber="1" containsInteger="1" minValue="1041" maxValue="1387"/>
    </cacheField>
    <cacheField name="% change in the rate 2015-20163" numFmtId="0">
      <sharedItems containsSemiMixedTypes="0" containsString="0" containsNumber="1" containsInteger="1" minValue="-9" maxValue="2"/>
    </cacheField>
    <cacheField name="Property crime" numFmtId="3">
      <sharedItems containsSemiMixedTypes="0" containsString="0" containsNumber="1" containsInteger="1" minValue="1098399" maxValue="1566315"/>
    </cacheField>
    <cacheField name="Rate4" numFmtId="0">
      <sharedItems containsSemiMixedTypes="0" containsString="0" containsNumber="1" containsInteger="1" minValue="3090" maxValue="4809"/>
    </cacheField>
    <cacheField name="% change in the rate 2015-20165" numFmtId="0">
      <sharedItems containsSemiMixedTypes="0" containsString="0" containsNumber="1" containsInteger="1" minValue="-8" maxValue="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Chinaemerem" refreshedDate="45630.852307986112" createdVersion="8" refreshedVersion="8" minRefreshableVersion="3" recordCount="11" xr:uid="{27821615-A9AF-4F54-AFD5-6E55B65C2D1E}">
  <cacheSource type="worksheet">
    <worksheetSource ref="A3:G14" sheet="Sheet3"/>
  </cacheSource>
  <cacheFields count="7">
    <cacheField name="Year" numFmtId="0">
      <sharedItems containsSemiMixedTypes="0" containsString="0" containsNumber="1" containsInteger="1" minValue="2006" maxValue="2016" count="11">
        <n v="2006"/>
        <n v="2007"/>
        <n v="2008"/>
        <n v="2009"/>
        <n v="2010"/>
        <n v="2011"/>
        <n v="2012"/>
        <n v="2013"/>
        <n v="2014"/>
        <n v="2015"/>
        <n v="2016"/>
      </sharedItems>
    </cacheField>
    <cacheField name="Total Crime Severity Index " numFmtId="164">
      <sharedItems containsSemiMixedTypes="0" containsString="0" containsNumber="1" minValue="66.7" maxValue="100"/>
    </cacheField>
    <cacheField name="% change from previous year" numFmtId="9">
      <sharedItems containsSemiMixedTypes="0" containsString="0" containsNumber="1" minValue="-0.09" maxValue="0.05"/>
    </cacheField>
    <cacheField name=" Violent Crime Severity Index " numFmtId="2">
      <sharedItems containsSemiMixedTypes="0" containsString="0" containsNumber="1" minValue="70.5" maxValue="100"/>
    </cacheField>
    <cacheField name="% change from previous year2" numFmtId="9">
      <sharedItems containsSemiMixedTypes="0" containsString="0" containsNumber="1" minValue="-0.1" maxValue="0.06"/>
    </cacheField>
    <cacheField name=" Non-violent Crime Severity Index" numFmtId="164">
      <sharedItems containsSemiMixedTypes="0" containsString="0" containsNumber="1" minValue="65.2" maxValue="100"/>
    </cacheField>
    <cacheField name="% change from previous year3" numFmtId="9">
      <sharedItems containsSemiMixedTypes="0" containsString="0" containsNumber="1" minValue="-0.08" maxValue="0.0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Chinaemerem" refreshedDate="45630.859332638887" createdVersion="8" refreshedVersion="8" minRefreshableVersion="3" recordCount="5" xr:uid="{F43B5D42-71A7-42DD-90F0-A7A90917F560}">
  <cacheSource type="worksheet">
    <worksheetSource name="Table3"/>
  </cacheSource>
  <cacheFields count="3">
    <cacheField name="Type of offences" numFmtId="0">
      <sharedItems count="5">
        <s v="Total Violent crime"/>
        <s v="property crime"/>
        <s v="Traffic violations"/>
        <s v="drug offences"/>
        <s v="Other criminal code offences"/>
      </sharedItems>
    </cacheField>
    <cacheField name="2015" numFmtId="0">
      <sharedItems containsSemiMixedTypes="0" containsString="0" containsNumber="1" containsInteger="1" minValue="99827" maxValue="1153700"/>
    </cacheField>
    <cacheField name="2016" numFmtId="0">
      <sharedItems containsSemiMixedTypes="0" containsString="0" containsNumber="1" containsInteger="1" minValue="95417" maxValue="1163647"/>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Chinaemerem" refreshedDate="45630.951195833331" createdVersion="8" refreshedVersion="8" minRefreshableVersion="3" recordCount="34" xr:uid="{CB57C956-8ACF-4B52-84B7-4A23EAD610FE}">
  <cacheSource type="worksheet">
    <worksheetSource name="Table7"/>
  </cacheSource>
  <cacheFields count="6">
    <cacheField name="Census metropolitan area" numFmtId="0">
      <sharedItems count="34">
        <s v="St. John's"/>
        <s v="Halifax"/>
        <s v="Moncton"/>
        <s v="Saint John"/>
        <s v="Saguenay"/>
        <s v="Québec"/>
        <s v="Sherbrooke"/>
        <s v="Trois-Rivières"/>
        <s v="Montréal"/>
        <s v="Gatineau5"/>
        <s v="Ottawa6"/>
        <s v="Kingston"/>
        <s v="Peterborough"/>
        <s v="Toronto"/>
        <s v="Hamilton"/>
        <s v="St. Catharines  Niagara"/>
        <s v="Kitchener  Cambridge  Waterloo"/>
        <s v="Brantford"/>
        <s v="Guelph"/>
        <s v="London"/>
        <s v="Windsor"/>
        <s v="Barrie"/>
        <s v="Greater Sudbury"/>
        <s v="Thunder Bay"/>
        <s v="Winnipeg"/>
        <s v="Regina"/>
        <s v="Saskatoon"/>
        <s v="Calgary"/>
        <s v="Edmonton"/>
        <s v="Kelowna"/>
        <s v="Abbotsford-Mission"/>
        <s v="Vancouver"/>
        <s v="Victoria"/>
        <s v="Canada"/>
      </sharedItems>
    </cacheField>
    <cacheField name="Homicide rate" numFmtId="0">
      <sharedItems containsSemiMixedTypes="0" containsString="0" containsNumber="1" minValue="0" maxValue="6.64" count="31">
        <n v="1.93"/>
        <n v="2.82"/>
        <n v="0.64"/>
        <n v="2.35"/>
        <n v="1.2"/>
        <n v="0.12"/>
        <n v="1"/>
        <n v="0"/>
        <n v="1.02"/>
        <n v="0.91"/>
        <n v="2.37"/>
        <n v="1.62"/>
        <n v="1.55"/>
        <n v="1.58"/>
        <n v="0.22"/>
        <n v="1.0900000000000001"/>
        <n v="2.73"/>
        <n v="0.76"/>
        <n v="0.9"/>
        <n v="0.92"/>
        <n v="6.64"/>
        <n v="3.14"/>
        <n v="3.23"/>
        <n v="3.12"/>
        <n v="2.2400000000000002"/>
        <n v="3.39"/>
        <n v="2.54"/>
        <n v="3.22"/>
        <n v="1.61"/>
        <n v="0.27"/>
        <n v="1.68"/>
      </sharedItems>
    </cacheField>
    <cacheField name="Sexual Assault rate" numFmtId="0">
      <sharedItems containsSemiMixedTypes="0" containsString="0" containsNumber="1" containsInteger="1" minValue="34" maxValue="98" count="25">
        <n v="69"/>
        <n v="75"/>
        <n v="43"/>
        <n v="41"/>
        <n v="53"/>
        <n v="47"/>
        <n v="58"/>
        <n v="54"/>
        <n v="46"/>
        <n v="48"/>
        <n v="59"/>
        <n v="60"/>
        <n v="97"/>
        <n v="44"/>
        <n v="64"/>
        <n v="51"/>
        <n v="68"/>
        <n v="52"/>
        <n v="61"/>
        <n v="85"/>
        <n v="98"/>
        <n v="95"/>
        <n v="72"/>
        <n v="34"/>
        <n v="42"/>
      </sharedItems>
    </cacheField>
    <cacheField name="Robbery rate" numFmtId="0">
      <sharedItems containsSemiMixedTypes="0" containsString="0" containsNumber="1" containsInteger="1" minValue="12" maxValue="229" count="28">
        <n v="87"/>
        <n v="45"/>
        <n v="64"/>
        <n v="48"/>
        <n v="16"/>
        <n v="19"/>
        <n v="12"/>
        <n v="74"/>
        <n v="32"/>
        <n v="50"/>
        <n v="18"/>
        <n v="41"/>
        <n v="83"/>
        <n v="70"/>
        <n v="31"/>
        <n v="51"/>
        <n v="68"/>
        <n v="22"/>
        <n v="55"/>
        <n v="61"/>
        <n v="118"/>
        <n v="229"/>
        <n v="116"/>
        <n v="62"/>
        <n v="103"/>
        <n v="78"/>
        <n v="37"/>
        <n v="60"/>
      </sharedItems>
    </cacheField>
    <cacheField name="Breaking and entering rate" numFmtId="0">
      <sharedItems containsSemiMixedTypes="0" containsString="0" containsNumber="1" containsInteger="1" minValue="200" maxValue="791"/>
    </cacheField>
    <cacheField name="Motor vehicle theft rate" numFmtId="0">
      <sharedItems containsSemiMixedTypes="0" containsString="0" containsNumber="1" containsInteger="1" minValue="54" maxValue="5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1489"/>
    <n v="281"/>
    <n v="23"/>
    <n v="1428"/>
    <n v="269"/>
    <n v="25"/>
    <n v="44"/>
    <n v="8"/>
    <n v="-2"/>
    <n v="17"/>
    <n v="3"/>
    <n v="-32"/>
  </r>
  <r>
    <x v="1"/>
    <n v="613"/>
    <n v="412"/>
    <n v="66"/>
    <n v="581"/>
    <n v="391"/>
    <n v="67"/>
    <n v="24"/>
    <n v="16"/>
    <n v="39"/>
    <n v="8"/>
    <n v="5"/>
    <n v="0"/>
  </r>
  <r>
    <x v="2"/>
    <n v="2967"/>
    <n v="312"/>
    <n v="8"/>
    <n v="2817"/>
    <n v="297"/>
    <n v="9"/>
    <n v="111"/>
    <n v="12"/>
    <n v="-21"/>
    <n v="39"/>
    <n v="4"/>
    <n v="104"/>
  </r>
  <r>
    <x v="3"/>
    <n v="1968"/>
    <n v="260"/>
    <n v="-12"/>
    <n v="1783"/>
    <n v="236"/>
    <n v="-15"/>
    <n v="149"/>
    <n v="20"/>
    <n v="43"/>
    <n v="36"/>
    <n v="5"/>
    <n v="38"/>
  </r>
  <r>
    <x v="4"/>
    <n v="19935"/>
    <n v="239"/>
    <n v="13"/>
    <n v="15071"/>
    <n v="181"/>
    <n v="14"/>
    <n v="3483"/>
    <n v="42"/>
    <n v="7"/>
    <n v="1381"/>
    <n v="17"/>
    <n v="21"/>
  </r>
  <r>
    <x v="5"/>
    <n v="45761"/>
    <n v="327"/>
    <n v="15"/>
    <n v="40898"/>
    <n v="292"/>
    <n v="14"/>
    <n v="4350"/>
    <n v="31"/>
    <n v="20"/>
    <n v="513"/>
    <n v="4"/>
    <n v="9"/>
  </r>
  <r>
    <x v="6"/>
    <n v="3898"/>
    <n v="296"/>
    <n v="15"/>
    <n v="3543"/>
    <n v="269"/>
    <n v="17"/>
    <n v="279"/>
    <n v="21"/>
    <n v="16"/>
    <n v="76"/>
    <n v="6"/>
    <n v="-27"/>
  </r>
  <r>
    <x v="7"/>
    <n v="7085"/>
    <n v="616"/>
    <n v="37"/>
    <n v="6490"/>
    <n v="564"/>
    <n v="39"/>
    <n v="529"/>
    <n v="46"/>
    <n v="9"/>
    <n v="66"/>
    <n v="6"/>
    <n v="67"/>
  </r>
  <r>
    <x v="8"/>
    <n v="20902"/>
    <n v="491"/>
    <n v="12"/>
    <n v="18211"/>
    <n v="428"/>
    <n v="11"/>
    <n v="2136"/>
    <n v="50"/>
    <n v="28"/>
    <n v="555"/>
    <n v="13"/>
    <n v="22"/>
  </r>
  <r>
    <x v="9"/>
    <n v="20517"/>
    <n v="432"/>
    <n v="10"/>
    <n v="17302"/>
    <n v="364"/>
    <n v="9"/>
    <n v="2804"/>
    <n v="59"/>
    <n v="14"/>
    <n v="411"/>
    <n v="9"/>
    <n v="42"/>
  </r>
  <r>
    <x v="10"/>
    <n v="182"/>
    <n v="485"/>
    <n v="31"/>
    <n v="177"/>
    <n v="472"/>
    <n v="31"/>
    <n v="4"/>
    <n v="11"/>
    <n v="0"/>
    <n v="1"/>
    <n v="3"/>
    <n v="0"/>
  </r>
  <r>
    <x v="11"/>
    <n v="139"/>
    <n v="313"/>
    <n v="-12"/>
    <n v="134"/>
    <n v="301"/>
    <n v="-13"/>
    <n v="4"/>
    <n v="9"/>
    <n v="0"/>
    <n v="1"/>
    <n v="2"/>
    <n v="0"/>
  </r>
  <r>
    <x v="12"/>
    <n v="80"/>
    <n v="216"/>
    <n v="61"/>
    <n v="78"/>
    <n v="210"/>
    <n v="60"/>
    <n v="1"/>
    <n v="3"/>
    <n v="0"/>
    <n v="1"/>
    <n v="3"/>
    <n v="0"/>
  </r>
  <r>
    <x v="13"/>
    <n v="125536"/>
    <n v="346"/>
    <n v="14"/>
    <n v="108513"/>
    <n v="299"/>
    <n v="14"/>
    <n v="13918"/>
    <n v="38"/>
    <n v="16"/>
    <n v="3105"/>
    <n v="9"/>
    <n v="21"/>
  </r>
  <r>
    <x v="14"/>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31407"/>
    <n v="5924"/>
    <n v="2"/>
    <n v="-4"/>
    <n v="7037"/>
    <n v="1327"/>
    <n v="-3"/>
    <n v="17894"/>
    <n v="3375"/>
    <n v="0"/>
  </r>
  <r>
    <x v="1"/>
    <n v="6425"/>
    <n v="4322"/>
    <n v="4"/>
    <n v="-36"/>
    <n v="1168"/>
    <n v="786"/>
    <n v="6"/>
    <n v="4336"/>
    <n v="2917"/>
    <n v="2"/>
  </r>
  <r>
    <x v="2"/>
    <n v="46325"/>
    <n v="4879"/>
    <n v="-3"/>
    <n v="-40"/>
    <n v="10952"/>
    <n v="1153"/>
    <n v="-4"/>
    <n v="26996"/>
    <n v="2843"/>
    <n v="-4"/>
  </r>
  <r>
    <x v="3"/>
    <n v="35541"/>
    <n v="4696"/>
    <n v="-5"/>
    <n v="-22"/>
    <n v="8904"/>
    <n v="1177"/>
    <n v="0"/>
    <n v="20404"/>
    <n v="2696"/>
    <n v="-9"/>
  </r>
  <r>
    <x v="4"/>
    <n v="270340"/>
    <n v="3247"/>
    <n v="-4"/>
    <n v="-40"/>
    <n v="79132"/>
    <n v="950"/>
    <n v="-1"/>
    <n v="154389"/>
    <n v="1854"/>
    <n v="-7"/>
  </r>
  <r>
    <x v="5"/>
    <n v="504555"/>
    <n v="3608"/>
    <n v="2"/>
    <n v="-33"/>
    <n v="110439"/>
    <n v="790"/>
    <n v="0"/>
    <n v="319775"/>
    <n v="2287"/>
    <n v="1"/>
  </r>
  <r>
    <x v="6"/>
    <n v="116083"/>
    <n v="8807"/>
    <n v="7"/>
    <n v="-24"/>
    <n v="25546"/>
    <n v="1938"/>
    <n v="7"/>
    <n v="67136"/>
    <n v="5093"/>
    <n v="7"/>
  </r>
  <r>
    <x v="7"/>
    <n v="135150"/>
    <n v="11746"/>
    <n v="4"/>
    <n v="-14"/>
    <n v="23330"/>
    <n v="2028"/>
    <n v="0"/>
    <n v="75405"/>
    <n v="6553"/>
    <n v="5"/>
  </r>
  <r>
    <x v="8"/>
    <n v="342771"/>
    <n v="8060"/>
    <n v="0"/>
    <n v="-14"/>
    <n v="52886"/>
    <n v="1244"/>
    <n v="-5"/>
    <n v="221390"/>
    <n v="5206"/>
    <n v="0"/>
  </r>
  <r>
    <x v="9"/>
    <n v="367687"/>
    <n v="7738"/>
    <n v="-1"/>
    <n v="-31"/>
    <n v="54137"/>
    <n v="1139"/>
    <n v="-6"/>
    <n v="237649"/>
    <n v="5001"/>
    <n v="1"/>
  </r>
  <r>
    <x v="10"/>
    <n v="8452"/>
    <n v="22543"/>
    <n v="-5"/>
    <n v="13"/>
    <n v="1555"/>
    <n v="4148"/>
    <n v="1"/>
    <n v="3459"/>
    <n v="9226"/>
    <n v="-4"/>
  </r>
  <r>
    <x v="11"/>
    <n v="18049"/>
    <n v="40588"/>
    <n v="-9"/>
    <n v="0"/>
    <n v="3485"/>
    <n v="7837"/>
    <n v="2"/>
    <n v="9188"/>
    <n v="20662"/>
    <n v="-12"/>
  </r>
  <r>
    <x v="12"/>
    <n v="12761"/>
    <n v="344413"/>
    <n v="5"/>
    <n v="10"/>
    <n v="3023"/>
    <n v="8152"/>
    <n v="1"/>
    <n v="5626"/>
    <n v="15172"/>
    <n v="0"/>
  </r>
  <r>
    <x v="13"/>
    <n v="1895546"/>
    <n v="5224"/>
    <n v="0"/>
    <n v="-28"/>
    <n v="381594"/>
    <n v="1052"/>
    <n v="-1"/>
    <n v="1163647"/>
    <n v="3207"/>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69.3"/>
    <n v="6"/>
    <n v="-5"/>
    <n v="72.599999999999994"/>
    <n v="8"/>
    <n v="68"/>
    <n v="4"/>
  </r>
  <r>
    <x v="1"/>
    <n v="48.5"/>
    <n v="-3"/>
    <n v="-32"/>
    <n v="35.1"/>
    <n v="-16"/>
    <n v="53.3"/>
    <n v="1"/>
  </r>
  <r>
    <x v="2"/>
    <n v="61.2"/>
    <n v="-3"/>
    <n v="-39"/>
    <n v="68.3"/>
    <n v="-3"/>
    <n v="58.5"/>
    <n v="-2"/>
  </r>
  <r>
    <x v="3"/>
    <n v="61.7"/>
    <n v="-2"/>
    <n v="-17"/>
    <n v="63.2"/>
    <n v="5"/>
    <n v="61"/>
    <n v="-4"/>
  </r>
  <r>
    <x v="4"/>
    <n v="54.7"/>
    <n v="-3"/>
    <n v="-40"/>
    <n v="64.7"/>
    <n v="-2"/>
    <n v="51"/>
    <n v="-3"/>
  </r>
  <r>
    <x v="5"/>
    <n v="52.7"/>
    <n v="4"/>
    <n v="-33"/>
    <n v="63.6"/>
    <n v="7"/>
    <n v="48.6"/>
    <n v="3"/>
  </r>
  <r>
    <x v="6"/>
    <n v="114.4"/>
    <n v="8"/>
    <n v="-27"/>
    <n v="152.69999999999999"/>
    <n v="10"/>
    <n v="100.3"/>
    <n v="7"/>
  </r>
  <r>
    <x v="7"/>
    <n v="148.80000000000001"/>
    <n v="9"/>
    <n v="-13"/>
    <n v="146.1"/>
    <n v="7"/>
    <n v="149.5"/>
    <n v="9"/>
  </r>
  <r>
    <x v="8"/>
    <n v="102.5"/>
    <n v="-1"/>
    <n v="-11"/>
    <n v="89.9"/>
    <n v="-8"/>
    <n v="106.9"/>
    <n v="1"/>
  </r>
  <r>
    <x v="9"/>
    <n v="93.6"/>
    <n v="-1"/>
    <n v="-33"/>
    <n v="74.900000000000006"/>
    <n v="-10"/>
    <n v="100.3"/>
    <n v="2"/>
  </r>
  <r>
    <x v="10"/>
    <n v="183"/>
    <n v="0"/>
    <n v="2"/>
    <n v="229.1"/>
    <n v="9"/>
    <n v="167"/>
    <n v="-4"/>
  </r>
  <r>
    <x v="11"/>
    <n v="291.7"/>
    <n v="-9"/>
    <n v="-8"/>
    <n v="332.1"/>
    <n v="-9"/>
    <n v="276.39999999999998"/>
    <n v="-9"/>
  </r>
  <r>
    <x v="12"/>
    <n v="286.39999999999998"/>
    <n v="4"/>
    <n v="2"/>
    <n v="407.7"/>
    <n v="5"/>
    <n v="241.6"/>
    <n v="4"/>
  </r>
  <r>
    <x v="13"/>
    <n v="71"/>
    <n v="1"/>
    <n v="-29"/>
    <n v="75.3"/>
    <n v="0"/>
    <n v="69.3"/>
    <n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2359804"/>
    <n v="7245"/>
    <n v="-1"/>
    <n v="451652"/>
    <n v="1387"/>
    <n v="0"/>
    <n v="1566315"/>
    <n v="4809"/>
    <n v="-2"/>
  </r>
  <r>
    <x v="1"/>
    <n v="2271754"/>
    <n v="6908"/>
    <n v="-5"/>
    <n v="445252"/>
    <n v="1354"/>
    <n v="-2"/>
    <n v="1488103"/>
    <n v="4525"/>
    <n v="-6"/>
  </r>
  <r>
    <x v="2"/>
    <n v="2204479"/>
    <n v="6631"/>
    <n v="-4"/>
    <n v="443608"/>
    <n v="1334"/>
    <n v="-1"/>
    <n v="1415572"/>
    <n v="4258"/>
    <n v="-6"/>
  </r>
  <r>
    <x v="3"/>
    <n v="2172809"/>
    <n v="6461"/>
    <n v="-3"/>
    <n v="444533"/>
    <n v="1322"/>
    <n v="-1"/>
    <n v="1386184"/>
    <n v="4122"/>
    <n v="-3"/>
  </r>
  <r>
    <x v="4"/>
    <n v="2094338"/>
    <n v="6159"/>
    <n v="-5"/>
    <n v="439220"/>
    <n v="1292"/>
    <n v="-2"/>
    <n v="1305150"/>
    <n v="3838"/>
    <n v="-7"/>
  </r>
  <r>
    <x v="5"/>
    <n v="1984790"/>
    <n v="5779"/>
    <n v="-6"/>
    <n v="424338"/>
    <n v="1236"/>
    <n v="-4"/>
    <n v="1214312"/>
    <n v="3536"/>
    <n v="-8"/>
  </r>
  <r>
    <x v="6"/>
    <n v="1957227"/>
    <n v="5632"/>
    <n v="-3"/>
    <n v="416147"/>
    <n v="1198"/>
    <n v="-3"/>
    <n v="1193600"/>
    <n v="3435"/>
    <n v="-3"/>
  </r>
  <r>
    <x v="7"/>
    <n v="1826431"/>
    <n v="5195"/>
    <n v="-8"/>
    <n v="384385"/>
    <n v="1093"/>
    <n v="-9"/>
    <n v="1106509"/>
    <n v="3147"/>
    <n v="-8"/>
  </r>
  <r>
    <x v="8"/>
    <n v="1793612"/>
    <n v="5046"/>
    <n v="-3"/>
    <n v="370050"/>
    <n v="1041"/>
    <n v="-5"/>
    <n v="1098399"/>
    <n v="3090"/>
    <n v="-2"/>
  </r>
  <r>
    <x v="9"/>
    <n v="1867833"/>
    <n v="5210"/>
    <n v="3"/>
    <n v="382115"/>
    <n v="1066"/>
    <n v="2"/>
    <n v="1153700"/>
    <n v="3218"/>
    <n v="4"/>
  </r>
  <r>
    <x v="10"/>
    <n v="1895546"/>
    <n v="5224"/>
    <n v="0"/>
    <n v="381594"/>
    <n v="1052"/>
    <n v="-1"/>
    <n v="1163647"/>
    <n v="3207"/>
    <n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100"/>
    <n v="-0.01"/>
    <n v="100"/>
    <n v="0.02"/>
    <n v="100"/>
    <n v="-0.02"/>
  </r>
  <r>
    <x v="1"/>
    <n v="95.3"/>
    <n v="-0.05"/>
    <n v="97.8"/>
    <n v="-0.02"/>
    <n v="94.3"/>
    <n v="-0.06"/>
  </r>
  <r>
    <x v="2"/>
    <n v="90.6"/>
    <n v="-0.05"/>
    <n v="95.1"/>
    <n v="-0.03"/>
    <n v="88.9"/>
    <n v="-0.06"/>
  </r>
  <r>
    <x v="3"/>
    <n v="87.8"/>
    <n v="-0.03"/>
    <n v="94.3"/>
    <n v="-0.01"/>
    <n v="85.3"/>
    <n v="-0.04"/>
  </r>
  <r>
    <x v="4"/>
    <n v="82.9"/>
    <n v="-0.06"/>
    <n v="89.2"/>
    <n v="-0.05"/>
    <n v="80.5"/>
    <n v="-0.06"/>
  </r>
  <r>
    <x v="5"/>
    <n v="77.599999999999994"/>
    <n v="-0.06"/>
    <n v="85.7"/>
    <n v="-0.04"/>
    <n v="74.5"/>
    <n v="-0.08"/>
  </r>
  <r>
    <x v="6"/>
    <n v="75.400000000000006"/>
    <n v="-0.03"/>
    <n v="81.900000000000006"/>
    <n v="-0.04"/>
    <n v="72.900000000000006"/>
    <n v="-0.02"/>
  </r>
  <r>
    <x v="7"/>
    <n v="68.8"/>
    <n v="-0.09"/>
    <n v="73.900000000000006"/>
    <n v="-0.1"/>
    <n v="66.8"/>
    <n v="-0.08"/>
  </r>
  <r>
    <x v="8"/>
    <n v="66.7"/>
    <n v="-0.03"/>
    <n v="70.5"/>
    <n v="-0.05"/>
    <n v="65.2"/>
    <n v="-0.02"/>
  </r>
  <r>
    <x v="9"/>
    <n v="70.099999999999994"/>
    <n v="0.05"/>
    <n v="75"/>
    <n v="0.06"/>
    <n v="68.2"/>
    <n v="0.05"/>
  </r>
  <r>
    <x v="10"/>
    <n v="71"/>
    <n v="0.01"/>
    <n v="75.3"/>
    <n v="0"/>
    <n v="69.3"/>
    <n v="0.0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382115"/>
    <n v="381594"/>
  </r>
  <r>
    <x v="1"/>
    <n v="1153700"/>
    <n v="1163647"/>
  </r>
  <r>
    <x v="2"/>
    <n v="125882"/>
    <n v="123930"/>
  </r>
  <r>
    <x v="3"/>
    <n v="99827"/>
    <n v="95417"/>
  </r>
  <r>
    <x v="4"/>
    <n v="332018"/>
    <n v="35030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x v="0"/>
    <x v="0"/>
    <n v="602"/>
    <n v="118"/>
  </r>
  <r>
    <x v="1"/>
    <x v="1"/>
    <x v="1"/>
    <x v="1"/>
    <n v="239"/>
    <n v="90"/>
  </r>
  <r>
    <x v="2"/>
    <x v="2"/>
    <x v="2"/>
    <x v="2"/>
    <n v="561"/>
    <n v="147"/>
  </r>
  <r>
    <x v="3"/>
    <x v="3"/>
    <x v="3"/>
    <x v="3"/>
    <n v="231"/>
    <n v="58"/>
  </r>
  <r>
    <x v="4"/>
    <x v="4"/>
    <x v="4"/>
    <x v="4"/>
    <n v="338"/>
    <n v="117"/>
  </r>
  <r>
    <x v="5"/>
    <x v="5"/>
    <x v="5"/>
    <x v="5"/>
    <n v="319"/>
    <n v="71"/>
  </r>
  <r>
    <x v="6"/>
    <x v="6"/>
    <x v="6"/>
    <x v="5"/>
    <n v="286"/>
    <n v="54"/>
  </r>
  <r>
    <x v="7"/>
    <x v="7"/>
    <x v="7"/>
    <x v="6"/>
    <n v="336"/>
    <n v="85"/>
  </r>
  <r>
    <x v="8"/>
    <x v="8"/>
    <x v="8"/>
    <x v="7"/>
    <n v="386"/>
    <n v="168"/>
  </r>
  <r>
    <x v="9"/>
    <x v="9"/>
    <x v="9"/>
    <x v="8"/>
    <n v="320"/>
    <n v="71"/>
  </r>
  <r>
    <x v="10"/>
    <x v="10"/>
    <x v="10"/>
    <x v="9"/>
    <n v="270"/>
    <n v="88"/>
  </r>
  <r>
    <x v="11"/>
    <x v="7"/>
    <x v="11"/>
    <x v="10"/>
    <n v="395"/>
    <n v="72"/>
  </r>
  <r>
    <x v="12"/>
    <x v="11"/>
    <x v="12"/>
    <x v="11"/>
    <n v="304"/>
    <n v="57"/>
  </r>
  <r>
    <x v="13"/>
    <x v="12"/>
    <x v="13"/>
    <x v="12"/>
    <n v="205"/>
    <n v="113"/>
  </r>
  <r>
    <x v="14"/>
    <x v="13"/>
    <x v="14"/>
    <x v="13"/>
    <n v="308"/>
    <n v="217"/>
  </r>
  <r>
    <x v="15"/>
    <x v="14"/>
    <x v="4"/>
    <x v="14"/>
    <n v="373"/>
    <n v="160"/>
  </r>
  <r>
    <x v="16"/>
    <x v="15"/>
    <x v="15"/>
    <x v="15"/>
    <n v="358"/>
    <n v="137"/>
  </r>
  <r>
    <x v="17"/>
    <x v="16"/>
    <x v="16"/>
    <x v="16"/>
    <n v="588"/>
    <n v="454"/>
  </r>
  <r>
    <x v="18"/>
    <x v="17"/>
    <x v="14"/>
    <x v="17"/>
    <n v="347"/>
    <n v="119"/>
  </r>
  <r>
    <x v="19"/>
    <x v="12"/>
    <x v="8"/>
    <x v="18"/>
    <n v="389"/>
    <n v="195"/>
  </r>
  <r>
    <x v="20"/>
    <x v="18"/>
    <x v="17"/>
    <x v="19"/>
    <n v="506"/>
    <n v="199"/>
  </r>
  <r>
    <x v="21"/>
    <x v="19"/>
    <x v="7"/>
    <x v="8"/>
    <n v="200"/>
    <n v="68"/>
  </r>
  <r>
    <x v="22"/>
    <x v="7"/>
    <x v="18"/>
    <x v="3"/>
    <n v="454"/>
    <n v="101"/>
  </r>
  <r>
    <x v="23"/>
    <x v="20"/>
    <x v="19"/>
    <x v="20"/>
    <n v="492"/>
    <n v="158"/>
  </r>
  <r>
    <x v="24"/>
    <x v="21"/>
    <x v="20"/>
    <x v="21"/>
    <n v="682"/>
    <n v="315"/>
  </r>
  <r>
    <x v="25"/>
    <x v="22"/>
    <x v="10"/>
    <x v="20"/>
    <n v="760"/>
    <n v="523"/>
  </r>
  <r>
    <x v="26"/>
    <x v="23"/>
    <x v="21"/>
    <x v="22"/>
    <n v="791"/>
    <n v="453"/>
  </r>
  <r>
    <x v="27"/>
    <x v="24"/>
    <x v="13"/>
    <x v="23"/>
    <n v="576"/>
    <n v="535"/>
  </r>
  <r>
    <x v="28"/>
    <x v="25"/>
    <x v="22"/>
    <x v="24"/>
    <n v="582"/>
    <n v="483"/>
  </r>
  <r>
    <x v="29"/>
    <x v="26"/>
    <x v="23"/>
    <x v="11"/>
    <n v="620"/>
    <n v="316"/>
  </r>
  <r>
    <x v="30"/>
    <x v="27"/>
    <x v="24"/>
    <x v="2"/>
    <n v="577"/>
    <n v="493"/>
  </r>
  <r>
    <x v="31"/>
    <x v="28"/>
    <x v="13"/>
    <x v="25"/>
    <n v="678"/>
    <n v="312"/>
  </r>
  <r>
    <x v="32"/>
    <x v="29"/>
    <x v="14"/>
    <x v="26"/>
    <n v="326"/>
    <n v="108"/>
  </r>
  <r>
    <x v="33"/>
    <x v="30"/>
    <x v="6"/>
    <x v="27"/>
    <n v="439"/>
    <n v="2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3B78D4-9E5B-4EB3-94B4-BED5935DB788}"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7" firstHeaderRow="0" firstDataRow="1" firstDataCol="1"/>
  <pivotFields count="11">
    <pivotField axis="axisRow" showAll="0">
      <items count="15">
        <item x="8"/>
        <item x="9"/>
        <item h="1" x="13"/>
        <item x="6"/>
        <item x="3"/>
        <item x="0"/>
        <item x="11"/>
        <item x="2"/>
        <item x="12"/>
        <item x="5"/>
        <item x="1"/>
        <item x="4"/>
        <item x="7"/>
        <item x="10"/>
        <item t="default"/>
      </items>
    </pivotField>
    <pivotField numFmtId="3" showAll="0"/>
    <pivotField numFmtId="3" showAll="0"/>
    <pivotField showAll="0"/>
    <pivotField showAll="0"/>
    <pivotField dataField="1" numFmtId="3" showAll="0"/>
    <pivotField showAll="0"/>
    <pivotField showAll="0"/>
    <pivotField dataField="1" numFmtId="3" showAll="0"/>
    <pivotField numFmtId="3" showAll="0"/>
    <pivotField showAll="0"/>
  </pivotFields>
  <rowFields count="1">
    <field x="0"/>
  </rowFields>
  <rowItems count="14">
    <i>
      <x/>
    </i>
    <i>
      <x v="1"/>
    </i>
    <i>
      <x v="3"/>
    </i>
    <i>
      <x v="4"/>
    </i>
    <i>
      <x v="5"/>
    </i>
    <i>
      <x v="6"/>
    </i>
    <i>
      <x v="7"/>
    </i>
    <i>
      <x v="8"/>
    </i>
    <i>
      <x v="9"/>
    </i>
    <i>
      <x v="10"/>
    </i>
    <i>
      <x v="11"/>
    </i>
    <i>
      <x v="12"/>
    </i>
    <i>
      <x v="13"/>
    </i>
    <i t="grand">
      <x/>
    </i>
  </rowItems>
  <colFields count="1">
    <field x="-2"/>
  </colFields>
  <colItems count="2">
    <i>
      <x/>
    </i>
    <i i="1">
      <x v="1"/>
    </i>
  </colItems>
  <dataFields count="2">
    <dataField name="Sum of Violent crime" fld="5" baseField="0" baseItem="0" numFmtId="3"/>
    <dataField name="Sum of Property crime" fld="8" baseField="0" baseItem="0" numFmtId="3"/>
  </dataFields>
  <chartFormats count="4">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1"/>
          </reference>
        </references>
      </pivotArea>
    </chartFormat>
    <chartFormat chart="5" format="17" series="1">
      <pivotArea type="data" outline="0" fieldPosition="0">
        <references count="1">
          <reference field="4294967294" count="1" selected="0">
            <x v="0"/>
          </reference>
        </references>
      </pivotArea>
    </chartFormat>
    <chartFormat chart="5"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8E0FF1-898B-4CA0-8065-529581454280}" name="PivotTable5"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15" firstHeaderRow="0" firstDataRow="1" firstDataCol="1"/>
  <pivotFields count="10">
    <pivotField axis="axisRow" showAll="0">
      <items count="12">
        <item x="0"/>
        <item x="1"/>
        <item x="2"/>
        <item x="3"/>
        <item x="4"/>
        <item x="5"/>
        <item x="6"/>
        <item x="7"/>
        <item x="8"/>
        <item x="9"/>
        <item x="10"/>
        <item t="default"/>
      </items>
    </pivotField>
    <pivotField showAll="0"/>
    <pivotField showAll="0"/>
    <pivotField showAll="0"/>
    <pivotField dataField="1" showAll="0"/>
    <pivotField showAll="0"/>
    <pivotField showAll="0"/>
    <pivotField dataField="1" numFmtId="3" showAll="0"/>
    <pivotField showAll="0"/>
    <pivotField showAll="0"/>
  </pivotFields>
  <rowFields count="1">
    <field x="0"/>
  </rowFields>
  <rowItems count="12">
    <i>
      <x/>
    </i>
    <i>
      <x v="1"/>
    </i>
    <i>
      <x v="2"/>
    </i>
    <i>
      <x v="3"/>
    </i>
    <i>
      <x v="4"/>
    </i>
    <i>
      <x v="5"/>
    </i>
    <i>
      <x v="6"/>
    </i>
    <i>
      <x v="7"/>
    </i>
    <i>
      <x v="8"/>
    </i>
    <i>
      <x v="9"/>
    </i>
    <i>
      <x v="10"/>
    </i>
    <i t="grand">
      <x/>
    </i>
  </rowItems>
  <colFields count="1">
    <field x="-2"/>
  </colFields>
  <colItems count="2">
    <i>
      <x/>
    </i>
    <i i="1">
      <x v="1"/>
    </i>
  </colItems>
  <dataFields count="2">
    <dataField name="Sum of Violent crime" fld="4" baseField="0" baseItem="0"/>
    <dataField name="Sum of Property crime" fld="7" baseField="0" baseItem="0" numFmtId="3"/>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5120BB-8602-4A32-8E60-A04CE47BCFB1}"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11">
    <pivotField axis="axisRow" showAll="0" sortType="descending">
      <items count="15">
        <item x="8"/>
        <item h="1" x="9"/>
        <item h="1" x="13"/>
        <item h="1" x="6"/>
        <item h="1" x="3"/>
        <item x="0"/>
        <item h="1" x="11"/>
        <item x="2"/>
        <item x="12"/>
        <item x="5"/>
        <item x="1"/>
        <item h="1" x="4"/>
        <item x="7"/>
        <item h="1" x="10"/>
        <item t="default"/>
      </items>
      <autoSortScope>
        <pivotArea dataOnly="0" outline="0" fieldPosition="0">
          <references count="1">
            <reference field="4294967294" count="1" selected="0">
              <x v="0"/>
            </reference>
          </references>
        </pivotArea>
      </autoSortScope>
    </pivotField>
    <pivotField dataField="1" numFmtId="3" showAll="0"/>
    <pivotField numFmtId="3" showAll="0"/>
    <pivotField showAll="0"/>
    <pivotField showAll="0"/>
    <pivotField numFmtId="3" showAll="0"/>
    <pivotField showAll="0"/>
    <pivotField showAll="0"/>
    <pivotField numFmtId="3" showAll="0"/>
    <pivotField numFmtId="3" showAll="0"/>
    <pivotField showAll="0"/>
  </pivotFields>
  <rowFields count="1">
    <field x="0"/>
  </rowFields>
  <rowItems count="8">
    <i>
      <x v="9"/>
    </i>
    <i>
      <x/>
    </i>
    <i>
      <x v="12"/>
    </i>
    <i>
      <x v="7"/>
    </i>
    <i>
      <x v="5"/>
    </i>
    <i>
      <x v="8"/>
    </i>
    <i>
      <x v="10"/>
    </i>
    <i t="grand">
      <x/>
    </i>
  </rowItems>
  <colItems count="1">
    <i/>
  </colItems>
  <dataFields count="1">
    <dataField name="Sum of Totall crime" fld="1" baseField="0" baseItem="0" numFmtId="3"/>
  </dataFields>
  <chartFormats count="6">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 chart="0" format="8">
      <pivotArea type="data" outline="0" fieldPosition="0">
        <references count="2">
          <reference field="4294967294" count="1" selected="0">
            <x v="0"/>
          </reference>
          <reference field="0" count="1" selected="0">
            <x v="9"/>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9"/>
          </reference>
        </references>
      </pivotArea>
    </chartFormat>
    <chartFormat chart="3" format="14">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47266-19F1-400F-BAAE-9BDD836F55DB}" name="PivotTable7"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9" firstHeaderRow="0" firstDataRow="1" firstDataCol="1"/>
  <pivotFields count="3">
    <pivotField axis="axisRow" showAll="0" sortType="descending">
      <items count="6">
        <item x="3"/>
        <item x="4"/>
        <item x="1"/>
        <item x="0"/>
        <item x="2"/>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0"/>
  </rowFields>
  <rowItems count="6">
    <i>
      <x v="2"/>
    </i>
    <i>
      <x v="3"/>
    </i>
    <i>
      <x v="1"/>
    </i>
    <i>
      <x v="4"/>
    </i>
    <i>
      <x/>
    </i>
    <i t="grand">
      <x/>
    </i>
  </rowItems>
  <colFields count="1">
    <field x="-2"/>
  </colFields>
  <colItems count="2">
    <i>
      <x/>
    </i>
    <i i="1">
      <x v="1"/>
    </i>
  </colItems>
  <dataFields count="2">
    <dataField name="Sum of 2015" fld="1" baseField="0" baseItem="0"/>
    <dataField name="Sum of 2016"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22DF38-E330-4654-90F1-5A2EA5133C7E}"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4" firstHeaderRow="0" firstDataRow="1" firstDataCol="1"/>
  <pivotFields count="8">
    <pivotField axis="axisRow" showAll="0" sortType="descending">
      <items count="15">
        <item x="8"/>
        <item x="9"/>
        <item x="13"/>
        <item x="6"/>
        <item x="3"/>
        <item x="0"/>
        <item x="11"/>
        <item x="2"/>
        <item x="12"/>
        <item x="5"/>
        <item h="1" x="1"/>
        <item h="1" x="4"/>
        <item h="1" x="7"/>
        <item h="1" x="1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dataField="1" showAll="0"/>
    <pivotField showAll="0"/>
  </pivotFields>
  <rowFields count="1">
    <field x="0"/>
  </rowFields>
  <rowItems count="11">
    <i>
      <x v="8"/>
    </i>
    <i>
      <x v="6"/>
    </i>
    <i>
      <x v="3"/>
    </i>
    <i>
      <x/>
    </i>
    <i>
      <x v="2"/>
    </i>
    <i>
      <x v="1"/>
    </i>
    <i>
      <x v="5"/>
    </i>
    <i>
      <x v="7"/>
    </i>
    <i>
      <x v="9"/>
    </i>
    <i>
      <x v="4"/>
    </i>
    <i t="grand">
      <x/>
    </i>
  </rowItems>
  <colFields count="1">
    <field x="-2"/>
  </colFields>
  <colItems count="2">
    <i>
      <x/>
    </i>
    <i i="1">
      <x v="1"/>
    </i>
  </colItems>
  <dataFields count="2">
    <dataField name="Sum of Violent Crime Severity Index" fld="4" baseField="0" baseItem="0"/>
    <dataField name="Sum of Non-Violent Crime Severity Index"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AE5381-D297-449A-B9CF-B7F183ECCD08}" name="PivotTable6"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5" firstHeaderRow="1" firstDataRow="1" firstDataCol="1"/>
  <pivotFields count="7">
    <pivotField axis="axisRow" showAll="0">
      <items count="12">
        <item x="0"/>
        <item x="1"/>
        <item x="2"/>
        <item x="3"/>
        <item x="4"/>
        <item x="5"/>
        <item x="6"/>
        <item x="7"/>
        <item x="8"/>
        <item x="9"/>
        <item x="10"/>
        <item t="default"/>
      </items>
    </pivotField>
    <pivotField dataField="1" numFmtId="164" showAll="0"/>
    <pivotField numFmtId="9" showAll="0"/>
    <pivotField numFmtId="2" showAll="0"/>
    <pivotField numFmtId="9" showAll="0"/>
    <pivotField numFmtId="164" showAll="0"/>
    <pivotField numFmtId="9" showAll="0"/>
  </pivotFields>
  <rowFields count="1">
    <field x="0"/>
  </rowFields>
  <rowItems count="12">
    <i>
      <x/>
    </i>
    <i>
      <x v="1"/>
    </i>
    <i>
      <x v="2"/>
    </i>
    <i>
      <x v="3"/>
    </i>
    <i>
      <x v="4"/>
    </i>
    <i>
      <x v="5"/>
    </i>
    <i>
      <x v="6"/>
    </i>
    <i>
      <x v="7"/>
    </i>
    <i>
      <x v="8"/>
    </i>
    <i>
      <x v="9"/>
    </i>
    <i>
      <x v="10"/>
    </i>
    <i t="grand">
      <x/>
    </i>
  </rowItems>
  <colItems count="1">
    <i/>
  </colItems>
  <dataFields count="1">
    <dataField name="Sum of Total Crime Severity Index " fld="1"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4A6717-30C9-43D5-A2F0-B959EEC0AA9A}" name="PivotTable10"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pivotFields count="3">
    <pivotField axis="axisRow" showAll="0">
      <items count="6">
        <item x="3"/>
        <item x="4"/>
        <item x="1"/>
        <item x="0"/>
        <item x="2"/>
        <item t="default"/>
      </items>
    </pivotField>
    <pivotField showAll="0"/>
    <pivotField dataField="1" showAll="0"/>
  </pivotFields>
  <rowFields count="1">
    <field x="0"/>
  </rowFields>
  <rowItems count="6">
    <i>
      <x/>
    </i>
    <i>
      <x v="1"/>
    </i>
    <i>
      <x v="2"/>
    </i>
    <i>
      <x v="3"/>
    </i>
    <i>
      <x v="4"/>
    </i>
    <i t="grand">
      <x/>
    </i>
  </rowItems>
  <colItems count="1">
    <i/>
  </colItems>
  <dataFields count="1">
    <dataField name="Sum of 2016" fld="2" showDataAs="percentOfCo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69610C-3A5B-4DD2-9756-638F0DA4E912}"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3" firstHeaderRow="1" firstDataRow="1" firstDataCol="1"/>
  <pivotFields count="13">
    <pivotField axis="axisRow" showAll="0" sortType="descending">
      <items count="16">
        <item x="8"/>
        <item x="9"/>
        <item h="1" x="13"/>
        <item x="6"/>
        <item x="3"/>
        <item x="0"/>
        <item h="1" x="11"/>
        <item x="2"/>
        <item h="1" x="12"/>
        <item x="5"/>
        <item h="1" x="1"/>
        <item x="4"/>
        <item x="7"/>
        <item h="1" x="10"/>
        <item h="1" x="14"/>
        <item t="default"/>
      </items>
      <autoSortScope>
        <pivotArea dataOnly="0" outline="0" fieldPosition="0">
          <references count="1">
            <reference field="4294967294" count="1" selected="0">
              <x v="0"/>
            </reference>
          </references>
        </pivotArea>
      </autoSortScope>
    </pivotField>
    <pivotField dataField="1" showAll="0"/>
    <pivotField numFmtId="1" showAll="0"/>
    <pivotField numFmtId="1" showAll="0"/>
    <pivotField showAll="0"/>
    <pivotField numFmtId="1" showAll="0"/>
    <pivotField numFmtId="1" showAll="0"/>
    <pivotField showAll="0"/>
    <pivotField numFmtId="1" showAll="0"/>
    <pivotField showAll="0"/>
    <pivotField showAll="0"/>
    <pivotField numFmtId="1" showAll="0"/>
    <pivotField showAll="0"/>
  </pivotFields>
  <rowFields count="1">
    <field x="0"/>
  </rowFields>
  <rowItems count="10">
    <i>
      <x v="9"/>
    </i>
    <i>
      <x/>
    </i>
    <i>
      <x v="1"/>
    </i>
    <i>
      <x v="11"/>
    </i>
    <i>
      <x v="12"/>
    </i>
    <i>
      <x v="3"/>
    </i>
    <i>
      <x v="7"/>
    </i>
    <i>
      <x v="4"/>
    </i>
    <i>
      <x v="5"/>
    </i>
    <i t="grand">
      <x/>
    </i>
  </rowItems>
  <colItems count="1">
    <i/>
  </colItems>
  <dataFields count="1">
    <dataField name="Sum of Total fraud" fld="1"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E021B5-8345-4A02-AA35-60D5F15A179F}" name="PivotTable9"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C15" firstHeaderRow="0" firstDataRow="1" firstDataCol="1"/>
  <pivotFields count="6">
    <pivotField axis="axisRow" showAll="0" measureFilter="1">
      <items count="35">
        <item x="30"/>
        <item x="21"/>
        <item x="17"/>
        <item x="27"/>
        <item x="33"/>
        <item x="28"/>
        <item x="9"/>
        <item x="22"/>
        <item x="18"/>
        <item x="1"/>
        <item x="14"/>
        <item x="29"/>
        <item x="11"/>
        <item x="16"/>
        <item x="19"/>
        <item x="2"/>
        <item x="8"/>
        <item x="10"/>
        <item x="12"/>
        <item x="5"/>
        <item x="25"/>
        <item x="4"/>
        <item x="3"/>
        <item x="26"/>
        <item x="6"/>
        <item x="15"/>
        <item x="0"/>
        <item x="23"/>
        <item x="13"/>
        <item x="7"/>
        <item x="31"/>
        <item x="32"/>
        <item x="20"/>
        <item x="24"/>
        <item t="default"/>
      </items>
    </pivotField>
    <pivotField showAll="0">
      <items count="32">
        <item x="7"/>
        <item x="5"/>
        <item x="14"/>
        <item x="29"/>
        <item x="2"/>
        <item x="17"/>
        <item x="18"/>
        <item x="9"/>
        <item x="19"/>
        <item x="6"/>
        <item x="8"/>
        <item x="15"/>
        <item x="4"/>
        <item x="12"/>
        <item x="13"/>
        <item x="28"/>
        <item x="11"/>
        <item x="30"/>
        <item x="0"/>
        <item x="24"/>
        <item x="3"/>
        <item x="10"/>
        <item x="26"/>
        <item x="16"/>
        <item x="1"/>
        <item x="23"/>
        <item x="21"/>
        <item x="27"/>
        <item x="22"/>
        <item x="25"/>
        <item x="20"/>
        <item t="default"/>
      </items>
    </pivotField>
    <pivotField dataField="1" showAll="0">
      <items count="26">
        <item x="23"/>
        <item x="3"/>
        <item x="24"/>
        <item x="2"/>
        <item x="13"/>
        <item x="8"/>
        <item x="5"/>
        <item x="9"/>
        <item x="15"/>
        <item x="17"/>
        <item x="4"/>
        <item x="7"/>
        <item x="6"/>
        <item x="10"/>
        <item x="11"/>
        <item x="18"/>
        <item x="14"/>
        <item x="16"/>
        <item x="0"/>
        <item x="22"/>
        <item x="1"/>
        <item x="19"/>
        <item x="21"/>
        <item x="12"/>
        <item x="20"/>
        <item t="default"/>
      </items>
    </pivotField>
    <pivotField dataField="1" showAll="0">
      <items count="29">
        <item x="6"/>
        <item x="4"/>
        <item x="10"/>
        <item x="5"/>
        <item x="17"/>
        <item x="14"/>
        <item x="8"/>
        <item x="26"/>
        <item x="11"/>
        <item x="1"/>
        <item x="3"/>
        <item x="9"/>
        <item x="15"/>
        <item x="18"/>
        <item x="27"/>
        <item x="19"/>
        <item x="23"/>
        <item x="2"/>
        <item x="16"/>
        <item x="13"/>
        <item x="7"/>
        <item x="25"/>
        <item x="12"/>
        <item x="0"/>
        <item x="24"/>
        <item x="22"/>
        <item x="20"/>
        <item x="21"/>
        <item t="default"/>
      </items>
    </pivotField>
    <pivotField showAll="0"/>
    <pivotField showAll="0"/>
  </pivotFields>
  <rowFields count="1">
    <field x="0"/>
  </rowFields>
  <rowItems count="12">
    <i>
      <x v="2"/>
    </i>
    <i>
      <x v="5"/>
    </i>
    <i>
      <x v="8"/>
    </i>
    <i>
      <x v="9"/>
    </i>
    <i>
      <x v="10"/>
    </i>
    <i>
      <x v="18"/>
    </i>
    <i>
      <x v="23"/>
    </i>
    <i>
      <x v="26"/>
    </i>
    <i>
      <x v="27"/>
    </i>
    <i>
      <x v="31"/>
    </i>
    <i>
      <x v="33"/>
    </i>
    <i t="grand">
      <x/>
    </i>
  </rowItems>
  <colFields count="1">
    <field x="-2"/>
  </colFields>
  <colItems count="2">
    <i>
      <x/>
    </i>
    <i i="1">
      <x v="1"/>
    </i>
  </colItems>
  <dataFields count="2">
    <dataField name="Sum of Sexual Assault rate" fld="2" baseField="0" baseItem="0"/>
    <dataField name="Sum of Robbery rate" fld="3" baseField="0" baseItem="0"/>
  </dataFields>
  <chartFormats count="6">
    <chartFormat chart="10" format="50" series="1">
      <pivotArea type="data" outline="0" fieldPosition="0">
        <references count="1">
          <reference field="4294967294" count="1" selected="0">
            <x v="0"/>
          </reference>
        </references>
      </pivotArea>
    </chartFormat>
    <chartFormat chart="0" format="52" series="1">
      <pivotArea type="data" outline="0" fieldPosition="0">
        <references count="1">
          <reference field="4294967294" count="1" selected="0">
            <x v="0"/>
          </reference>
        </references>
      </pivotArea>
    </chartFormat>
    <chartFormat chart="10" format="51" series="1">
      <pivotArea type="data" outline="0" fieldPosition="0">
        <references count="1">
          <reference field="4294967294" count="1" selected="0">
            <x v="1"/>
          </reference>
        </references>
      </pivotArea>
    </chartFormat>
    <chartFormat chart="0" format="53" series="1">
      <pivotArea type="data" outline="0" fieldPosition="0">
        <references count="1">
          <reference field="4294967294" count="1" selected="0">
            <x v="1"/>
          </reference>
        </references>
      </pivotArea>
    </chartFormat>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232A0B-378E-4F9E-AD21-F251230EBD77}" name="Table5" displayName="Table5" ref="A3:K17" totalsRowShown="0" headerRowDxfId="26" dataDxfId="25">
  <autoFilter ref="A3:K17" xr:uid="{6C232A0B-378E-4F9E-AD21-F251230EBD77}"/>
  <tableColumns count="11">
    <tableColumn id="1" xr3:uid="{5A9A17C5-4FE7-4C84-98C7-3028A88CA987}" name="Province and Territory" dataDxfId="34"/>
    <tableColumn id="2" xr3:uid="{0D4050C7-EC1D-49C4-8C46-D5B7E87474F5}" name="Totall crime" dataDxfId="33"/>
    <tableColumn id="3" xr3:uid="{19B15232-3149-4EEB-BBE4-F623BE792046}" name="Rate" dataDxfId="22"/>
    <tableColumn id="4" xr3:uid="{15A0DCB5-F36F-4EE7-9E46-5AAC481703F4}" name="% change in the rate 2015-2016" dataDxfId="24"/>
    <tableColumn id="5" xr3:uid="{860B24B4-B9EF-449C-A071-0A1A74EDC02A}" name="% change in rate 2006-2016" dataDxfId="23"/>
    <tableColumn id="6" xr3:uid="{303B5903-0033-4340-B13D-B85C285EF8A7}" name="Violent crime" dataDxfId="32"/>
    <tableColumn id="7" xr3:uid="{96C9DBCC-EF6D-49A6-A507-7E8C035E2E3C}" name="Rate2" dataDxfId="31"/>
    <tableColumn id="8" xr3:uid="{A89453B6-D643-4B27-8DE4-3AD88E589A59}" name="% change in the rate 2015-20163" dataDxfId="30"/>
    <tableColumn id="9" xr3:uid="{2A35464B-FCB5-4A5C-9DFB-81B15714794B}" name="Property crime" dataDxfId="29"/>
    <tableColumn id="10" xr3:uid="{45ABFDC1-D75F-41DC-A1FA-056437EAFEF6}" name="Rate4" dataDxfId="28"/>
    <tableColumn id="11" xr3:uid="{96E439C4-1377-4FD5-9566-93D4B8FDFA07}" name="% change in the rate 2015-20165" dataDxfId="2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EE26ECA-F8BB-40A9-B7BB-E9F007B95E62}" name="Table6" displayName="Table6" ref="A6:H20" totalsRowShown="0" headerRowDxfId="12" dataDxfId="13">
  <autoFilter ref="A6:H20" xr:uid="{9EE26ECA-F8BB-40A9-B7BB-E9F007B95E62}"/>
  <tableColumns count="8">
    <tableColumn id="1" xr3:uid="{F644058E-A012-4B3C-A8D2-A4E48263D8CD}" name="Province and Territory" dataDxfId="21"/>
    <tableColumn id="2" xr3:uid="{7C286D9F-242B-4E90-9BC6-AB023371C928}" name="Total Crime Severity Index" dataDxfId="20"/>
    <tableColumn id="3" xr3:uid="{FEF223E4-70DA-4237-984A-83AF0C6586E1}" name="% change 2015-2016" dataDxfId="19"/>
    <tableColumn id="4" xr3:uid="{D97C153B-1899-4361-9DC9-E8CE15DB9CE1}" name="% change 2006-2016" dataDxfId="18"/>
    <tableColumn id="5" xr3:uid="{3F5458BA-AC44-4F5D-9DA1-E7DA17BCAF99}" name="Violent Crime Severity Index" dataDxfId="17"/>
    <tableColumn id="6" xr3:uid="{84D77154-3857-47E9-AEA3-30EA951A741E}" name="% change 2015-20162" dataDxfId="16"/>
    <tableColumn id="7" xr3:uid="{6F93A90D-DB4D-439D-8444-CA2E279D3E69}" name="Non-Violent Crime Severity Index" dataDxfId="15"/>
    <tableColumn id="8" xr3:uid="{1E7602E6-5315-42A6-9881-1CE22351FDC1}" name="% change 2015-20163" dataDxfId="1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C7F29C7-24C1-48F5-BC2A-76D284ED5E30}" name="Table4" displayName="Table4" ref="A1:J12" totalsRowShown="0" headerRowDxfId="36" dataDxfId="37">
  <autoFilter ref="A1:J12" xr:uid="{7C7F29C7-24C1-48F5-BC2A-76D284ED5E30}"/>
  <tableColumns count="10">
    <tableColumn id="1" xr3:uid="{4E9C35AE-5F49-407C-893E-147660C3B2FA}" name="Year"/>
    <tableColumn id="2" xr3:uid="{DBB96EFA-0471-42A0-93C0-0AC92F545D72}" name="Totall crime" dataDxfId="45"/>
    <tableColumn id="3" xr3:uid="{BE6EE527-E11B-4B7B-8185-9214B832B5FC}" name="Rate"/>
    <tableColumn id="4" xr3:uid="{DFBCE6D5-452C-4052-8BFB-5C6BD1D4C5BD}" name="% change in the rate 2015-2016" dataDxfId="44"/>
    <tableColumn id="5" xr3:uid="{838B366E-0BD5-4491-A26F-FC13992992DA}" name="Violent crime" dataDxfId="43"/>
    <tableColumn id="6" xr3:uid="{1D238438-8B52-4D72-8979-E2F9F77F12D0}" name="Rate2" dataDxfId="42"/>
    <tableColumn id="7" xr3:uid="{ACB77AA1-DDF5-40F1-96B5-BD5E7DFF57A1}" name="% change in the rate 2015-20163" dataDxfId="41"/>
    <tableColumn id="8" xr3:uid="{043797CC-5D42-4957-9800-28B03B5062DD}" name="Property crime" dataDxfId="40"/>
    <tableColumn id="9" xr3:uid="{68B1F3BA-F50B-4A07-92DF-D6B85189A19D}" name="Rate4" dataDxfId="39"/>
    <tableColumn id="10" xr3:uid="{26E700E5-E64C-4376-9E3F-B5D9B5226C0C}" name="% change in the rate 2015-20165" dataDxfId="38"/>
  </tableColumns>
  <tableStyleInfo name="TableStyleLight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01004F-FAA9-4D1F-95A5-58495059BAF7}" name="Table3" displayName="Table3" ref="A1:D6" totalsRowShown="0">
  <autoFilter ref="A1:D6" xr:uid="{AE01004F-FAA9-4D1F-95A5-58495059BAF7}"/>
  <tableColumns count="4">
    <tableColumn id="1" xr3:uid="{82512BDD-25B1-49C9-9F37-689F50015F51}" name="Type of offences" dataDxfId="35"/>
    <tableColumn id="2" xr3:uid="{72B84EFC-0B53-4D36-8AD0-C00CF80584DD}" name="2015"/>
    <tableColumn id="3" xr3:uid="{E4E3DFF8-1EA1-4F34-9DF0-934DE91A4E05}" name="2016"/>
    <tableColumn id="4" xr3:uid="{A8C9C798-C1AA-456A-B331-E05870F8C374}" name="Column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A4038-9300-4A20-A931-49377E59DC5F}" name="Table8" displayName="Table8" ref="E3:G14" totalsRowShown="0" headerRowDxfId="0">
  <autoFilter ref="E3:G14" xr:uid="{393A4038-9300-4A20-A931-49377E59DC5F}"/>
  <tableColumns count="3">
    <tableColumn id="1" xr3:uid="{92153C74-F1E6-4A1A-A78B-4B993DFEAB5A}" name="Sexual Assult Rate" dataDxfId="2" dataCellStyle="Percent"/>
    <tableColumn id="2" xr3:uid="{E36BD09C-623C-40B4-90BA-6724196EEF79}" name="Robbery Rate" dataDxfId="1" dataCellStyle="Percent">
      <calculatedColumnFormula>100%-E4</calculatedColumnFormula>
    </tableColumn>
    <tableColumn id="3" xr3:uid="{10F10546-D610-498E-9C46-AE4FA0C8B8E3}" name="Provinc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2282B00-58B0-4C03-8B0D-FB5068566648}" name="Table7" displayName="Table7" ref="A7:F41" totalsRowShown="0" headerRowDxfId="4" dataDxfId="3" headerRowBorderDxfId="11">
  <autoFilter ref="A7:F41" xr:uid="{12282B00-58B0-4C03-8B0D-FB5068566648}"/>
  <tableColumns count="6">
    <tableColumn id="1" xr3:uid="{0A30C555-8795-4502-B654-A4D9CF9E62EA}" name="Census metropolitan area" dataDxfId="10"/>
    <tableColumn id="2" xr3:uid="{515CDBA8-9799-4872-911A-394A2901B1D3}" name="Homicide rate" dataDxfId="9"/>
    <tableColumn id="3" xr3:uid="{DE1F2C38-DCA4-4518-8AC1-71B10499D408}" name="Sexual Assault rate" dataDxfId="8"/>
    <tableColumn id="4" xr3:uid="{39EB9A6B-B87D-4A52-BE83-877C7A0672BC}" name="Robbery rate" dataDxfId="7"/>
    <tableColumn id="5" xr3:uid="{9FFB9706-85C2-484C-86EB-68E94FD39911}" name="Breaking and entering rate" dataDxfId="6"/>
    <tableColumn id="6" xr3:uid="{1722D1F7-34BA-45DC-88D2-AEDC3D5DCA40}" name="Motor vehicle theft rate" dataDxfId="5"/>
  </tableColumns>
  <tableStyleInfo name="TableStyleLight1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9.xml"/><Relationship Id="rId1" Type="http://schemas.openxmlformats.org/officeDocument/2006/relationships/pivotTable" Target="../pivotTables/pivotTable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3B509-1B23-4C51-9EA4-8B3FB6ED4B2D}">
  <dimension ref="E3"/>
  <sheetViews>
    <sheetView showGridLines="0" tabSelected="1" zoomScale="70" zoomScaleNormal="70" workbookViewId="0">
      <selection activeCell="Y11" sqref="Y11:Y12"/>
    </sheetView>
  </sheetViews>
  <sheetFormatPr defaultRowHeight="13" x14ac:dyDescent="0.3"/>
  <cols>
    <col min="1" max="16384" width="8.796875" style="355"/>
  </cols>
  <sheetData>
    <row r="3" spans="5:5" ht="41" x14ac:dyDescent="0.3">
      <c r="E3" s="363"/>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F03FC-C6E6-4B8F-88BA-984D0DD00688}">
  <dimension ref="A4:I20"/>
  <sheetViews>
    <sheetView workbookViewId="0">
      <selection activeCell="A6" sqref="A6:H20"/>
    </sheetView>
  </sheetViews>
  <sheetFormatPr defaultRowHeight="13" x14ac:dyDescent="0.3"/>
  <cols>
    <col min="1" max="1" width="22.3984375" customWidth="1"/>
    <col min="2" max="2" width="26.09765625" customWidth="1"/>
    <col min="3" max="4" width="20.5" customWidth="1"/>
    <col min="5" max="5" width="27.69921875" customWidth="1"/>
    <col min="6" max="6" width="21.5" customWidth="1"/>
    <col min="7" max="7" width="31.796875" customWidth="1"/>
    <col min="8" max="8" width="21.5" customWidth="1"/>
  </cols>
  <sheetData>
    <row r="4" spans="1:9" s="332" customFormat="1" ht="15" x14ac:dyDescent="0.3">
      <c r="A4" s="332" t="s">
        <v>241</v>
      </c>
    </row>
    <row r="6" spans="1:9" x14ac:dyDescent="0.3">
      <c r="A6" s="292" t="s">
        <v>222</v>
      </c>
      <c r="B6" s="292" t="s">
        <v>225</v>
      </c>
      <c r="C6" s="292" t="s">
        <v>224</v>
      </c>
      <c r="D6" s="292" t="s">
        <v>223</v>
      </c>
      <c r="E6" s="292" t="s">
        <v>226</v>
      </c>
      <c r="F6" s="292" t="s">
        <v>253</v>
      </c>
      <c r="G6" s="292" t="s">
        <v>227</v>
      </c>
      <c r="H6" s="292" t="s">
        <v>254</v>
      </c>
      <c r="I6" s="279"/>
    </row>
    <row r="7" spans="1:9" ht="23" x14ac:dyDescent="0.3">
      <c r="A7" s="276" t="s">
        <v>14</v>
      </c>
      <c r="B7" s="267">
        <v>69.3</v>
      </c>
      <c r="C7" s="266">
        <v>6</v>
      </c>
      <c r="D7" s="266">
        <v>-5</v>
      </c>
      <c r="E7" s="267">
        <v>72.599999999999994</v>
      </c>
      <c r="F7" s="266">
        <v>8</v>
      </c>
      <c r="G7" s="267">
        <v>68</v>
      </c>
      <c r="H7" s="266">
        <v>4</v>
      </c>
      <c r="I7" s="266"/>
    </row>
    <row r="8" spans="1:9" x14ac:dyDescent="0.3">
      <c r="A8" s="277" t="s">
        <v>15</v>
      </c>
      <c r="B8" s="269">
        <v>48.5</v>
      </c>
      <c r="C8" s="268">
        <v>-3</v>
      </c>
      <c r="D8" s="268">
        <v>-32</v>
      </c>
      <c r="E8" s="269">
        <v>35.1</v>
      </c>
      <c r="F8" s="268">
        <v>-16</v>
      </c>
      <c r="G8" s="269">
        <v>53.3</v>
      </c>
      <c r="H8" s="268">
        <v>1</v>
      </c>
      <c r="I8" s="268"/>
    </row>
    <row r="9" spans="1:9" x14ac:dyDescent="0.3">
      <c r="A9" s="277" t="s">
        <v>16</v>
      </c>
      <c r="B9" s="269">
        <v>61.2</v>
      </c>
      <c r="C9" s="268">
        <v>-3</v>
      </c>
      <c r="D9" s="268">
        <v>-39</v>
      </c>
      <c r="E9" s="269">
        <v>68.3</v>
      </c>
      <c r="F9" s="268">
        <v>-3</v>
      </c>
      <c r="G9" s="269">
        <v>58.5</v>
      </c>
      <c r="H9" s="268">
        <v>-2</v>
      </c>
      <c r="I9" s="268"/>
    </row>
    <row r="10" spans="1:9" x14ac:dyDescent="0.3">
      <c r="A10" s="277" t="s">
        <v>17</v>
      </c>
      <c r="B10" s="269">
        <v>61.7</v>
      </c>
      <c r="C10" s="268">
        <v>-2</v>
      </c>
      <c r="D10" s="268">
        <v>-17</v>
      </c>
      <c r="E10" s="269">
        <v>63.2</v>
      </c>
      <c r="F10" s="268">
        <v>5</v>
      </c>
      <c r="G10" s="269">
        <v>61</v>
      </c>
      <c r="H10" s="268">
        <v>-4</v>
      </c>
      <c r="I10" s="268"/>
    </row>
    <row r="11" spans="1:9" x14ac:dyDescent="0.3">
      <c r="A11" s="277" t="s">
        <v>18</v>
      </c>
      <c r="B11" s="269">
        <v>54.7</v>
      </c>
      <c r="C11" s="268">
        <v>-3</v>
      </c>
      <c r="D11" s="268">
        <v>-40</v>
      </c>
      <c r="E11" s="269">
        <v>64.7</v>
      </c>
      <c r="F11" s="268">
        <v>-2</v>
      </c>
      <c r="G11" s="269">
        <v>51</v>
      </c>
      <c r="H11" s="268">
        <v>-3</v>
      </c>
      <c r="I11" s="268"/>
    </row>
    <row r="12" spans="1:9" x14ac:dyDescent="0.3">
      <c r="A12" s="277" t="s">
        <v>19</v>
      </c>
      <c r="B12" s="269">
        <v>52.7</v>
      </c>
      <c r="C12" s="268">
        <v>4</v>
      </c>
      <c r="D12" s="268">
        <v>-33</v>
      </c>
      <c r="E12" s="269">
        <v>63.6</v>
      </c>
      <c r="F12" s="268">
        <v>7</v>
      </c>
      <c r="G12" s="269">
        <v>48.6</v>
      </c>
      <c r="H12" s="268">
        <v>3</v>
      </c>
      <c r="I12" s="268"/>
    </row>
    <row r="13" spans="1:9" x14ac:dyDescent="0.3">
      <c r="A13" s="277" t="s">
        <v>20</v>
      </c>
      <c r="B13" s="269">
        <v>114.4</v>
      </c>
      <c r="C13" s="268">
        <v>8</v>
      </c>
      <c r="D13" s="268">
        <v>-27</v>
      </c>
      <c r="E13" s="269">
        <v>152.69999999999999</v>
      </c>
      <c r="F13" s="268">
        <v>10</v>
      </c>
      <c r="G13" s="269">
        <v>100.3</v>
      </c>
      <c r="H13" s="268">
        <v>7</v>
      </c>
      <c r="I13" s="268"/>
    </row>
    <row r="14" spans="1:9" x14ac:dyDescent="0.3">
      <c r="A14" s="277" t="s">
        <v>21</v>
      </c>
      <c r="B14" s="269">
        <v>148.80000000000001</v>
      </c>
      <c r="C14" s="268">
        <v>9</v>
      </c>
      <c r="D14" s="268">
        <v>-13</v>
      </c>
      <c r="E14" s="269">
        <v>146.1</v>
      </c>
      <c r="F14" s="268">
        <v>7</v>
      </c>
      <c r="G14" s="269">
        <v>149.5</v>
      </c>
      <c r="H14" s="268">
        <v>9</v>
      </c>
      <c r="I14" s="268"/>
    </row>
    <row r="15" spans="1:9" x14ac:dyDescent="0.3">
      <c r="A15" s="277" t="s">
        <v>22</v>
      </c>
      <c r="B15" s="269">
        <v>102.5</v>
      </c>
      <c r="C15" s="268">
        <v>-1</v>
      </c>
      <c r="D15" s="268">
        <v>-11</v>
      </c>
      <c r="E15" s="269">
        <v>89.9</v>
      </c>
      <c r="F15" s="268">
        <v>-8</v>
      </c>
      <c r="G15" s="269">
        <v>106.9</v>
      </c>
      <c r="H15" s="268">
        <v>1</v>
      </c>
      <c r="I15" s="268"/>
    </row>
    <row r="16" spans="1:9" x14ac:dyDescent="0.3">
      <c r="A16" s="277" t="s">
        <v>23</v>
      </c>
      <c r="B16" s="269">
        <v>93.6</v>
      </c>
      <c r="C16" s="268">
        <v>-1</v>
      </c>
      <c r="D16" s="268">
        <v>-33</v>
      </c>
      <c r="E16" s="269">
        <v>74.900000000000006</v>
      </c>
      <c r="F16" s="268">
        <v>-10</v>
      </c>
      <c r="G16" s="269">
        <v>100.3</v>
      </c>
      <c r="H16" s="268">
        <v>2</v>
      </c>
      <c r="I16" s="268"/>
    </row>
    <row r="17" spans="1:9" x14ac:dyDescent="0.3">
      <c r="A17" s="279" t="s">
        <v>221</v>
      </c>
      <c r="B17" s="279">
        <v>183</v>
      </c>
      <c r="C17" s="279">
        <v>0</v>
      </c>
      <c r="D17" s="279">
        <v>2</v>
      </c>
      <c r="E17" s="279">
        <v>229.1</v>
      </c>
      <c r="F17" s="279">
        <v>9</v>
      </c>
      <c r="G17" s="279">
        <v>167</v>
      </c>
      <c r="H17" s="279">
        <v>-4</v>
      </c>
      <c r="I17" s="279"/>
    </row>
    <row r="18" spans="1:9" x14ac:dyDescent="0.3">
      <c r="A18" s="277" t="s">
        <v>24</v>
      </c>
      <c r="B18" s="269">
        <v>291.7</v>
      </c>
      <c r="C18" s="268">
        <v>-9</v>
      </c>
      <c r="D18" s="268">
        <v>-8</v>
      </c>
      <c r="E18" s="269">
        <v>332.1</v>
      </c>
      <c r="F18" s="268">
        <v>-9</v>
      </c>
      <c r="G18" s="269">
        <v>276.39999999999998</v>
      </c>
      <c r="H18" s="268">
        <v>-9</v>
      </c>
      <c r="I18" s="268"/>
    </row>
    <row r="19" spans="1:9" x14ac:dyDescent="0.3">
      <c r="A19" s="277" t="s">
        <v>25</v>
      </c>
      <c r="B19" s="269">
        <v>286.39999999999998</v>
      </c>
      <c r="C19" s="268">
        <v>4</v>
      </c>
      <c r="D19" s="268">
        <v>2</v>
      </c>
      <c r="E19" s="269">
        <v>407.7</v>
      </c>
      <c r="F19" s="268">
        <v>5</v>
      </c>
      <c r="G19" s="269">
        <v>241.6</v>
      </c>
      <c r="H19" s="268">
        <v>4</v>
      </c>
      <c r="I19" s="268"/>
    </row>
    <row r="20" spans="1:9" x14ac:dyDescent="0.3">
      <c r="A20" s="280" t="s">
        <v>26</v>
      </c>
      <c r="B20" s="281">
        <v>71</v>
      </c>
      <c r="C20" s="282">
        <v>1</v>
      </c>
      <c r="D20" s="282">
        <v>-29</v>
      </c>
      <c r="E20" s="283">
        <v>75.3</v>
      </c>
      <c r="F20" s="282">
        <v>0</v>
      </c>
      <c r="G20" s="279">
        <v>69.3</v>
      </c>
      <c r="H20" s="282">
        <v>2</v>
      </c>
      <c r="I20" s="282"/>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36C55-DAAA-47C5-B185-36C34CEF52B0}">
  <dimension ref="A1:G14"/>
  <sheetViews>
    <sheetView workbookViewId="0">
      <selection activeCell="G14" sqref="A3:G14"/>
    </sheetView>
  </sheetViews>
  <sheetFormatPr defaultRowHeight="13" x14ac:dyDescent="0.3"/>
  <cols>
    <col min="1" max="1" width="7" customWidth="1"/>
    <col min="2" max="2" width="27.19921875" customWidth="1"/>
    <col min="3" max="3" width="27.8984375" customWidth="1"/>
    <col min="4" max="4" width="28.19921875" customWidth="1"/>
    <col min="5" max="5" width="28.59765625" customWidth="1"/>
    <col min="6" max="6" width="37.296875" customWidth="1"/>
    <col min="7" max="7" width="38.296875" customWidth="1"/>
  </cols>
  <sheetData>
    <row r="1" spans="1:7" x14ac:dyDescent="0.3">
      <c r="B1" s="279"/>
      <c r="C1" s="279"/>
    </row>
    <row r="3" spans="1:7" s="331" customFormat="1" x14ac:dyDescent="0.3">
      <c r="A3" s="324" t="s">
        <v>240</v>
      </c>
      <c r="B3" s="325" t="s">
        <v>214</v>
      </c>
      <c r="C3" s="326" t="s">
        <v>216</v>
      </c>
      <c r="D3" s="327" t="s">
        <v>215</v>
      </c>
      <c r="E3" s="328" t="s">
        <v>219</v>
      </c>
      <c r="F3" s="329" t="s">
        <v>217</v>
      </c>
      <c r="G3" s="330" t="s">
        <v>220</v>
      </c>
    </row>
    <row r="4" spans="1:7" x14ac:dyDescent="0.3">
      <c r="A4" s="307">
        <v>2006</v>
      </c>
      <c r="B4" s="308">
        <v>100</v>
      </c>
      <c r="C4" s="309">
        <v>-0.01</v>
      </c>
      <c r="D4" s="310">
        <v>100</v>
      </c>
      <c r="E4" s="309">
        <v>0.02</v>
      </c>
      <c r="F4" s="308">
        <v>100</v>
      </c>
      <c r="G4" s="311">
        <v>-0.02</v>
      </c>
    </row>
    <row r="5" spans="1:7" x14ac:dyDescent="0.3">
      <c r="A5" s="312">
        <v>2007</v>
      </c>
      <c r="B5" s="313">
        <v>95.3</v>
      </c>
      <c r="C5" s="314">
        <v>-0.05</v>
      </c>
      <c r="D5" s="315">
        <v>97.8</v>
      </c>
      <c r="E5" s="314">
        <v>-0.02</v>
      </c>
      <c r="F5" s="313">
        <v>94.3</v>
      </c>
      <c r="G5" s="316">
        <v>-0.06</v>
      </c>
    </row>
    <row r="6" spans="1:7" x14ac:dyDescent="0.3">
      <c r="A6" s="317">
        <v>2008</v>
      </c>
      <c r="B6" s="318">
        <v>90.6</v>
      </c>
      <c r="C6" s="319">
        <v>-0.05</v>
      </c>
      <c r="D6" s="320">
        <v>95.1</v>
      </c>
      <c r="E6" s="319">
        <v>-0.03</v>
      </c>
      <c r="F6" s="318">
        <v>88.9</v>
      </c>
      <c r="G6" s="321">
        <v>-0.06</v>
      </c>
    </row>
    <row r="7" spans="1:7" x14ac:dyDescent="0.3">
      <c r="A7" s="312">
        <v>2009</v>
      </c>
      <c r="B7" s="313">
        <v>87.8</v>
      </c>
      <c r="C7" s="314">
        <v>-0.03</v>
      </c>
      <c r="D7" s="315">
        <v>94.3</v>
      </c>
      <c r="E7" s="314">
        <v>-0.01</v>
      </c>
      <c r="F7" s="313">
        <v>85.3</v>
      </c>
      <c r="G7" s="316">
        <v>-0.04</v>
      </c>
    </row>
    <row r="8" spans="1:7" x14ac:dyDescent="0.3">
      <c r="A8" s="317">
        <v>2010</v>
      </c>
      <c r="B8" s="318">
        <v>82.9</v>
      </c>
      <c r="C8" s="319">
        <v>-0.06</v>
      </c>
      <c r="D8" s="320">
        <v>89.2</v>
      </c>
      <c r="E8" s="319">
        <v>-0.05</v>
      </c>
      <c r="F8" s="318">
        <v>80.5</v>
      </c>
      <c r="G8" s="321">
        <v>-0.06</v>
      </c>
    </row>
    <row r="9" spans="1:7" x14ac:dyDescent="0.3">
      <c r="A9" s="312">
        <v>2011</v>
      </c>
      <c r="B9" s="313">
        <v>77.599999999999994</v>
      </c>
      <c r="C9" s="314">
        <v>-0.06</v>
      </c>
      <c r="D9" s="315">
        <v>85.7</v>
      </c>
      <c r="E9" s="314">
        <v>-0.04</v>
      </c>
      <c r="F9" s="313">
        <v>74.5</v>
      </c>
      <c r="G9" s="316">
        <v>-0.08</v>
      </c>
    </row>
    <row r="10" spans="1:7" x14ac:dyDescent="0.3">
      <c r="A10" s="317">
        <v>2012</v>
      </c>
      <c r="B10" s="318">
        <v>75.400000000000006</v>
      </c>
      <c r="C10" s="319">
        <v>-0.03</v>
      </c>
      <c r="D10" s="320">
        <v>81.900000000000006</v>
      </c>
      <c r="E10" s="319">
        <v>-0.04</v>
      </c>
      <c r="F10" s="318">
        <v>72.900000000000006</v>
      </c>
      <c r="G10" s="321">
        <v>-0.02</v>
      </c>
    </row>
    <row r="11" spans="1:7" x14ac:dyDescent="0.3">
      <c r="A11" s="312">
        <v>2013</v>
      </c>
      <c r="B11" s="313">
        <v>68.8</v>
      </c>
      <c r="C11" s="314">
        <v>-0.09</v>
      </c>
      <c r="D11" s="315">
        <v>73.900000000000006</v>
      </c>
      <c r="E11" s="314">
        <v>-0.1</v>
      </c>
      <c r="F11" s="313">
        <v>66.8</v>
      </c>
      <c r="G11" s="316">
        <v>-0.08</v>
      </c>
    </row>
    <row r="12" spans="1:7" x14ac:dyDescent="0.3">
      <c r="A12" s="317">
        <v>2014</v>
      </c>
      <c r="B12" s="318">
        <v>66.7</v>
      </c>
      <c r="C12" s="319">
        <v>-0.03</v>
      </c>
      <c r="D12" s="320">
        <v>70.5</v>
      </c>
      <c r="E12" s="319">
        <v>-0.05</v>
      </c>
      <c r="F12" s="318">
        <v>65.2</v>
      </c>
      <c r="G12" s="321">
        <v>-0.02</v>
      </c>
    </row>
    <row r="13" spans="1:7" x14ac:dyDescent="0.3">
      <c r="A13" s="322">
        <v>2015</v>
      </c>
      <c r="B13" s="313">
        <v>70.099999999999994</v>
      </c>
      <c r="C13" s="314">
        <v>0.05</v>
      </c>
      <c r="D13" s="315">
        <v>75</v>
      </c>
      <c r="E13" s="314">
        <v>0.06</v>
      </c>
      <c r="F13" s="313">
        <v>68.2</v>
      </c>
      <c r="G13" s="316">
        <v>0.05</v>
      </c>
    </row>
    <row r="14" spans="1:7" x14ac:dyDescent="0.3">
      <c r="A14" s="317">
        <v>2016</v>
      </c>
      <c r="B14" s="318">
        <v>71</v>
      </c>
      <c r="C14" s="319">
        <v>0.01</v>
      </c>
      <c r="D14" s="320">
        <v>75.3</v>
      </c>
      <c r="E14" s="323">
        <v>0</v>
      </c>
      <c r="F14" s="318">
        <v>69.3</v>
      </c>
      <c r="G14" s="321">
        <v>0.02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21B05-EB39-42C8-BFDC-B400429E6747}">
  <dimension ref="A1:K12"/>
  <sheetViews>
    <sheetView workbookViewId="0">
      <selection activeCell="D6" sqref="D6"/>
    </sheetView>
  </sheetViews>
  <sheetFormatPr defaultRowHeight="13" x14ac:dyDescent="0.3"/>
  <cols>
    <col min="1" max="1" width="20.3984375" bestFit="1" customWidth="1"/>
    <col min="2" max="2" width="13.296875" customWidth="1"/>
    <col min="4" max="4" width="29.69921875" customWidth="1"/>
    <col min="5" max="5" width="14.8984375" customWidth="1"/>
    <col min="6" max="6" width="8.19921875" customWidth="1"/>
    <col min="7" max="7" width="30.69921875" customWidth="1"/>
    <col min="8" max="8" width="15.796875" customWidth="1"/>
    <col min="9" max="9" width="8.19921875" customWidth="1"/>
    <col min="10" max="10" width="30.69921875" customWidth="1"/>
  </cols>
  <sheetData>
    <row r="1" spans="1:11" x14ac:dyDescent="0.3">
      <c r="A1" s="292" t="s">
        <v>240</v>
      </c>
      <c r="B1" s="292" t="s">
        <v>236</v>
      </c>
      <c r="C1" s="292" t="s">
        <v>239</v>
      </c>
      <c r="D1" s="292" t="s">
        <v>233</v>
      </c>
      <c r="E1" s="292" t="s">
        <v>237</v>
      </c>
      <c r="F1" s="292" t="s">
        <v>249</v>
      </c>
      <c r="G1" s="292" t="s">
        <v>250</v>
      </c>
      <c r="H1" s="292" t="s">
        <v>238</v>
      </c>
      <c r="I1" s="292" t="s">
        <v>251</v>
      </c>
      <c r="J1" s="292" t="s">
        <v>252</v>
      </c>
    </row>
    <row r="2" spans="1:11" x14ac:dyDescent="0.3">
      <c r="A2" s="333">
        <v>2006</v>
      </c>
      <c r="B2" s="287">
        <v>2359804</v>
      </c>
      <c r="C2" s="334">
        <v>7245</v>
      </c>
      <c r="D2" s="279">
        <v>-1</v>
      </c>
      <c r="E2" s="287">
        <v>451652</v>
      </c>
      <c r="F2" s="287">
        <v>1387</v>
      </c>
      <c r="G2" s="279">
        <v>0</v>
      </c>
      <c r="H2" s="287">
        <v>1566315</v>
      </c>
      <c r="I2" s="287">
        <v>4809</v>
      </c>
      <c r="J2" s="279">
        <v>-2</v>
      </c>
      <c r="K2" s="22"/>
    </row>
    <row r="3" spans="1:11" x14ac:dyDescent="0.3">
      <c r="A3" s="279">
        <v>2007</v>
      </c>
      <c r="B3" s="287">
        <v>2271754</v>
      </c>
      <c r="C3" s="335">
        <v>6908</v>
      </c>
      <c r="D3" s="290">
        <v>-5</v>
      </c>
      <c r="E3" s="289">
        <v>445252</v>
      </c>
      <c r="F3" s="289">
        <v>1354</v>
      </c>
      <c r="G3" s="290">
        <v>-2</v>
      </c>
      <c r="H3" s="289">
        <v>1488103</v>
      </c>
      <c r="I3" s="289">
        <v>4525</v>
      </c>
      <c r="J3" s="290">
        <v>-6</v>
      </c>
      <c r="K3" s="22"/>
    </row>
    <row r="4" spans="1:11" x14ac:dyDescent="0.3">
      <c r="A4" s="336">
        <v>2008</v>
      </c>
      <c r="B4" s="337">
        <v>2204479</v>
      </c>
      <c r="C4" s="338">
        <v>6631</v>
      </c>
      <c r="D4" s="290">
        <v>-4</v>
      </c>
      <c r="E4" s="289">
        <v>443608</v>
      </c>
      <c r="F4" s="289">
        <v>1334</v>
      </c>
      <c r="G4" s="290">
        <v>-1</v>
      </c>
      <c r="H4" s="289">
        <v>1415572</v>
      </c>
      <c r="I4" s="289">
        <v>4258</v>
      </c>
      <c r="J4" s="290">
        <v>-6</v>
      </c>
      <c r="K4" s="22"/>
    </row>
    <row r="5" spans="1:11" x14ac:dyDescent="0.3">
      <c r="A5" s="339">
        <v>2009</v>
      </c>
      <c r="B5" s="279">
        <v>2172809</v>
      </c>
      <c r="C5" s="335">
        <v>6461</v>
      </c>
      <c r="D5" s="290">
        <v>-3</v>
      </c>
      <c r="E5" s="289">
        <v>444533</v>
      </c>
      <c r="F5" s="289">
        <v>1322</v>
      </c>
      <c r="G5" s="290">
        <v>-1</v>
      </c>
      <c r="H5" s="289">
        <v>1386184</v>
      </c>
      <c r="I5" s="289">
        <v>4122</v>
      </c>
      <c r="J5" s="290">
        <v>-3</v>
      </c>
      <c r="K5" s="22"/>
    </row>
    <row r="6" spans="1:11" x14ac:dyDescent="0.3">
      <c r="A6" s="336">
        <v>2010</v>
      </c>
      <c r="B6" s="279">
        <v>2094338</v>
      </c>
      <c r="C6" s="338">
        <v>6159</v>
      </c>
      <c r="D6" s="290">
        <v>-5</v>
      </c>
      <c r="E6" s="289">
        <v>439220</v>
      </c>
      <c r="F6" s="289">
        <v>1292</v>
      </c>
      <c r="G6" s="290">
        <v>-2</v>
      </c>
      <c r="H6" s="289">
        <v>1305150</v>
      </c>
      <c r="I6" s="289">
        <v>3838</v>
      </c>
      <c r="J6" s="290">
        <v>-7</v>
      </c>
      <c r="K6" s="22"/>
    </row>
    <row r="7" spans="1:11" x14ac:dyDescent="0.3">
      <c r="A7" s="339">
        <v>2011</v>
      </c>
      <c r="B7" s="279">
        <v>1984790</v>
      </c>
      <c r="C7" s="335">
        <v>5779</v>
      </c>
      <c r="D7" s="290">
        <v>-6</v>
      </c>
      <c r="E7" s="289">
        <v>424338</v>
      </c>
      <c r="F7" s="289">
        <v>1236</v>
      </c>
      <c r="G7" s="290">
        <v>-4</v>
      </c>
      <c r="H7" s="289">
        <v>1214312</v>
      </c>
      <c r="I7" s="289">
        <v>3536</v>
      </c>
      <c r="J7" s="290">
        <v>-8</v>
      </c>
      <c r="K7" s="22"/>
    </row>
    <row r="8" spans="1:11" x14ac:dyDescent="0.3">
      <c r="A8" s="336">
        <v>2012</v>
      </c>
      <c r="B8" s="279">
        <v>1957227</v>
      </c>
      <c r="C8" s="338">
        <v>5632</v>
      </c>
      <c r="D8" s="290">
        <v>-3</v>
      </c>
      <c r="E8" s="289">
        <v>416147</v>
      </c>
      <c r="F8" s="289">
        <v>1198</v>
      </c>
      <c r="G8" s="290">
        <v>-3</v>
      </c>
      <c r="H8" s="289">
        <v>1193600</v>
      </c>
      <c r="I8" s="289">
        <v>3435</v>
      </c>
      <c r="J8" s="290">
        <v>-3</v>
      </c>
      <c r="K8" s="22"/>
    </row>
    <row r="9" spans="1:11" x14ac:dyDescent="0.3">
      <c r="A9" s="339">
        <v>2013</v>
      </c>
      <c r="B9" s="279">
        <v>1826431</v>
      </c>
      <c r="C9" s="335">
        <v>5195</v>
      </c>
      <c r="D9" s="290">
        <v>-8</v>
      </c>
      <c r="E9" s="289">
        <v>384385</v>
      </c>
      <c r="F9" s="289">
        <v>1093</v>
      </c>
      <c r="G9" s="290">
        <v>-9</v>
      </c>
      <c r="H9" s="289">
        <v>1106509</v>
      </c>
      <c r="I9" s="289">
        <v>3147</v>
      </c>
      <c r="J9" s="290">
        <v>-8</v>
      </c>
      <c r="K9" s="22"/>
    </row>
    <row r="10" spans="1:11" x14ac:dyDescent="0.3">
      <c r="A10" s="336">
        <v>2014</v>
      </c>
      <c r="B10" s="279">
        <v>1793612</v>
      </c>
      <c r="C10" s="338">
        <v>5046</v>
      </c>
      <c r="D10" s="290">
        <v>-3</v>
      </c>
      <c r="E10" s="289">
        <v>370050</v>
      </c>
      <c r="F10" s="289">
        <v>1041</v>
      </c>
      <c r="G10" s="290">
        <v>-5</v>
      </c>
      <c r="H10" s="289">
        <v>1098399</v>
      </c>
      <c r="I10" s="289">
        <v>3090</v>
      </c>
      <c r="J10" s="290">
        <v>-2</v>
      </c>
      <c r="K10" s="22"/>
    </row>
    <row r="11" spans="1:11" x14ac:dyDescent="0.3">
      <c r="A11" s="340">
        <v>2015</v>
      </c>
      <c r="B11" s="287">
        <v>1867833</v>
      </c>
      <c r="C11" s="335">
        <v>5210</v>
      </c>
      <c r="D11" s="290">
        <v>3</v>
      </c>
      <c r="E11" s="289">
        <v>382115</v>
      </c>
      <c r="F11" s="289">
        <v>1066</v>
      </c>
      <c r="G11" s="290">
        <v>2</v>
      </c>
      <c r="H11" s="289">
        <v>1153700</v>
      </c>
      <c r="I11" s="289">
        <v>3218</v>
      </c>
      <c r="J11" s="290">
        <v>4</v>
      </c>
    </row>
    <row r="12" spans="1:11" x14ac:dyDescent="0.3">
      <c r="A12" s="279">
        <v>2016</v>
      </c>
      <c r="B12" s="279">
        <v>1895546</v>
      </c>
      <c r="C12" s="279">
        <v>5224</v>
      </c>
      <c r="D12" s="279">
        <v>0</v>
      </c>
      <c r="E12" s="279">
        <v>381594</v>
      </c>
      <c r="F12" s="279">
        <v>1052</v>
      </c>
      <c r="G12" s="279">
        <v>-1</v>
      </c>
      <c r="H12" s="287">
        <v>1163647</v>
      </c>
      <c r="I12" s="279">
        <v>3207</v>
      </c>
      <c r="J12" s="279">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3451D-A4F8-48BA-8F94-CE5B73B0AC47}">
  <dimension ref="A3:B9"/>
  <sheetViews>
    <sheetView workbookViewId="0">
      <selection activeCell="K12" sqref="K12"/>
    </sheetView>
  </sheetViews>
  <sheetFormatPr defaultRowHeight="13" x14ac:dyDescent="0.3"/>
  <cols>
    <col min="1" max="1" width="24.09765625" bestFit="1" customWidth="1"/>
    <col min="2" max="2" width="11.19921875" bestFit="1" customWidth="1"/>
  </cols>
  <sheetData>
    <row r="3" spans="1:2" x14ac:dyDescent="0.3">
      <c r="A3" s="352" t="s">
        <v>263</v>
      </c>
      <c r="B3" t="s">
        <v>284</v>
      </c>
    </row>
    <row r="4" spans="1:2" x14ac:dyDescent="0.3">
      <c r="A4" t="s">
        <v>245</v>
      </c>
      <c r="B4" s="274">
        <v>4.5116703303665955E-2</v>
      </c>
    </row>
    <row r="5" spans="1:2" x14ac:dyDescent="0.3">
      <c r="A5" t="s">
        <v>246</v>
      </c>
      <c r="B5" s="274">
        <v>0.16563722136297201</v>
      </c>
    </row>
    <row r="6" spans="1:2" x14ac:dyDescent="0.3">
      <c r="A6" t="s">
        <v>235</v>
      </c>
      <c r="B6" s="274">
        <v>0.55021554281942398</v>
      </c>
    </row>
    <row r="7" spans="1:2" x14ac:dyDescent="0.3">
      <c r="A7" t="s">
        <v>243</v>
      </c>
      <c r="B7" s="274">
        <v>0.18043182326481766</v>
      </c>
    </row>
    <row r="8" spans="1:2" x14ac:dyDescent="0.3">
      <c r="A8" t="s">
        <v>244</v>
      </c>
      <c r="B8" s="274">
        <v>5.8598709249120404E-2</v>
      </c>
    </row>
    <row r="9" spans="1:2" x14ac:dyDescent="0.3">
      <c r="A9" t="s">
        <v>274</v>
      </c>
      <c r="B9" s="274">
        <v>1</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24BE9-2DE4-481F-940D-551C8669860E}">
  <dimension ref="A1:D6"/>
  <sheetViews>
    <sheetView workbookViewId="0">
      <selection activeCell="A3" sqref="A3"/>
    </sheetView>
  </sheetViews>
  <sheetFormatPr defaultRowHeight="13" x14ac:dyDescent="0.3"/>
  <cols>
    <col min="1" max="1" width="24.09765625" bestFit="1" customWidth="1"/>
    <col min="2" max="3" width="7.8984375" bestFit="1" customWidth="1"/>
  </cols>
  <sheetData>
    <row r="1" spans="1:4" x14ac:dyDescent="0.3">
      <c r="A1" s="284" t="s">
        <v>242</v>
      </c>
      <c r="B1" t="s">
        <v>247</v>
      </c>
      <c r="C1" t="s">
        <v>248</v>
      </c>
      <c r="D1" t="s">
        <v>218</v>
      </c>
    </row>
    <row r="2" spans="1:4" x14ac:dyDescent="0.3">
      <c r="A2" s="284" t="s">
        <v>243</v>
      </c>
      <c r="B2" s="285">
        <v>382115</v>
      </c>
      <c r="C2">
        <v>381594</v>
      </c>
      <c r="D2">
        <v>381594</v>
      </c>
    </row>
    <row r="3" spans="1:4" x14ac:dyDescent="0.3">
      <c r="A3" s="284" t="s">
        <v>235</v>
      </c>
      <c r="B3">
        <v>1153700</v>
      </c>
      <c r="C3">
        <v>1163647</v>
      </c>
      <c r="D3">
        <v>1163647</v>
      </c>
    </row>
    <row r="4" spans="1:4" x14ac:dyDescent="0.3">
      <c r="A4" s="284" t="s">
        <v>244</v>
      </c>
      <c r="B4">
        <v>125882</v>
      </c>
      <c r="C4">
        <v>123930</v>
      </c>
      <c r="D4">
        <v>123930</v>
      </c>
    </row>
    <row r="5" spans="1:4" x14ac:dyDescent="0.3">
      <c r="A5" s="284" t="s">
        <v>245</v>
      </c>
      <c r="B5">
        <v>99827</v>
      </c>
      <c r="C5">
        <v>95417</v>
      </c>
      <c r="D5">
        <v>95417</v>
      </c>
    </row>
    <row r="6" spans="1:4" x14ac:dyDescent="0.3">
      <c r="A6" s="284" t="s">
        <v>246</v>
      </c>
      <c r="B6">
        <v>332018</v>
      </c>
      <c r="C6">
        <v>350305</v>
      </c>
      <c r="D6">
        <v>350305</v>
      </c>
    </row>
  </sheetData>
  <phoneticPr fontId="54" type="noConversion"/>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4"/>
  <sheetViews>
    <sheetView workbookViewId="0">
      <selection activeCell="A15" sqref="A15:XFD15"/>
    </sheetView>
  </sheetViews>
  <sheetFormatPr defaultRowHeight="13" x14ac:dyDescent="0.3"/>
  <cols>
    <col min="1" max="1" width="21.09765625" customWidth="1"/>
    <col min="2" max="2" width="2.8984375" customWidth="1"/>
    <col min="3" max="3" width="14.69921875" customWidth="1"/>
    <col min="4" max="4" width="5.09765625" customWidth="1"/>
    <col min="5" max="5" width="3.296875" customWidth="1"/>
    <col min="6" max="6" width="1.59765625" customWidth="1"/>
    <col min="7" max="7" width="13.09765625" customWidth="1"/>
    <col min="8" max="9" width="1.296875" customWidth="1"/>
    <col min="10" max="10" width="11.796875" customWidth="1"/>
    <col min="11" max="11" width="8.19921875" customWidth="1"/>
    <col min="12" max="12" width="1.59765625" customWidth="1"/>
    <col min="13" max="13" width="24.09765625" bestFit="1" customWidth="1"/>
    <col min="14" max="14" width="11.3984375" customWidth="1"/>
    <col min="15" max="15" width="10.69921875" customWidth="1"/>
    <col min="16" max="16" width="9.796875" customWidth="1"/>
    <col min="17" max="17" width="8.3984375" customWidth="1"/>
    <col min="18" max="18" width="9.19921875" customWidth="1"/>
  </cols>
  <sheetData>
    <row r="1" spans="1:18" ht="45" customHeight="1" x14ac:dyDescent="0.25">
      <c r="A1" s="148" t="s">
        <v>41</v>
      </c>
      <c r="B1" s="148"/>
      <c r="C1" s="149" t="s">
        <v>42</v>
      </c>
      <c r="D1" s="149"/>
      <c r="E1" s="150" t="s">
        <v>43</v>
      </c>
      <c r="F1" s="150"/>
      <c r="G1" s="150"/>
      <c r="H1" s="150"/>
      <c r="I1" s="150"/>
      <c r="J1" s="47" t="s">
        <v>27</v>
      </c>
      <c r="K1" s="151" t="s">
        <v>44</v>
      </c>
      <c r="L1" s="151"/>
      <c r="M1" s="151"/>
      <c r="N1" s="151"/>
      <c r="O1" s="152" t="s">
        <v>45</v>
      </c>
      <c r="P1" s="152"/>
      <c r="Q1" s="152"/>
      <c r="R1" s="152"/>
    </row>
    <row r="2" spans="1:18" ht="11.25" customHeight="1" x14ac:dyDescent="0.3">
      <c r="A2" s="49" t="s">
        <v>46</v>
      </c>
      <c r="B2" s="153" t="s">
        <v>47</v>
      </c>
      <c r="C2" s="153"/>
      <c r="D2" s="153"/>
      <c r="E2" s="153"/>
      <c r="F2" s="153"/>
      <c r="G2" s="25" t="s">
        <v>48</v>
      </c>
      <c r="H2" s="154" t="s">
        <v>49</v>
      </c>
      <c r="I2" s="154"/>
      <c r="J2" s="154"/>
      <c r="K2" s="154"/>
      <c r="L2" s="154"/>
      <c r="M2" s="154" t="s">
        <v>50</v>
      </c>
      <c r="N2" s="154"/>
      <c r="O2" s="154"/>
      <c r="P2" s="118" t="s">
        <v>48</v>
      </c>
      <c r="Q2" s="118"/>
      <c r="R2" s="118"/>
    </row>
    <row r="3" spans="1:18" ht="11.25" customHeight="1" x14ac:dyDescent="0.3">
      <c r="A3" s="25" t="s">
        <v>51</v>
      </c>
      <c r="B3" s="119">
        <v>207695</v>
      </c>
      <c r="C3" s="119"/>
      <c r="D3" s="155">
        <v>79.2</v>
      </c>
      <c r="E3" s="155"/>
      <c r="F3" s="156">
        <v>7</v>
      </c>
      <c r="G3" s="156"/>
      <c r="H3" s="156"/>
      <c r="I3" s="156">
        <v>-14</v>
      </c>
      <c r="J3" s="156"/>
      <c r="K3" s="51">
        <v>88.9</v>
      </c>
      <c r="L3" s="122">
        <v>11</v>
      </c>
      <c r="M3" s="122"/>
      <c r="N3" s="157">
        <v>75.5</v>
      </c>
      <c r="O3" s="157"/>
      <c r="P3" s="157"/>
      <c r="Q3" s="24">
        <v>5</v>
      </c>
    </row>
    <row r="4" spans="1:18" ht="11.25" customHeight="1" x14ac:dyDescent="0.3">
      <c r="A4" s="25" t="s">
        <v>52</v>
      </c>
      <c r="B4" s="119">
        <v>426083</v>
      </c>
      <c r="C4" s="119"/>
      <c r="D4" s="155">
        <v>61</v>
      </c>
      <c r="E4" s="155"/>
      <c r="F4" s="156">
        <v>-4</v>
      </c>
      <c r="G4" s="156"/>
      <c r="H4" s="156"/>
      <c r="I4" s="156">
        <v>-50</v>
      </c>
      <c r="J4" s="156"/>
      <c r="K4" s="51">
        <v>77.3</v>
      </c>
      <c r="L4" s="122">
        <v>-5</v>
      </c>
      <c r="M4" s="122"/>
      <c r="N4" s="157">
        <v>55</v>
      </c>
      <c r="O4" s="157"/>
      <c r="P4" s="157"/>
      <c r="Q4" s="24">
        <v>-3</v>
      </c>
    </row>
    <row r="5" spans="1:18" ht="11.25" customHeight="1" x14ac:dyDescent="0.3">
      <c r="A5" s="25" t="s">
        <v>53</v>
      </c>
      <c r="B5" s="119">
        <v>157321</v>
      </c>
      <c r="C5" s="119"/>
      <c r="D5" s="155">
        <v>75.7</v>
      </c>
      <c r="E5" s="155"/>
      <c r="F5" s="156">
        <v>-4</v>
      </c>
      <c r="G5" s="156"/>
      <c r="H5" s="156"/>
      <c r="I5" s="158" t="s">
        <v>54</v>
      </c>
      <c r="J5" s="158"/>
      <c r="K5" s="51">
        <v>79.3</v>
      </c>
      <c r="L5" s="122">
        <v>7</v>
      </c>
      <c r="M5" s="122"/>
      <c r="N5" s="157">
        <v>74.2</v>
      </c>
      <c r="O5" s="157"/>
      <c r="P5" s="157"/>
      <c r="Q5" s="24">
        <v>-7</v>
      </c>
    </row>
    <row r="6" spans="1:18" ht="11.25" customHeight="1" x14ac:dyDescent="0.3">
      <c r="A6" s="25" t="s">
        <v>55</v>
      </c>
      <c r="B6" s="119">
        <v>127930</v>
      </c>
      <c r="C6" s="119"/>
      <c r="D6" s="155">
        <v>52.7</v>
      </c>
      <c r="E6" s="155"/>
      <c r="F6" s="156">
        <v>-6</v>
      </c>
      <c r="G6" s="156"/>
      <c r="H6" s="156"/>
      <c r="I6" s="158" t="s">
        <v>54</v>
      </c>
      <c r="J6" s="158"/>
      <c r="K6" s="51">
        <v>63.8</v>
      </c>
      <c r="L6" s="122">
        <v>-3</v>
      </c>
      <c r="M6" s="122"/>
      <c r="N6" s="157">
        <v>48.5</v>
      </c>
      <c r="O6" s="157"/>
      <c r="P6" s="157"/>
      <c r="Q6" s="24">
        <v>-7</v>
      </c>
    </row>
    <row r="7" spans="1:18" ht="11.25" customHeight="1" x14ac:dyDescent="0.3">
      <c r="A7" s="25" t="s">
        <v>56</v>
      </c>
      <c r="B7" s="119">
        <v>167054</v>
      </c>
      <c r="C7" s="119"/>
      <c r="D7" s="155">
        <v>56.9</v>
      </c>
      <c r="E7" s="155"/>
      <c r="F7" s="156">
        <v>6</v>
      </c>
      <c r="G7" s="156"/>
      <c r="H7" s="156"/>
      <c r="I7" s="156">
        <v>-2</v>
      </c>
      <c r="J7" s="156"/>
      <c r="K7" s="51">
        <v>67.7</v>
      </c>
      <c r="L7" s="122">
        <v>10</v>
      </c>
      <c r="M7" s="122"/>
      <c r="N7" s="157">
        <v>52.9</v>
      </c>
      <c r="O7" s="157"/>
      <c r="P7" s="157"/>
      <c r="Q7" s="24">
        <v>4</v>
      </c>
    </row>
    <row r="8" spans="1:18" ht="11.25" customHeight="1" x14ac:dyDescent="0.3">
      <c r="A8" s="25" t="s">
        <v>57</v>
      </c>
      <c r="B8" s="119">
        <v>800570</v>
      </c>
      <c r="C8" s="119"/>
      <c r="D8" s="155">
        <v>45.2</v>
      </c>
      <c r="E8" s="155"/>
      <c r="F8" s="156">
        <v>8</v>
      </c>
      <c r="G8" s="156"/>
      <c r="H8" s="156"/>
      <c r="I8" s="156">
        <v>-38</v>
      </c>
      <c r="J8" s="156"/>
      <c r="K8" s="51">
        <v>51.5</v>
      </c>
      <c r="L8" s="122">
        <v>17</v>
      </c>
      <c r="M8" s="122"/>
      <c r="N8" s="157">
        <v>42.8</v>
      </c>
      <c r="O8" s="157"/>
      <c r="P8" s="157"/>
      <c r="Q8" s="24">
        <v>4</v>
      </c>
    </row>
    <row r="9" spans="1:18" ht="11.25" customHeight="1" x14ac:dyDescent="0.3">
      <c r="A9" s="25" t="s">
        <v>58</v>
      </c>
      <c r="B9" s="119">
        <v>199344</v>
      </c>
      <c r="C9" s="119"/>
      <c r="D9" s="155">
        <v>50.3</v>
      </c>
      <c r="E9" s="155"/>
      <c r="F9" s="156">
        <v>1</v>
      </c>
      <c r="G9" s="156"/>
      <c r="H9" s="156"/>
      <c r="I9" s="156">
        <v>-38</v>
      </c>
      <c r="J9" s="156"/>
      <c r="K9" s="51">
        <v>55.6</v>
      </c>
      <c r="L9" s="122">
        <v>25</v>
      </c>
      <c r="M9" s="122"/>
      <c r="N9" s="157">
        <v>48.2</v>
      </c>
      <c r="O9" s="157"/>
      <c r="P9" s="157"/>
      <c r="Q9" s="24">
        <v>-6</v>
      </c>
    </row>
    <row r="10" spans="1:18" ht="11.25" customHeight="1" x14ac:dyDescent="0.3">
      <c r="A10" s="25" t="s">
        <v>59</v>
      </c>
      <c r="B10" s="119">
        <v>156649</v>
      </c>
      <c r="C10" s="119"/>
      <c r="D10" s="155">
        <v>48.7</v>
      </c>
      <c r="E10" s="155"/>
      <c r="F10" s="156">
        <v>-14</v>
      </c>
      <c r="G10" s="156"/>
      <c r="H10" s="156"/>
      <c r="I10" s="156">
        <v>-34</v>
      </c>
      <c r="J10" s="156"/>
      <c r="K10" s="51">
        <v>46.2</v>
      </c>
      <c r="L10" s="122">
        <v>-23</v>
      </c>
      <c r="M10" s="122"/>
      <c r="N10" s="157">
        <v>49.5</v>
      </c>
      <c r="O10" s="157"/>
      <c r="P10" s="157"/>
      <c r="Q10" s="24">
        <v>-10</v>
      </c>
    </row>
    <row r="11" spans="1:18" ht="11.25" customHeight="1" x14ac:dyDescent="0.3">
      <c r="A11" s="25" t="s">
        <v>60</v>
      </c>
      <c r="B11" s="119">
        <v>4102619</v>
      </c>
      <c r="C11" s="119"/>
      <c r="D11" s="155">
        <v>57.8</v>
      </c>
      <c r="E11" s="155"/>
      <c r="F11" s="156">
        <v>-5</v>
      </c>
      <c r="G11" s="156"/>
      <c r="H11" s="156"/>
      <c r="I11" s="156">
        <v>-44</v>
      </c>
      <c r="J11" s="156"/>
      <c r="K11" s="51">
        <v>73.099999999999994</v>
      </c>
      <c r="L11" s="122">
        <v>-4</v>
      </c>
      <c r="M11" s="122"/>
      <c r="N11" s="157">
        <v>52.1</v>
      </c>
      <c r="O11" s="157"/>
      <c r="P11" s="157"/>
      <c r="Q11" s="24">
        <v>-5</v>
      </c>
    </row>
    <row r="12" spans="1:18" ht="11.25" customHeight="1" x14ac:dyDescent="0.3">
      <c r="A12" s="25" t="s">
        <v>61</v>
      </c>
      <c r="B12" s="119">
        <v>331114</v>
      </c>
      <c r="C12" s="119"/>
      <c r="D12" s="155">
        <v>56.7</v>
      </c>
      <c r="E12" s="155"/>
      <c r="F12" s="156">
        <v>6</v>
      </c>
      <c r="G12" s="156"/>
      <c r="H12" s="156"/>
      <c r="I12" s="156">
        <v>-34</v>
      </c>
      <c r="J12" s="156"/>
      <c r="K12" s="51">
        <v>63.8</v>
      </c>
      <c r="L12" s="122">
        <v>15</v>
      </c>
      <c r="M12" s="122"/>
      <c r="N12" s="157">
        <v>54</v>
      </c>
      <c r="O12" s="157"/>
      <c r="P12" s="157"/>
      <c r="Q12" s="24">
        <v>3</v>
      </c>
    </row>
    <row r="13" spans="1:18" ht="11.25" customHeight="1" x14ac:dyDescent="0.3">
      <c r="A13" s="25" t="s">
        <v>62</v>
      </c>
      <c r="B13" s="119">
        <v>1013615</v>
      </c>
      <c r="C13" s="119"/>
      <c r="D13" s="155">
        <v>51.3</v>
      </c>
      <c r="E13" s="155"/>
      <c r="F13" s="156">
        <v>10</v>
      </c>
      <c r="G13" s="156"/>
      <c r="H13" s="156"/>
      <c r="I13" s="156">
        <v>-37</v>
      </c>
      <c r="J13" s="156"/>
      <c r="K13" s="51">
        <v>62.1</v>
      </c>
      <c r="L13" s="122">
        <v>15</v>
      </c>
      <c r="M13" s="122"/>
      <c r="N13" s="157">
        <v>47.2</v>
      </c>
      <c r="O13" s="157"/>
      <c r="P13" s="157"/>
      <c r="Q13" s="24">
        <v>8</v>
      </c>
    </row>
    <row r="14" spans="1:18" ht="11.25" customHeight="1" x14ac:dyDescent="0.3">
      <c r="A14" s="25" t="s">
        <v>63</v>
      </c>
      <c r="B14" s="119">
        <v>167773</v>
      </c>
      <c r="C14" s="119"/>
      <c r="D14" s="155">
        <v>55.2</v>
      </c>
      <c r="E14" s="155"/>
      <c r="F14" s="156">
        <v>-2</v>
      </c>
      <c r="G14" s="156"/>
      <c r="H14" s="156"/>
      <c r="I14" s="156">
        <v>-30</v>
      </c>
      <c r="J14" s="156"/>
      <c r="K14" s="51">
        <v>38.5</v>
      </c>
      <c r="L14" s="122">
        <v>-29</v>
      </c>
      <c r="M14" s="122"/>
      <c r="N14" s="157">
        <v>61.2</v>
      </c>
      <c r="O14" s="157"/>
      <c r="P14" s="157"/>
      <c r="Q14" s="24">
        <v>7</v>
      </c>
    </row>
    <row r="15" spans="1:18" ht="45" customHeight="1" x14ac:dyDescent="0.3">
      <c r="A15" s="97" t="s">
        <v>64</v>
      </c>
      <c r="B15" s="97"/>
      <c r="C15" s="97"/>
      <c r="D15" s="97"/>
      <c r="E15" s="97"/>
      <c r="F15" s="97"/>
      <c r="G15" s="97"/>
      <c r="H15" s="97"/>
      <c r="I15" s="97"/>
      <c r="J15" s="97"/>
      <c r="K15" s="97"/>
      <c r="L15" s="97"/>
      <c r="M15" s="97"/>
      <c r="N15" s="97"/>
      <c r="O15" s="97"/>
      <c r="P15" s="97"/>
      <c r="Q15" s="97"/>
      <c r="R15" s="97"/>
    </row>
    <row r="16" spans="1:18" ht="22.5" customHeight="1" x14ac:dyDescent="0.3">
      <c r="A16" s="5" t="s">
        <v>65</v>
      </c>
      <c r="B16" s="119">
        <v>548936</v>
      </c>
      <c r="C16" s="119"/>
      <c r="D16" s="155">
        <v>61.2</v>
      </c>
      <c r="E16" s="155"/>
      <c r="F16" s="156">
        <v>1</v>
      </c>
      <c r="G16" s="156"/>
      <c r="H16" s="156"/>
      <c r="I16" s="156">
        <v>-23</v>
      </c>
      <c r="J16" s="156"/>
      <c r="K16" s="51">
        <v>60.1</v>
      </c>
      <c r="L16" s="122">
        <v>8</v>
      </c>
      <c r="M16" s="122"/>
      <c r="N16" s="155">
        <v>61.4</v>
      </c>
      <c r="O16" s="155"/>
      <c r="P16" s="155"/>
      <c r="Q16" s="24">
        <v>-1</v>
      </c>
    </row>
    <row r="17" spans="1:18" ht="11.25" customHeight="1" x14ac:dyDescent="0.3">
      <c r="A17" s="25" t="s">
        <v>66</v>
      </c>
      <c r="B17" s="119">
        <v>146557</v>
      </c>
      <c r="C17" s="119"/>
      <c r="D17" s="155">
        <v>86.8</v>
      </c>
      <c r="E17" s="155"/>
      <c r="F17" s="156">
        <v>13</v>
      </c>
      <c r="G17" s="156"/>
      <c r="H17" s="156"/>
      <c r="I17" s="156">
        <v>-24</v>
      </c>
      <c r="J17" s="156"/>
      <c r="K17" s="51">
        <v>88.4</v>
      </c>
      <c r="L17" s="122">
        <v>27</v>
      </c>
      <c r="M17" s="122"/>
      <c r="N17" s="155">
        <v>86</v>
      </c>
      <c r="O17" s="155"/>
      <c r="P17" s="155"/>
      <c r="Q17" s="24">
        <v>8</v>
      </c>
    </row>
    <row r="18" spans="1:18" ht="11.25" customHeight="1" x14ac:dyDescent="0.3">
      <c r="A18" s="25" t="s">
        <v>67</v>
      </c>
      <c r="B18" s="119">
        <v>132350</v>
      </c>
      <c r="C18" s="119"/>
      <c r="D18" s="155">
        <v>54.6</v>
      </c>
      <c r="E18" s="155"/>
      <c r="F18" s="156">
        <v>9</v>
      </c>
      <c r="G18" s="156"/>
      <c r="H18" s="156"/>
      <c r="I18" s="156">
        <v>-9</v>
      </c>
      <c r="J18" s="156"/>
      <c r="K18" s="51">
        <v>49.1</v>
      </c>
      <c r="L18" s="122">
        <v>1</v>
      </c>
      <c r="M18" s="122"/>
      <c r="N18" s="155">
        <v>56.5</v>
      </c>
      <c r="O18" s="155"/>
      <c r="P18" s="155"/>
      <c r="Q18" s="24">
        <v>12</v>
      </c>
    </row>
    <row r="19" spans="1:18" ht="11.25" customHeight="1" x14ac:dyDescent="0.3">
      <c r="A19" s="25" t="s">
        <v>68</v>
      </c>
      <c r="B19" s="119">
        <v>515409</v>
      </c>
      <c r="C19" s="119"/>
      <c r="D19" s="155">
        <v>68.400000000000006</v>
      </c>
      <c r="E19" s="155"/>
      <c r="F19" s="156">
        <v>5</v>
      </c>
      <c r="G19" s="156"/>
      <c r="H19" s="156"/>
      <c r="I19" s="156">
        <v>-33</v>
      </c>
      <c r="J19" s="156"/>
      <c r="K19" s="51">
        <v>59.4</v>
      </c>
      <c r="L19" s="122">
        <v>5</v>
      </c>
      <c r="M19" s="122"/>
      <c r="N19" s="155">
        <v>71.5</v>
      </c>
      <c r="O19" s="155"/>
      <c r="P19" s="155"/>
      <c r="Q19" s="24">
        <v>5</v>
      </c>
    </row>
    <row r="20" spans="1:18" ht="11.25" customHeight="1" x14ac:dyDescent="0.3">
      <c r="A20" s="25" t="s">
        <v>69</v>
      </c>
      <c r="B20" s="119">
        <v>334859</v>
      </c>
      <c r="C20" s="119"/>
      <c r="D20" s="155">
        <v>65.099999999999994</v>
      </c>
      <c r="E20" s="155"/>
      <c r="F20" s="156">
        <v>4</v>
      </c>
      <c r="G20" s="156"/>
      <c r="H20" s="156"/>
      <c r="I20" s="156">
        <v>-27</v>
      </c>
      <c r="J20" s="156"/>
      <c r="K20" s="51">
        <v>58.1</v>
      </c>
      <c r="L20" s="122">
        <v>-12</v>
      </c>
      <c r="M20" s="122"/>
      <c r="N20" s="155">
        <v>67.599999999999994</v>
      </c>
      <c r="O20" s="155"/>
      <c r="P20" s="155"/>
      <c r="Q20" s="24">
        <v>11</v>
      </c>
    </row>
    <row r="21" spans="1:18" ht="11.25" customHeight="1" x14ac:dyDescent="0.3">
      <c r="A21" s="25" t="s">
        <v>70</v>
      </c>
      <c r="B21" s="119">
        <v>216661</v>
      </c>
      <c r="C21" s="119"/>
      <c r="D21" s="155">
        <v>45.4</v>
      </c>
      <c r="E21" s="155"/>
      <c r="F21" s="156">
        <v>5</v>
      </c>
      <c r="G21" s="156"/>
      <c r="H21" s="156"/>
      <c r="I21" s="156">
        <v>-42</v>
      </c>
      <c r="J21" s="156"/>
      <c r="K21" s="51">
        <v>46.3</v>
      </c>
      <c r="L21" s="122">
        <v>6</v>
      </c>
      <c r="M21" s="122"/>
      <c r="N21" s="155">
        <v>45</v>
      </c>
      <c r="O21" s="155"/>
      <c r="P21" s="155"/>
      <c r="Q21" s="24">
        <v>4</v>
      </c>
    </row>
    <row r="22" spans="1:18" ht="11.25" customHeight="1" x14ac:dyDescent="0.3">
      <c r="A22" s="25" t="s">
        <v>71</v>
      </c>
      <c r="B22" s="119">
        <v>165154</v>
      </c>
      <c r="C22" s="119"/>
      <c r="D22" s="155">
        <v>63.5</v>
      </c>
      <c r="E22" s="155"/>
      <c r="F22" s="156">
        <v>7</v>
      </c>
      <c r="G22" s="156"/>
      <c r="H22" s="156"/>
      <c r="I22" s="156">
        <v>-29</v>
      </c>
      <c r="J22" s="156"/>
      <c r="K22" s="51">
        <v>61.4</v>
      </c>
      <c r="L22" s="122">
        <v>-5</v>
      </c>
      <c r="M22" s="122"/>
      <c r="N22" s="155">
        <v>64.2</v>
      </c>
      <c r="O22" s="155"/>
      <c r="P22" s="155"/>
      <c r="Q22" s="24">
        <v>12</v>
      </c>
    </row>
    <row r="23" spans="1:18" ht="11.25" customHeight="1" x14ac:dyDescent="0.3">
      <c r="A23" s="25" t="s">
        <v>72</v>
      </c>
      <c r="B23" s="119">
        <v>120520</v>
      </c>
      <c r="C23" s="119"/>
      <c r="D23" s="155">
        <v>85.9</v>
      </c>
      <c r="E23" s="155"/>
      <c r="F23" s="156">
        <v>6</v>
      </c>
      <c r="G23" s="156"/>
      <c r="H23" s="156"/>
      <c r="I23" s="156">
        <v>-23</v>
      </c>
      <c r="J23" s="156"/>
      <c r="K23" s="51">
        <v>125.6</v>
      </c>
      <c r="L23" s="122">
        <v>4</v>
      </c>
      <c r="M23" s="122"/>
      <c r="N23" s="155">
        <v>71.2</v>
      </c>
      <c r="O23" s="155"/>
      <c r="P23" s="155"/>
      <c r="Q23" s="24">
        <v>8</v>
      </c>
    </row>
    <row r="24" spans="1:18" ht="11.25" customHeight="1" x14ac:dyDescent="0.3">
      <c r="A24" s="25" t="s">
        <v>73</v>
      </c>
      <c r="B24" s="119">
        <v>795643</v>
      </c>
      <c r="C24" s="119"/>
      <c r="D24" s="155">
        <v>103.9</v>
      </c>
      <c r="E24" s="155"/>
      <c r="F24" s="156">
        <v>16</v>
      </c>
      <c r="G24" s="156"/>
      <c r="H24" s="156"/>
      <c r="I24" s="156">
        <v>-37</v>
      </c>
      <c r="J24" s="156"/>
      <c r="K24" s="51">
        <v>149.6</v>
      </c>
      <c r="L24" s="122">
        <v>20</v>
      </c>
      <c r="M24" s="122"/>
      <c r="N24" s="155">
        <v>87</v>
      </c>
      <c r="O24" s="155"/>
      <c r="P24" s="155"/>
      <c r="Q24" s="24">
        <v>14</v>
      </c>
    </row>
    <row r="25" spans="1:18" ht="11.25" customHeight="1" x14ac:dyDescent="0.3">
      <c r="A25" s="25" t="s">
        <v>74</v>
      </c>
      <c r="B25" s="119">
        <v>247634</v>
      </c>
      <c r="C25" s="119"/>
      <c r="D25" s="155">
        <v>125.8</v>
      </c>
      <c r="E25" s="155"/>
      <c r="F25" s="156">
        <v>15</v>
      </c>
      <c r="G25" s="156"/>
      <c r="H25" s="156"/>
      <c r="I25" s="156">
        <v>-36</v>
      </c>
      <c r="J25" s="156"/>
      <c r="K25" s="51">
        <v>124.1</v>
      </c>
      <c r="L25" s="122">
        <v>14</v>
      </c>
      <c r="M25" s="122"/>
      <c r="N25" s="155">
        <v>126.2</v>
      </c>
      <c r="O25" s="155"/>
      <c r="P25" s="155"/>
      <c r="Q25" s="24">
        <v>15</v>
      </c>
    </row>
    <row r="26" spans="1:18" ht="11.25" customHeight="1" x14ac:dyDescent="0.3">
      <c r="A26" s="25" t="s">
        <v>75</v>
      </c>
      <c r="B26" s="119">
        <v>320527</v>
      </c>
      <c r="C26" s="119"/>
      <c r="D26" s="155">
        <v>117.8</v>
      </c>
      <c r="E26" s="155"/>
      <c r="F26" s="156">
        <v>5</v>
      </c>
      <c r="G26" s="156"/>
      <c r="H26" s="156"/>
      <c r="I26" s="156">
        <v>-29</v>
      </c>
      <c r="J26" s="156"/>
      <c r="K26" s="51">
        <v>114</v>
      </c>
      <c r="L26" s="122">
        <v>1</v>
      </c>
      <c r="M26" s="122"/>
      <c r="N26" s="155">
        <v>118.9</v>
      </c>
      <c r="O26" s="155"/>
      <c r="P26" s="155"/>
      <c r="Q26" s="24">
        <v>6</v>
      </c>
    </row>
    <row r="27" spans="1:18" ht="11.25" customHeight="1" x14ac:dyDescent="0.3">
      <c r="A27" s="25" t="s">
        <v>76</v>
      </c>
      <c r="B27" s="119">
        <v>1474624</v>
      </c>
      <c r="C27" s="119"/>
      <c r="D27" s="155">
        <v>74.599999999999994</v>
      </c>
      <c r="E27" s="155"/>
      <c r="F27" s="156">
        <v>-6</v>
      </c>
      <c r="G27" s="156"/>
      <c r="H27" s="156"/>
      <c r="I27" s="156">
        <v>-23</v>
      </c>
      <c r="J27" s="156"/>
      <c r="K27" s="51">
        <v>61.3</v>
      </c>
      <c r="L27" s="122">
        <v>-16</v>
      </c>
      <c r="M27" s="122"/>
      <c r="N27" s="155">
        <v>79.3</v>
      </c>
      <c r="O27" s="155"/>
      <c r="P27" s="155"/>
      <c r="Q27" s="24">
        <v>-2</v>
      </c>
    </row>
    <row r="28" spans="1:18" ht="11.25" customHeight="1" x14ac:dyDescent="0.3">
      <c r="A28" s="25" t="s">
        <v>77</v>
      </c>
      <c r="B28" s="119">
        <v>1387281</v>
      </c>
      <c r="C28" s="119"/>
      <c r="D28" s="155">
        <v>105.7</v>
      </c>
      <c r="E28" s="155"/>
      <c r="F28" s="156">
        <v>3</v>
      </c>
      <c r="G28" s="156"/>
      <c r="H28" s="156"/>
      <c r="I28" s="156">
        <v>-19</v>
      </c>
      <c r="J28" s="156"/>
      <c r="K28" s="51">
        <v>102.5</v>
      </c>
      <c r="L28" s="122">
        <v>-2</v>
      </c>
      <c r="M28" s="122"/>
      <c r="N28" s="155">
        <v>106.7</v>
      </c>
      <c r="O28" s="155"/>
      <c r="P28" s="155"/>
      <c r="Q28" s="24">
        <v>5</v>
      </c>
    </row>
    <row r="29" spans="1:18" ht="11.25" customHeight="1" x14ac:dyDescent="0.3">
      <c r="A29" s="97" t="s">
        <v>78</v>
      </c>
      <c r="B29" s="97"/>
      <c r="C29" s="97"/>
      <c r="D29" s="97"/>
      <c r="E29" s="97"/>
      <c r="F29" s="97"/>
      <c r="G29" s="97"/>
      <c r="H29" s="97"/>
      <c r="I29" s="97"/>
      <c r="J29" s="97"/>
      <c r="K29" s="97"/>
      <c r="L29" s="97"/>
      <c r="M29" s="97"/>
      <c r="N29" s="97"/>
      <c r="O29" s="97"/>
      <c r="P29" s="97"/>
      <c r="Q29" s="97"/>
      <c r="R29" s="97"/>
    </row>
    <row r="30" spans="1:18" ht="11.25" customHeight="1" x14ac:dyDescent="0.3">
      <c r="A30" s="25" t="s">
        <v>79</v>
      </c>
      <c r="B30" s="119">
        <v>186274</v>
      </c>
      <c r="C30" s="119"/>
      <c r="D30" s="155">
        <v>91.4</v>
      </c>
      <c r="E30" s="155"/>
      <c r="F30" s="156">
        <v>-5</v>
      </c>
      <c r="G30" s="156"/>
      <c r="H30" s="156"/>
      <c r="I30" s="156">
        <v>-36</v>
      </c>
      <c r="J30" s="156"/>
      <c r="K30" s="51">
        <v>82.3</v>
      </c>
      <c r="L30" s="122">
        <v>-8</v>
      </c>
      <c r="M30" s="122"/>
      <c r="N30" s="155">
        <v>94.4</v>
      </c>
      <c r="O30" s="155"/>
      <c r="P30" s="155"/>
      <c r="Q30" s="24">
        <v>-4</v>
      </c>
    </row>
    <row r="31" spans="1:18" ht="11.25" customHeight="1" x14ac:dyDescent="0.3">
      <c r="A31" s="25" t="s">
        <v>80</v>
      </c>
      <c r="B31" s="119">
        <v>2551096</v>
      </c>
      <c r="C31" s="119"/>
      <c r="D31" s="155">
        <v>94.3</v>
      </c>
      <c r="E31" s="155"/>
      <c r="F31" s="156">
        <v>-1</v>
      </c>
      <c r="G31" s="156"/>
      <c r="H31" s="156"/>
      <c r="I31" s="156">
        <v>-32</v>
      </c>
      <c r="J31" s="156"/>
      <c r="K31" s="51">
        <v>72.8</v>
      </c>
      <c r="L31" s="122">
        <v>-14</v>
      </c>
      <c r="M31" s="122"/>
      <c r="N31" s="155">
        <v>102</v>
      </c>
      <c r="O31" s="155"/>
      <c r="P31" s="155"/>
      <c r="Q31" s="24">
        <v>3</v>
      </c>
    </row>
    <row r="32" spans="1:18" ht="11.25" customHeight="1" x14ac:dyDescent="0.3">
      <c r="A32" s="25" t="s">
        <v>81</v>
      </c>
      <c r="B32" s="119">
        <v>371057</v>
      </c>
      <c r="C32" s="119"/>
      <c r="D32" s="155">
        <v>63.8</v>
      </c>
      <c r="E32" s="155"/>
      <c r="F32" s="156">
        <v>-12</v>
      </c>
      <c r="G32" s="156"/>
      <c r="H32" s="156"/>
      <c r="I32" s="156">
        <v>-45</v>
      </c>
      <c r="J32" s="156"/>
      <c r="K32" s="51">
        <v>56.8</v>
      </c>
      <c r="L32" s="122">
        <v>-18</v>
      </c>
      <c r="M32" s="122"/>
      <c r="N32" s="155">
        <v>66.2</v>
      </c>
      <c r="O32" s="155"/>
      <c r="P32" s="155"/>
      <c r="Q32" s="24">
        <v>-9</v>
      </c>
    </row>
    <row r="33" spans="1:18" ht="170.5" customHeight="1" x14ac:dyDescent="0.3">
      <c r="A33" s="97" t="s">
        <v>82</v>
      </c>
      <c r="B33" s="97"/>
      <c r="C33" s="97"/>
      <c r="D33" s="97"/>
      <c r="E33" s="97"/>
      <c r="F33" s="97"/>
      <c r="G33" s="97"/>
      <c r="H33" s="97"/>
      <c r="I33" s="97"/>
      <c r="J33" s="97"/>
      <c r="K33" s="97"/>
      <c r="L33" s="97"/>
      <c r="M33" s="97"/>
      <c r="N33" s="97"/>
      <c r="O33" s="97"/>
      <c r="P33" s="97"/>
      <c r="Q33" s="97"/>
      <c r="R33" s="97"/>
    </row>
    <row r="44" spans="1:18" x14ac:dyDescent="0.3">
      <c r="N44" s="285"/>
    </row>
  </sheetData>
  <mergeCells count="180">
    <mergeCell ref="A33:R33"/>
    <mergeCell ref="B31:C31"/>
    <mergeCell ref="D31:E31"/>
    <mergeCell ref="F31:H31"/>
    <mergeCell ref="I31:J31"/>
    <mergeCell ref="L31:M31"/>
    <mergeCell ref="N31:P31"/>
    <mergeCell ref="B32:C32"/>
    <mergeCell ref="D32:E32"/>
    <mergeCell ref="F32:H32"/>
    <mergeCell ref="I32:J32"/>
    <mergeCell ref="L32:M32"/>
    <mergeCell ref="N32:P32"/>
    <mergeCell ref="B28:C28"/>
    <mergeCell ref="D28:E28"/>
    <mergeCell ref="F28:H28"/>
    <mergeCell ref="I28:J28"/>
    <mergeCell ref="L28:M28"/>
    <mergeCell ref="N28:P28"/>
    <mergeCell ref="A29:R29"/>
    <mergeCell ref="B30:C30"/>
    <mergeCell ref="D30:E30"/>
    <mergeCell ref="F30:H30"/>
    <mergeCell ref="I30:J30"/>
    <mergeCell ref="L30:M30"/>
    <mergeCell ref="N30:P30"/>
    <mergeCell ref="B26:C26"/>
    <mergeCell ref="D26:E26"/>
    <mergeCell ref="F26:H26"/>
    <mergeCell ref="I26:J26"/>
    <mergeCell ref="L26:M26"/>
    <mergeCell ref="N26:P26"/>
    <mergeCell ref="B27:C27"/>
    <mergeCell ref="D27:E27"/>
    <mergeCell ref="F27:H27"/>
    <mergeCell ref="I27:J27"/>
    <mergeCell ref="L27:M27"/>
    <mergeCell ref="N27:P27"/>
    <mergeCell ref="B24:C24"/>
    <mergeCell ref="D24:E24"/>
    <mergeCell ref="F24:H24"/>
    <mergeCell ref="I24:J24"/>
    <mergeCell ref="L24:M24"/>
    <mergeCell ref="N24:P24"/>
    <mergeCell ref="B25:C25"/>
    <mergeCell ref="D25:E25"/>
    <mergeCell ref="F25:H25"/>
    <mergeCell ref="I25:J25"/>
    <mergeCell ref="L25:M25"/>
    <mergeCell ref="N25:P25"/>
    <mergeCell ref="B22:C22"/>
    <mergeCell ref="D22:E22"/>
    <mergeCell ref="F22:H22"/>
    <mergeCell ref="I22:J22"/>
    <mergeCell ref="L22:M22"/>
    <mergeCell ref="N22:P22"/>
    <mergeCell ref="B23:C23"/>
    <mergeCell ref="D23:E23"/>
    <mergeCell ref="F23:H23"/>
    <mergeCell ref="I23:J23"/>
    <mergeCell ref="L23:M23"/>
    <mergeCell ref="N23:P23"/>
    <mergeCell ref="B20:C20"/>
    <mergeCell ref="D20:E20"/>
    <mergeCell ref="F20:H20"/>
    <mergeCell ref="I20:J20"/>
    <mergeCell ref="L20:M20"/>
    <mergeCell ref="N20:P20"/>
    <mergeCell ref="B21:C21"/>
    <mergeCell ref="D21:E21"/>
    <mergeCell ref="F21:H21"/>
    <mergeCell ref="I21:J21"/>
    <mergeCell ref="L21:M21"/>
    <mergeCell ref="N21:P21"/>
    <mergeCell ref="B18:C18"/>
    <mergeCell ref="D18:E18"/>
    <mergeCell ref="F18:H18"/>
    <mergeCell ref="I18:J18"/>
    <mergeCell ref="L18:M18"/>
    <mergeCell ref="N18:P18"/>
    <mergeCell ref="B19:C19"/>
    <mergeCell ref="D19:E19"/>
    <mergeCell ref="F19:H19"/>
    <mergeCell ref="I19:J19"/>
    <mergeCell ref="L19:M19"/>
    <mergeCell ref="N19:P19"/>
    <mergeCell ref="A15:R15"/>
    <mergeCell ref="B16:C16"/>
    <mergeCell ref="D16:E16"/>
    <mergeCell ref="F16:H16"/>
    <mergeCell ref="I16:J16"/>
    <mergeCell ref="L16:M16"/>
    <mergeCell ref="N16:P16"/>
    <mergeCell ref="B17:C17"/>
    <mergeCell ref="D17:E17"/>
    <mergeCell ref="F17:H17"/>
    <mergeCell ref="I17:J17"/>
    <mergeCell ref="L17:M17"/>
    <mergeCell ref="N17:P17"/>
    <mergeCell ref="B13:C13"/>
    <mergeCell ref="D13:E13"/>
    <mergeCell ref="F13:H13"/>
    <mergeCell ref="I13:J13"/>
    <mergeCell ref="L13:M13"/>
    <mergeCell ref="N13:P13"/>
    <mergeCell ref="B14:C14"/>
    <mergeCell ref="D14:E14"/>
    <mergeCell ref="F14:H14"/>
    <mergeCell ref="I14:J14"/>
    <mergeCell ref="L14:M14"/>
    <mergeCell ref="N14:P14"/>
    <mergeCell ref="B11:C11"/>
    <mergeCell ref="D11:E11"/>
    <mergeCell ref="F11:H11"/>
    <mergeCell ref="I11:J11"/>
    <mergeCell ref="L11:M11"/>
    <mergeCell ref="N11:P11"/>
    <mergeCell ref="B12:C12"/>
    <mergeCell ref="D12:E12"/>
    <mergeCell ref="F12:H12"/>
    <mergeCell ref="I12:J12"/>
    <mergeCell ref="L12:M12"/>
    <mergeCell ref="N12:P12"/>
    <mergeCell ref="B9:C9"/>
    <mergeCell ref="D9:E9"/>
    <mergeCell ref="F9:H9"/>
    <mergeCell ref="I9:J9"/>
    <mergeCell ref="L9:M9"/>
    <mergeCell ref="N9:P9"/>
    <mergeCell ref="B10:C10"/>
    <mergeCell ref="D10:E10"/>
    <mergeCell ref="F10:H10"/>
    <mergeCell ref="I10:J10"/>
    <mergeCell ref="L10:M10"/>
    <mergeCell ref="N10:P10"/>
    <mergeCell ref="B7:C7"/>
    <mergeCell ref="D7:E7"/>
    <mergeCell ref="F7:H7"/>
    <mergeCell ref="I7:J7"/>
    <mergeCell ref="L7:M7"/>
    <mergeCell ref="N7:P7"/>
    <mergeCell ref="B8:C8"/>
    <mergeCell ref="D8:E8"/>
    <mergeCell ref="F8:H8"/>
    <mergeCell ref="I8:J8"/>
    <mergeCell ref="L8:M8"/>
    <mergeCell ref="N8:P8"/>
    <mergeCell ref="B5:C5"/>
    <mergeCell ref="D5:E5"/>
    <mergeCell ref="F5:H5"/>
    <mergeCell ref="I5:J5"/>
    <mergeCell ref="L5:M5"/>
    <mergeCell ref="N5:P5"/>
    <mergeCell ref="B6:C6"/>
    <mergeCell ref="D6:E6"/>
    <mergeCell ref="F6:H6"/>
    <mergeCell ref="I6:J6"/>
    <mergeCell ref="L6:M6"/>
    <mergeCell ref="N6:P6"/>
    <mergeCell ref="B3:C3"/>
    <mergeCell ref="D3:E3"/>
    <mergeCell ref="F3:H3"/>
    <mergeCell ref="I3:J3"/>
    <mergeCell ref="L3:M3"/>
    <mergeCell ref="N3:P3"/>
    <mergeCell ref="B4:C4"/>
    <mergeCell ref="D4:E4"/>
    <mergeCell ref="F4:H4"/>
    <mergeCell ref="I4:J4"/>
    <mergeCell ref="L4:M4"/>
    <mergeCell ref="N4:P4"/>
    <mergeCell ref="A1:B1"/>
    <mergeCell ref="C1:D1"/>
    <mergeCell ref="E1:I1"/>
    <mergeCell ref="K1:N1"/>
    <mergeCell ref="O1:R1"/>
    <mergeCell ref="B2:F2"/>
    <mergeCell ref="H2:L2"/>
    <mergeCell ref="M2:O2"/>
    <mergeCell ref="P2:R2"/>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36"/>
  <sheetViews>
    <sheetView topLeftCell="A7" workbookViewId="0">
      <selection activeCell="V8" sqref="W8"/>
    </sheetView>
  </sheetViews>
  <sheetFormatPr defaultRowHeight="13" x14ac:dyDescent="0.3"/>
  <cols>
    <col min="1" max="1" width="21.296875" customWidth="1"/>
    <col min="2" max="2" width="1.796875" customWidth="1"/>
    <col min="3" max="3" width="10" customWidth="1"/>
    <col min="4" max="4" width="0.69921875" customWidth="1"/>
    <col min="5" max="5" width="8.8984375" customWidth="1"/>
    <col min="6" max="6" width="7.796875" customWidth="1"/>
    <col min="7" max="7" width="10.3984375" customWidth="1"/>
    <col min="8" max="8" width="2.19921875" customWidth="1"/>
    <col min="9" max="9" width="3.59765625" customWidth="1"/>
    <col min="10" max="10" width="11.796875" customWidth="1"/>
    <col min="11" max="11" width="2.19921875" customWidth="1"/>
    <col min="12" max="12" width="5.796875" customWidth="1"/>
    <col min="13" max="13" width="0.69921875" customWidth="1"/>
    <col min="14" max="14" width="9.296875" customWidth="1"/>
    <col min="15" max="15" width="1.59765625" customWidth="1"/>
    <col min="16" max="16" width="8.69921875" customWidth="1"/>
    <col min="17" max="17" width="6" customWidth="1"/>
    <col min="18" max="18" width="2.19921875" customWidth="1"/>
    <col min="19" max="19" width="6.19921875" customWidth="1"/>
    <col min="20" max="20" width="3.296875" customWidth="1"/>
  </cols>
  <sheetData>
    <row r="1" spans="1:20" ht="56.25" customHeight="1" x14ac:dyDescent="0.3">
      <c r="A1" s="97" t="s">
        <v>83</v>
      </c>
      <c r="B1" s="97"/>
      <c r="C1" s="97"/>
      <c r="D1" s="97"/>
      <c r="E1" s="97"/>
      <c r="F1" s="97"/>
      <c r="G1" s="97"/>
      <c r="H1" s="97"/>
      <c r="I1" s="97"/>
      <c r="J1" s="97"/>
      <c r="K1" s="97"/>
      <c r="L1" s="97"/>
      <c r="M1" s="159" t="s">
        <v>84</v>
      </c>
      <c r="N1" s="159"/>
      <c r="O1" s="159"/>
      <c r="P1" s="159"/>
      <c r="Q1" s="159"/>
      <c r="R1" s="159"/>
      <c r="S1" s="159"/>
      <c r="T1" s="159"/>
    </row>
    <row r="2" spans="1:20" ht="56.25" customHeight="1" x14ac:dyDescent="0.2">
      <c r="A2" s="159" t="s">
        <v>85</v>
      </c>
      <c r="B2" s="159"/>
      <c r="C2" s="52" t="s">
        <v>10</v>
      </c>
      <c r="D2" s="146" t="s">
        <v>86</v>
      </c>
      <c r="E2" s="146"/>
      <c r="F2" s="97" t="s">
        <v>87</v>
      </c>
      <c r="G2" s="97"/>
      <c r="H2" s="104" t="s">
        <v>88</v>
      </c>
      <c r="I2" s="104"/>
      <c r="J2" s="104"/>
      <c r="K2" s="97" t="s">
        <v>88</v>
      </c>
      <c r="L2" s="97"/>
      <c r="M2" s="97"/>
      <c r="N2" s="97"/>
      <c r="O2" s="97" t="s">
        <v>89</v>
      </c>
      <c r="P2" s="97"/>
      <c r="Q2" s="97"/>
      <c r="R2" s="97"/>
      <c r="S2" s="146" t="s">
        <v>86</v>
      </c>
      <c r="T2" s="146"/>
    </row>
    <row r="3" spans="1:20" ht="11.25" customHeight="1" x14ac:dyDescent="0.3">
      <c r="A3" s="25" t="s">
        <v>51</v>
      </c>
      <c r="B3" s="121">
        <v>5721</v>
      </c>
      <c r="C3" s="121"/>
      <c r="D3" s="121"/>
      <c r="E3" s="19">
        <v>-3</v>
      </c>
      <c r="F3" s="22">
        <v>-15</v>
      </c>
      <c r="G3" s="160">
        <v>1356</v>
      </c>
      <c r="H3" s="160"/>
      <c r="I3" s="19">
        <v>-3</v>
      </c>
      <c r="J3" s="161">
        <v>3414</v>
      </c>
      <c r="K3" s="161"/>
      <c r="L3" s="19">
        <v>-6</v>
      </c>
      <c r="M3" s="162">
        <v>951</v>
      </c>
      <c r="N3" s="162"/>
      <c r="O3" s="162"/>
      <c r="P3" s="50">
        <v>11</v>
      </c>
      <c r="Q3" s="19">
        <v>134</v>
      </c>
      <c r="R3" s="135">
        <v>-11</v>
      </c>
      <c r="S3" s="135"/>
    </row>
    <row r="4" spans="1:20" ht="11.25" customHeight="1" x14ac:dyDescent="0.3">
      <c r="A4" s="25" t="s">
        <v>52</v>
      </c>
      <c r="B4" s="121">
        <v>4663</v>
      </c>
      <c r="C4" s="121"/>
      <c r="D4" s="121"/>
      <c r="E4" s="19">
        <v>-4</v>
      </c>
      <c r="F4" s="22">
        <v>-46</v>
      </c>
      <c r="G4" s="160">
        <v>1016</v>
      </c>
      <c r="H4" s="160"/>
      <c r="I4" s="19">
        <v>-9</v>
      </c>
      <c r="J4" s="161">
        <v>2825</v>
      </c>
      <c r="K4" s="161"/>
      <c r="L4" s="19">
        <v>-4</v>
      </c>
      <c r="M4" s="162">
        <v>822</v>
      </c>
      <c r="N4" s="162"/>
      <c r="O4" s="162"/>
      <c r="P4" s="50">
        <v>4</v>
      </c>
      <c r="Q4" s="19">
        <v>249</v>
      </c>
      <c r="R4" s="135">
        <v>-4</v>
      </c>
      <c r="S4" s="135"/>
    </row>
    <row r="5" spans="1:20" ht="11.25" customHeight="1" x14ac:dyDescent="0.3">
      <c r="A5" s="25" t="s">
        <v>90</v>
      </c>
      <c r="B5" s="121">
        <v>6196</v>
      </c>
      <c r="C5" s="121"/>
      <c r="D5" s="121"/>
      <c r="E5" s="19">
        <v>-9</v>
      </c>
      <c r="F5" s="13" t="s">
        <v>54</v>
      </c>
      <c r="G5" s="160">
        <v>1410</v>
      </c>
      <c r="H5" s="160"/>
      <c r="I5" s="19">
        <v>3</v>
      </c>
      <c r="J5" s="161">
        <v>3584</v>
      </c>
      <c r="K5" s="161"/>
      <c r="L5" s="19">
        <v>-16</v>
      </c>
      <c r="M5" s="160">
        <v>1201</v>
      </c>
      <c r="N5" s="160"/>
      <c r="O5" s="160"/>
      <c r="P5" s="50">
        <v>6</v>
      </c>
      <c r="Q5" s="19">
        <v>231</v>
      </c>
      <c r="R5" s="135">
        <v>19</v>
      </c>
      <c r="S5" s="135"/>
    </row>
    <row r="6" spans="1:20" ht="11.25" customHeight="1" x14ac:dyDescent="0.3">
      <c r="A6" s="25" t="s">
        <v>91</v>
      </c>
      <c r="B6" s="121">
        <v>4305</v>
      </c>
      <c r="C6" s="121"/>
      <c r="D6" s="121"/>
      <c r="E6" s="19">
        <v>-8</v>
      </c>
      <c r="F6" s="13" t="s">
        <v>54</v>
      </c>
      <c r="G6" s="160">
        <v>1207</v>
      </c>
      <c r="H6" s="160"/>
      <c r="I6" s="19">
        <v>-16</v>
      </c>
      <c r="J6" s="161">
        <v>2386</v>
      </c>
      <c r="K6" s="161"/>
      <c r="L6" s="19">
        <v>-5</v>
      </c>
      <c r="M6" s="162">
        <v>713</v>
      </c>
      <c r="N6" s="162"/>
      <c r="O6" s="162"/>
      <c r="P6" s="50">
        <v>-1</v>
      </c>
      <c r="Q6" s="19">
        <v>153</v>
      </c>
      <c r="R6" s="135">
        <v>-18</v>
      </c>
      <c r="S6" s="135"/>
    </row>
    <row r="7" spans="1:20" ht="11.25" customHeight="1" x14ac:dyDescent="0.3">
      <c r="A7" s="25" t="s">
        <v>56</v>
      </c>
      <c r="B7" s="121">
        <v>3319</v>
      </c>
      <c r="C7" s="121"/>
      <c r="D7" s="121"/>
      <c r="E7" s="19">
        <v>4</v>
      </c>
      <c r="F7" s="22">
        <v>-17</v>
      </c>
      <c r="G7" s="160">
        <v>1033</v>
      </c>
      <c r="H7" s="160"/>
      <c r="I7" s="19">
        <v>3</v>
      </c>
      <c r="J7" s="161">
        <v>1756</v>
      </c>
      <c r="K7" s="161"/>
      <c r="L7" s="19">
        <v>-3</v>
      </c>
      <c r="M7" s="162">
        <v>530</v>
      </c>
      <c r="N7" s="162"/>
      <c r="O7" s="162"/>
      <c r="P7" s="50">
        <v>42</v>
      </c>
      <c r="Q7" s="19">
        <v>241</v>
      </c>
      <c r="R7" s="135">
        <v>-2</v>
      </c>
      <c r="S7" s="135"/>
    </row>
    <row r="8" spans="1:20" ht="11.25" customHeight="1" x14ac:dyDescent="0.3">
      <c r="A8" s="25" t="s">
        <v>57</v>
      </c>
      <c r="B8" s="121">
        <v>3000</v>
      </c>
      <c r="C8" s="121"/>
      <c r="D8" s="121"/>
      <c r="E8" s="19">
        <v>1</v>
      </c>
      <c r="F8" s="22">
        <v>-36</v>
      </c>
      <c r="G8" s="162">
        <v>932</v>
      </c>
      <c r="H8" s="162"/>
      <c r="I8" s="19">
        <v>5</v>
      </c>
      <c r="J8" s="161">
        <v>1675</v>
      </c>
      <c r="K8" s="161"/>
      <c r="L8" s="19">
        <v>-5</v>
      </c>
      <c r="M8" s="162">
        <v>393</v>
      </c>
      <c r="N8" s="162"/>
      <c r="O8" s="162"/>
      <c r="P8" s="50">
        <v>24</v>
      </c>
      <c r="Q8" s="19">
        <v>269</v>
      </c>
      <c r="R8" s="135">
        <v>26</v>
      </c>
      <c r="S8" s="135"/>
    </row>
    <row r="9" spans="1:20" ht="11.25" customHeight="1" x14ac:dyDescent="0.3">
      <c r="A9" s="25" t="s">
        <v>58</v>
      </c>
      <c r="B9" s="121">
        <v>3297</v>
      </c>
      <c r="C9" s="121"/>
      <c r="D9" s="121"/>
      <c r="E9" s="19">
        <v>2</v>
      </c>
      <c r="F9" s="22">
        <v>-36</v>
      </c>
      <c r="G9" s="162">
        <v>714</v>
      </c>
      <c r="H9" s="162"/>
      <c r="I9" s="19">
        <v>12</v>
      </c>
      <c r="J9" s="161">
        <v>1718</v>
      </c>
      <c r="K9" s="161"/>
      <c r="L9" s="19">
        <v>-6</v>
      </c>
      <c r="M9" s="162">
        <v>864</v>
      </c>
      <c r="N9" s="162"/>
      <c r="O9" s="162"/>
      <c r="P9" s="50">
        <v>13</v>
      </c>
      <c r="Q9" s="19">
        <v>342</v>
      </c>
      <c r="R9" s="135">
        <v>6</v>
      </c>
      <c r="S9" s="135"/>
    </row>
    <row r="10" spans="1:20" ht="11.25" customHeight="1" x14ac:dyDescent="0.3">
      <c r="A10" s="25" t="s">
        <v>59</v>
      </c>
      <c r="B10" s="121">
        <v>2946</v>
      </c>
      <c r="C10" s="121"/>
      <c r="D10" s="121"/>
      <c r="E10" s="19">
        <v>-13</v>
      </c>
      <c r="F10" s="22">
        <v>-37</v>
      </c>
      <c r="G10" s="162">
        <v>830</v>
      </c>
      <c r="H10" s="162"/>
      <c r="I10" s="19">
        <v>-12</v>
      </c>
      <c r="J10" s="161">
        <v>1529</v>
      </c>
      <c r="K10" s="161"/>
      <c r="L10" s="19">
        <v>-20</v>
      </c>
      <c r="M10" s="162">
        <v>587</v>
      </c>
      <c r="N10" s="162"/>
      <c r="O10" s="162"/>
      <c r="P10" s="50">
        <v>9</v>
      </c>
      <c r="Q10" s="19">
        <v>289</v>
      </c>
      <c r="R10" s="135">
        <v>-6</v>
      </c>
      <c r="S10" s="135"/>
    </row>
    <row r="11" spans="1:20" ht="11.25" customHeight="1" x14ac:dyDescent="0.3">
      <c r="A11" s="118" t="s">
        <v>92</v>
      </c>
      <c r="B11" s="118"/>
      <c r="C11" s="118"/>
      <c r="D11" s="118"/>
      <c r="E11" s="118"/>
      <c r="F11" s="118"/>
      <c r="G11" s="118"/>
      <c r="H11" s="118"/>
      <c r="I11" s="118"/>
      <c r="J11" s="118"/>
      <c r="K11" s="118"/>
      <c r="L11" s="118"/>
      <c r="M11" s="118"/>
      <c r="N11" s="118"/>
      <c r="O11" s="118"/>
      <c r="P11" s="118"/>
      <c r="Q11" s="118"/>
      <c r="R11" s="118"/>
      <c r="S11" s="118"/>
      <c r="T11" s="118"/>
    </row>
    <row r="12" spans="1:20" ht="11.25" customHeight="1" x14ac:dyDescent="0.3">
      <c r="A12" s="25" t="s">
        <v>93</v>
      </c>
      <c r="B12" s="121">
        <v>3688</v>
      </c>
      <c r="C12" s="121"/>
      <c r="D12" s="121"/>
      <c r="E12" s="19">
        <v>-1</v>
      </c>
      <c r="F12" s="22">
        <v>-34</v>
      </c>
      <c r="G12" s="160">
        <v>1058</v>
      </c>
      <c r="H12" s="160"/>
      <c r="I12" s="24">
        <v>-4</v>
      </c>
      <c r="J12" s="161">
        <v>1915</v>
      </c>
      <c r="K12" s="161"/>
      <c r="L12" s="144">
        <v>-1</v>
      </c>
      <c r="M12" s="144"/>
      <c r="N12" s="163">
        <v>715</v>
      </c>
      <c r="O12" s="163"/>
      <c r="P12" s="50">
        <v>3</v>
      </c>
      <c r="Q12" s="19">
        <v>413</v>
      </c>
      <c r="R12" s="135">
        <v>-8</v>
      </c>
      <c r="S12" s="135"/>
    </row>
    <row r="13" spans="1:20" ht="11.25" customHeight="1" x14ac:dyDescent="0.3">
      <c r="A13" s="25" t="s">
        <v>94</v>
      </c>
      <c r="B13" s="121">
        <v>3492</v>
      </c>
      <c r="C13" s="121"/>
      <c r="D13" s="121"/>
      <c r="E13" s="19">
        <v>5</v>
      </c>
      <c r="F13" s="22">
        <v>-37</v>
      </c>
      <c r="G13" s="162">
        <v>614</v>
      </c>
      <c r="H13" s="162"/>
      <c r="I13" s="24">
        <v>-1</v>
      </c>
      <c r="J13" s="161">
        <v>2378</v>
      </c>
      <c r="K13" s="161"/>
      <c r="L13" s="144">
        <v>5</v>
      </c>
      <c r="M13" s="144"/>
      <c r="N13" s="163">
        <v>501</v>
      </c>
      <c r="O13" s="163"/>
      <c r="P13" s="50">
        <v>13</v>
      </c>
      <c r="Q13" s="19">
        <v>127</v>
      </c>
      <c r="R13" s="135">
        <v>-15</v>
      </c>
      <c r="S13" s="135"/>
    </row>
    <row r="14" spans="1:20" ht="11.25" customHeight="1" x14ac:dyDescent="0.3">
      <c r="A14" s="25" t="s">
        <v>63</v>
      </c>
      <c r="B14" s="121">
        <v>4743</v>
      </c>
      <c r="C14" s="121"/>
      <c r="D14" s="121"/>
      <c r="E14" s="19">
        <v>-1</v>
      </c>
      <c r="F14" s="22">
        <v>-27</v>
      </c>
      <c r="G14" s="162">
        <v>770</v>
      </c>
      <c r="H14" s="162"/>
      <c r="I14" s="24">
        <v>-6</v>
      </c>
      <c r="J14" s="161">
        <v>3358</v>
      </c>
      <c r="K14" s="161"/>
      <c r="L14" s="144">
        <v>-2</v>
      </c>
      <c r="M14" s="144"/>
      <c r="N14" s="163">
        <v>615</v>
      </c>
      <c r="O14" s="163"/>
      <c r="P14" s="50">
        <v>13</v>
      </c>
      <c r="Q14" s="19">
        <v>95</v>
      </c>
      <c r="R14" s="135">
        <v>7</v>
      </c>
      <c r="S14" s="135"/>
    </row>
    <row r="15" spans="1:20" ht="33.75" customHeight="1" x14ac:dyDescent="0.3">
      <c r="A15" s="97" t="s">
        <v>95</v>
      </c>
      <c r="B15" s="97"/>
      <c r="C15" s="97"/>
      <c r="D15" s="97"/>
      <c r="E15" s="97"/>
      <c r="F15" s="97"/>
      <c r="G15" s="97"/>
      <c r="H15" s="97"/>
      <c r="I15" s="97"/>
      <c r="J15" s="97"/>
      <c r="K15" s="97"/>
      <c r="L15" s="97"/>
      <c r="M15" s="97"/>
      <c r="N15" s="97"/>
      <c r="O15" s="97"/>
      <c r="P15" s="97"/>
      <c r="Q15" s="97"/>
      <c r="R15" s="97"/>
      <c r="S15" s="97"/>
      <c r="T15" s="97"/>
    </row>
    <row r="16" spans="1:20" ht="11.25" customHeight="1" x14ac:dyDescent="0.3">
      <c r="A16" s="122">
        <v>-33</v>
      </c>
      <c r="B16" s="122"/>
      <c r="C16" s="122"/>
      <c r="D16" s="122"/>
      <c r="E16" s="122"/>
      <c r="F16" s="122"/>
      <c r="G16" s="164">
        <v>828</v>
      </c>
      <c r="H16" s="164"/>
      <c r="I16" s="53">
        <v>10</v>
      </c>
      <c r="J16" s="161">
        <v>2401</v>
      </c>
      <c r="K16" s="161"/>
      <c r="L16" s="16">
        <v>-12</v>
      </c>
      <c r="M16" s="120">
        <v>1057</v>
      </c>
      <c r="N16" s="120"/>
      <c r="O16" s="120"/>
      <c r="P16" s="53">
        <v>33</v>
      </c>
      <c r="Q16" s="53">
        <v>171</v>
      </c>
      <c r="R16" s="135">
        <v>9</v>
      </c>
      <c r="S16" s="135"/>
    </row>
    <row r="17" spans="1:20" ht="11.25" customHeight="1" x14ac:dyDescent="0.3">
      <c r="A17" s="25" t="s">
        <v>96</v>
      </c>
      <c r="B17" s="121">
        <v>3519</v>
      </c>
      <c r="C17" s="121"/>
      <c r="D17" s="121"/>
      <c r="E17" s="19">
        <v>-1</v>
      </c>
      <c r="F17" s="22">
        <v>-39</v>
      </c>
      <c r="G17" s="162">
        <v>535</v>
      </c>
      <c r="H17" s="162"/>
      <c r="I17" s="19">
        <v>-5</v>
      </c>
      <c r="J17" s="161">
        <v>2510</v>
      </c>
      <c r="K17" s="161"/>
      <c r="L17" s="19">
        <v>-3</v>
      </c>
      <c r="M17" s="162">
        <v>474</v>
      </c>
      <c r="N17" s="162"/>
      <c r="O17" s="162"/>
      <c r="P17" s="50">
        <v>22</v>
      </c>
      <c r="Q17" s="19">
        <v>108</v>
      </c>
      <c r="R17" s="135">
        <v>-16</v>
      </c>
      <c r="S17" s="135"/>
    </row>
    <row r="18" spans="1:20" ht="18.25" customHeight="1" x14ac:dyDescent="0.3">
      <c r="A18" s="25" t="s">
        <v>97</v>
      </c>
      <c r="B18" s="121">
        <v>4697</v>
      </c>
      <c r="C18" s="121"/>
      <c r="D18" s="121"/>
      <c r="E18" s="19">
        <v>2</v>
      </c>
      <c r="F18" s="22">
        <v>-17</v>
      </c>
      <c r="G18" s="162">
        <v>854</v>
      </c>
      <c r="H18" s="162"/>
      <c r="I18" s="19">
        <v>5</v>
      </c>
      <c r="J18" s="161">
        <v>2989</v>
      </c>
      <c r="K18" s="161"/>
      <c r="L18" s="19">
        <v>-4</v>
      </c>
      <c r="M18" s="162">
        <v>855</v>
      </c>
      <c r="N18" s="162"/>
      <c r="O18" s="162"/>
      <c r="P18" s="50">
        <v>25</v>
      </c>
      <c r="Q18" s="19">
        <v>286</v>
      </c>
      <c r="R18" s="135">
        <v>3</v>
      </c>
      <c r="S18" s="135"/>
    </row>
    <row r="19" spans="1:20" ht="11.25" customHeight="1" x14ac:dyDescent="0.3">
      <c r="A19" s="25" t="s">
        <v>66</v>
      </c>
      <c r="B19" s="121">
        <v>6138</v>
      </c>
      <c r="C19" s="121"/>
      <c r="D19" s="121"/>
      <c r="E19" s="19">
        <v>7</v>
      </c>
      <c r="F19" s="22">
        <v>-28</v>
      </c>
      <c r="G19" s="160">
        <v>1310</v>
      </c>
      <c r="H19" s="160"/>
      <c r="I19" s="19">
        <v>4</v>
      </c>
      <c r="J19" s="161">
        <v>4011</v>
      </c>
      <c r="K19" s="161"/>
      <c r="L19" s="19">
        <v>5</v>
      </c>
      <c r="M19" s="162">
        <v>816</v>
      </c>
      <c r="N19" s="162"/>
      <c r="O19" s="162"/>
      <c r="P19" s="50">
        <v>25</v>
      </c>
      <c r="Q19" s="19">
        <v>250</v>
      </c>
      <c r="R19" s="135">
        <v>4</v>
      </c>
      <c r="S19" s="135"/>
    </row>
    <row r="20" spans="1:20" ht="11.25" customHeight="1" x14ac:dyDescent="0.3">
      <c r="A20" s="25" t="s">
        <v>67</v>
      </c>
      <c r="B20" s="121">
        <v>4496</v>
      </c>
      <c r="C20" s="121"/>
      <c r="D20" s="121"/>
      <c r="E20" s="19">
        <v>13</v>
      </c>
      <c r="F20" s="22">
        <v>1</v>
      </c>
      <c r="G20" s="162">
        <v>735</v>
      </c>
      <c r="H20" s="162"/>
      <c r="I20" s="19">
        <v>5</v>
      </c>
      <c r="J20" s="161">
        <v>3080</v>
      </c>
      <c r="K20" s="161"/>
      <c r="L20" s="19">
        <v>16</v>
      </c>
      <c r="M20" s="162">
        <v>682</v>
      </c>
      <c r="N20" s="162"/>
      <c r="O20" s="162"/>
      <c r="P20" s="50">
        <v>9</v>
      </c>
      <c r="Q20" s="19">
        <v>236</v>
      </c>
      <c r="R20" s="135">
        <v>7</v>
      </c>
      <c r="S20" s="135"/>
    </row>
    <row r="21" spans="1:20" ht="11.25" customHeight="1" x14ac:dyDescent="0.3">
      <c r="A21" s="25" t="s">
        <v>68</v>
      </c>
      <c r="B21" s="121">
        <v>5503</v>
      </c>
      <c r="C21" s="121"/>
      <c r="D21" s="121"/>
      <c r="E21" s="19">
        <v>4</v>
      </c>
      <c r="F21" s="22">
        <v>-30</v>
      </c>
      <c r="G21" s="162">
        <v>786</v>
      </c>
      <c r="H21" s="162"/>
      <c r="I21" s="19">
        <v>2</v>
      </c>
      <c r="J21" s="161">
        <v>3598</v>
      </c>
      <c r="K21" s="161"/>
      <c r="L21" s="19">
        <v>6</v>
      </c>
      <c r="M21" s="160">
        <v>1120</v>
      </c>
      <c r="N21" s="160"/>
      <c r="O21" s="160"/>
      <c r="P21" s="50">
        <v>-2</v>
      </c>
      <c r="Q21" s="19">
        <v>179</v>
      </c>
      <c r="R21" s="135">
        <v>-14</v>
      </c>
      <c r="S21" s="135"/>
    </row>
    <row r="22" spans="1:20" ht="11.25" customHeight="1" x14ac:dyDescent="0.3">
      <c r="A22" s="25" t="s">
        <v>69</v>
      </c>
      <c r="B22" s="121">
        <v>4425</v>
      </c>
      <c r="C22" s="121"/>
      <c r="D22" s="121"/>
      <c r="E22" s="19">
        <v>-1</v>
      </c>
      <c r="F22" s="22">
        <v>-33</v>
      </c>
      <c r="G22" s="162">
        <v>722</v>
      </c>
      <c r="H22" s="162"/>
      <c r="I22" s="19">
        <v>-18</v>
      </c>
      <c r="J22" s="161">
        <v>3104</v>
      </c>
      <c r="K22" s="161"/>
      <c r="L22" s="19">
        <v>2</v>
      </c>
      <c r="M22" s="162">
        <v>598</v>
      </c>
      <c r="N22" s="162"/>
      <c r="O22" s="162"/>
      <c r="P22" s="50">
        <v>12</v>
      </c>
      <c r="Q22" s="19">
        <v>228</v>
      </c>
      <c r="R22" s="135">
        <v>10</v>
      </c>
      <c r="S22" s="135"/>
    </row>
    <row r="23" spans="1:20" ht="11.25" customHeight="1" x14ac:dyDescent="0.3">
      <c r="A23" s="25" t="s">
        <v>70</v>
      </c>
      <c r="B23" s="121">
        <v>3567</v>
      </c>
      <c r="C23" s="121"/>
      <c r="D23" s="121"/>
      <c r="E23" s="19">
        <v>-1</v>
      </c>
      <c r="F23" s="22">
        <v>-44</v>
      </c>
      <c r="G23" s="162">
        <v>741</v>
      </c>
      <c r="H23" s="162"/>
      <c r="I23" s="19">
        <v>3</v>
      </c>
      <c r="J23" s="161">
        <v>2094</v>
      </c>
      <c r="K23" s="161"/>
      <c r="L23" s="19">
        <v>-4</v>
      </c>
      <c r="M23" s="162">
        <v>732</v>
      </c>
      <c r="N23" s="162"/>
      <c r="O23" s="162"/>
      <c r="P23" s="50">
        <v>6</v>
      </c>
      <c r="Q23" s="19">
        <v>149</v>
      </c>
      <c r="R23" s="135">
        <v>-13</v>
      </c>
      <c r="S23" s="135"/>
    </row>
    <row r="24" spans="1:20" ht="11.25" customHeight="1" x14ac:dyDescent="0.3">
      <c r="A24" s="25" t="s">
        <v>71</v>
      </c>
      <c r="B24" s="121">
        <v>4532</v>
      </c>
      <c r="C24" s="121"/>
      <c r="D24" s="121"/>
      <c r="E24" s="19">
        <v>5</v>
      </c>
      <c r="F24" s="22">
        <v>-23</v>
      </c>
      <c r="G24" s="162">
        <v>951</v>
      </c>
      <c r="H24" s="162"/>
      <c r="I24" s="19">
        <v>1</v>
      </c>
      <c r="J24" s="161">
        <v>2647</v>
      </c>
      <c r="K24" s="161"/>
      <c r="L24" s="19">
        <v>3</v>
      </c>
      <c r="M24" s="162">
        <v>935</v>
      </c>
      <c r="N24" s="162"/>
      <c r="O24" s="162"/>
      <c r="P24" s="50">
        <v>17</v>
      </c>
      <c r="Q24" s="19">
        <v>201</v>
      </c>
      <c r="R24" s="135">
        <v>-14</v>
      </c>
      <c r="S24" s="135"/>
    </row>
    <row r="25" spans="1:20" ht="11.25" customHeight="1" x14ac:dyDescent="0.3">
      <c r="A25" s="25" t="s">
        <v>72</v>
      </c>
      <c r="B25" s="121">
        <v>6259</v>
      </c>
      <c r="C25" s="121"/>
      <c r="D25" s="121"/>
      <c r="E25" s="19">
        <v>2</v>
      </c>
      <c r="F25" s="22">
        <v>-29</v>
      </c>
      <c r="G25" s="160">
        <v>1464</v>
      </c>
      <c r="H25" s="160"/>
      <c r="I25" s="19">
        <v>3</v>
      </c>
      <c r="J25" s="161">
        <v>3413</v>
      </c>
      <c r="K25" s="161"/>
      <c r="L25" s="19">
        <v>-4</v>
      </c>
      <c r="M25" s="160">
        <v>1382</v>
      </c>
      <c r="N25" s="160"/>
      <c r="O25" s="160"/>
      <c r="P25" s="50">
        <v>20</v>
      </c>
      <c r="Q25" s="19">
        <v>85</v>
      </c>
      <c r="R25" s="135">
        <v>-19</v>
      </c>
      <c r="S25" s="135"/>
    </row>
    <row r="26" spans="1:20" ht="11.25" customHeight="1" x14ac:dyDescent="0.3">
      <c r="A26" s="25" t="s">
        <v>73</v>
      </c>
      <c r="B26" s="121">
        <v>6653</v>
      </c>
      <c r="C26" s="121"/>
      <c r="D26" s="121"/>
      <c r="E26" s="19">
        <v>13</v>
      </c>
      <c r="F26" s="22">
        <v>-40</v>
      </c>
      <c r="G26" s="160">
        <v>1291</v>
      </c>
      <c r="H26" s="160"/>
      <c r="I26" s="19">
        <v>11</v>
      </c>
      <c r="J26" s="161">
        <v>4599</v>
      </c>
      <c r="K26" s="161"/>
      <c r="L26" s="19">
        <v>13</v>
      </c>
      <c r="M26" s="162">
        <v>763</v>
      </c>
      <c r="N26" s="162"/>
      <c r="O26" s="162"/>
      <c r="P26" s="50">
        <v>14</v>
      </c>
      <c r="Q26" s="19">
        <v>112</v>
      </c>
      <c r="R26" s="135">
        <v>-17</v>
      </c>
      <c r="S26" s="135"/>
    </row>
    <row r="27" spans="1:20" ht="11.25" customHeight="1" x14ac:dyDescent="0.3">
      <c r="A27" s="118" t="s">
        <v>98</v>
      </c>
      <c r="B27" s="118"/>
      <c r="C27" s="118"/>
      <c r="D27" s="118"/>
      <c r="E27" s="118"/>
      <c r="F27" s="118"/>
      <c r="G27" s="118"/>
      <c r="H27" s="118"/>
      <c r="I27" s="118"/>
      <c r="J27" s="118"/>
      <c r="K27" s="118"/>
      <c r="L27" s="118"/>
      <c r="M27" s="118"/>
      <c r="N27" s="118"/>
      <c r="O27" s="118"/>
      <c r="P27" s="118"/>
      <c r="Q27" s="118"/>
      <c r="R27" s="118"/>
      <c r="S27" s="118"/>
      <c r="T27" s="118"/>
    </row>
    <row r="28" spans="1:20" ht="11.25" customHeight="1" x14ac:dyDescent="0.3">
      <c r="A28" s="25" t="s">
        <v>75</v>
      </c>
      <c r="B28" s="121">
        <v>8942</v>
      </c>
      <c r="C28" s="121"/>
      <c r="D28" s="121"/>
      <c r="E28" s="19">
        <v>6</v>
      </c>
      <c r="F28" s="22">
        <v>-26</v>
      </c>
      <c r="G28" s="160">
        <v>1193</v>
      </c>
      <c r="H28" s="160"/>
      <c r="I28" s="19">
        <v>-4</v>
      </c>
      <c r="J28" s="161">
        <v>5323</v>
      </c>
      <c r="K28" s="161"/>
      <c r="L28" s="19">
        <v>6</v>
      </c>
      <c r="M28" s="160">
        <v>2425</v>
      </c>
      <c r="N28" s="160"/>
      <c r="O28" s="160"/>
      <c r="P28" s="50">
        <v>11</v>
      </c>
      <c r="Q28" s="19">
        <v>263</v>
      </c>
      <c r="R28" s="135">
        <v>12</v>
      </c>
      <c r="S28" s="135"/>
    </row>
    <row r="29" spans="1:20" ht="11.25" customHeight="1" x14ac:dyDescent="0.3">
      <c r="A29" s="25" t="s">
        <v>76</v>
      </c>
      <c r="B29" s="121">
        <v>5260</v>
      </c>
      <c r="C29" s="121"/>
      <c r="D29" s="121"/>
      <c r="E29" s="19">
        <v>-1</v>
      </c>
      <c r="F29" s="22">
        <v>-20</v>
      </c>
      <c r="G29" s="162">
        <v>764</v>
      </c>
      <c r="H29" s="162"/>
      <c r="I29" s="19">
        <v>-3</v>
      </c>
      <c r="J29" s="161">
        <v>4093</v>
      </c>
      <c r="K29" s="161"/>
      <c r="L29" s="19">
        <v>-2</v>
      </c>
      <c r="M29" s="162">
        <v>403</v>
      </c>
      <c r="N29" s="162"/>
      <c r="O29" s="162"/>
      <c r="P29" s="50">
        <v>12</v>
      </c>
      <c r="Q29" s="19">
        <v>109</v>
      </c>
      <c r="R29" s="135">
        <v>-6</v>
      </c>
      <c r="S29" s="135"/>
    </row>
    <row r="30" spans="1:20" ht="11.25" customHeight="1" x14ac:dyDescent="0.3">
      <c r="A30" s="25" t="s">
        <v>77</v>
      </c>
      <c r="B30" s="121">
        <v>8131</v>
      </c>
      <c r="C30" s="121"/>
      <c r="D30" s="121"/>
      <c r="E30" s="19">
        <v>6</v>
      </c>
      <c r="F30" s="22">
        <v>-16</v>
      </c>
      <c r="G30" s="160">
        <v>1128</v>
      </c>
      <c r="H30" s="160"/>
      <c r="I30" s="19">
        <v>-5</v>
      </c>
      <c r="J30" s="161">
        <v>4962</v>
      </c>
      <c r="K30" s="161"/>
      <c r="L30" s="19">
        <v>5</v>
      </c>
      <c r="M30" s="160">
        <v>2042</v>
      </c>
      <c r="N30" s="160"/>
      <c r="O30" s="160"/>
      <c r="P30" s="50">
        <v>14</v>
      </c>
      <c r="Q30" s="19">
        <v>290</v>
      </c>
      <c r="R30" s="135">
        <v>7</v>
      </c>
      <c r="S30" s="135"/>
    </row>
    <row r="31" spans="1:20" ht="11.25" customHeight="1" x14ac:dyDescent="0.3">
      <c r="A31" s="25" t="s">
        <v>99</v>
      </c>
      <c r="B31" s="121">
        <v>8445</v>
      </c>
      <c r="C31" s="121"/>
      <c r="D31" s="121"/>
      <c r="E31" s="19">
        <v>2</v>
      </c>
      <c r="F31" s="22">
        <v>-27</v>
      </c>
      <c r="G31" s="162">
        <v>941</v>
      </c>
      <c r="H31" s="162"/>
      <c r="I31" s="19">
        <v>-14</v>
      </c>
      <c r="J31" s="161">
        <v>5718</v>
      </c>
      <c r="K31" s="161"/>
      <c r="L31" s="19">
        <v>6</v>
      </c>
      <c r="M31" s="160">
        <v>1786</v>
      </c>
      <c r="N31" s="160"/>
      <c r="O31" s="160"/>
      <c r="P31" s="50">
        <v>1</v>
      </c>
      <c r="Q31" s="19">
        <v>691</v>
      </c>
      <c r="R31" s="135">
        <v>-2</v>
      </c>
      <c r="S31" s="135"/>
    </row>
    <row r="32" spans="1:20" ht="11.25" customHeight="1" x14ac:dyDescent="0.3">
      <c r="A32" s="25" t="s">
        <v>79</v>
      </c>
      <c r="B32" s="121">
        <v>7009</v>
      </c>
      <c r="C32" s="121"/>
      <c r="D32" s="121"/>
      <c r="E32" s="19">
        <v>-6</v>
      </c>
      <c r="F32" s="22">
        <v>-35</v>
      </c>
      <c r="G32" s="160">
        <v>1146</v>
      </c>
      <c r="H32" s="160"/>
      <c r="I32" s="19">
        <v>-6</v>
      </c>
      <c r="J32" s="161">
        <v>4896</v>
      </c>
      <c r="K32" s="161"/>
      <c r="L32" s="19">
        <v>-6</v>
      </c>
      <c r="M32" s="162">
        <v>967</v>
      </c>
      <c r="N32" s="162"/>
      <c r="O32" s="162"/>
      <c r="P32" s="50">
        <v>-6</v>
      </c>
      <c r="Q32" s="19">
        <v>224</v>
      </c>
      <c r="R32" s="135">
        <v>-9</v>
      </c>
      <c r="S32" s="135"/>
    </row>
    <row r="33" spans="1:20" ht="11.25" customHeight="1" x14ac:dyDescent="0.3">
      <c r="A33" s="25" t="s">
        <v>80</v>
      </c>
      <c r="B33" s="121">
        <v>7282</v>
      </c>
      <c r="C33" s="121"/>
      <c r="D33" s="121"/>
      <c r="E33" s="19">
        <v>-1</v>
      </c>
      <c r="F33" s="22">
        <v>-28</v>
      </c>
      <c r="G33" s="162">
        <v>958</v>
      </c>
      <c r="H33" s="162"/>
      <c r="I33" s="19">
        <v>-8</v>
      </c>
      <c r="J33" s="161">
        <v>5092</v>
      </c>
      <c r="K33" s="161"/>
      <c r="L33" s="19">
        <v>1</v>
      </c>
      <c r="M33" s="160">
        <v>1232</v>
      </c>
      <c r="N33" s="160"/>
      <c r="O33" s="160"/>
      <c r="P33" s="50">
        <v>-4</v>
      </c>
      <c r="Q33" s="19">
        <v>381</v>
      </c>
      <c r="R33" s="135">
        <v>-7</v>
      </c>
      <c r="S33" s="135"/>
    </row>
    <row r="34" spans="1:20" ht="11.25" customHeight="1" x14ac:dyDescent="0.3">
      <c r="A34" s="25" t="s">
        <v>81</v>
      </c>
      <c r="B34" s="121">
        <v>5689</v>
      </c>
      <c r="C34" s="121"/>
      <c r="D34" s="121"/>
      <c r="E34" s="19">
        <v>-6</v>
      </c>
      <c r="F34" s="22">
        <v>-42</v>
      </c>
      <c r="G34" s="160">
        <v>1153</v>
      </c>
      <c r="H34" s="160"/>
      <c r="I34" s="19">
        <v>-4</v>
      </c>
      <c r="J34" s="161">
        <v>3663</v>
      </c>
      <c r="K34" s="161"/>
      <c r="L34" s="19">
        <v>-6</v>
      </c>
      <c r="M34" s="162">
        <v>873</v>
      </c>
      <c r="N34" s="162"/>
      <c r="O34" s="162"/>
      <c r="P34" s="50">
        <v>-7</v>
      </c>
      <c r="Q34" s="19">
        <v>248</v>
      </c>
      <c r="R34" s="135">
        <v>-29</v>
      </c>
      <c r="S34" s="135"/>
    </row>
    <row r="35" spans="1:20" ht="11.25" customHeight="1" x14ac:dyDescent="0.3">
      <c r="A35" s="104" t="s">
        <v>100</v>
      </c>
      <c r="B35" s="104"/>
      <c r="C35" s="104"/>
      <c r="D35" s="104"/>
      <c r="E35" s="104"/>
      <c r="F35" s="104"/>
      <c r="G35" s="104"/>
      <c r="H35" s="104"/>
      <c r="I35" s="104"/>
      <c r="J35" s="104"/>
      <c r="K35" s="104"/>
      <c r="L35" s="104"/>
      <c r="M35" s="104"/>
      <c r="N35" s="104"/>
      <c r="O35" s="104"/>
      <c r="P35" s="55">
        <v>4</v>
      </c>
      <c r="Q35" s="56">
        <v>263</v>
      </c>
      <c r="R35" s="165">
        <v>-6</v>
      </c>
      <c r="S35" s="165"/>
    </row>
    <row r="36" spans="1:20" ht="176.5" customHeight="1" x14ac:dyDescent="0.3">
      <c r="A36" s="97" t="s">
        <v>101</v>
      </c>
      <c r="B36" s="97"/>
      <c r="C36" s="97"/>
      <c r="D36" s="97"/>
      <c r="E36" s="97"/>
      <c r="F36" s="97"/>
      <c r="G36" s="97"/>
      <c r="H36" s="97"/>
      <c r="I36" s="97"/>
      <c r="J36" s="97"/>
      <c r="K36" s="97"/>
      <c r="L36" s="97"/>
      <c r="M36" s="97"/>
      <c r="N36" s="97"/>
      <c r="O36" s="97"/>
      <c r="P36" s="97"/>
      <c r="Q36" s="97"/>
      <c r="R36" s="97"/>
      <c r="S36" s="97"/>
      <c r="T36" s="97"/>
    </row>
  </sheetData>
  <mergeCells count="163">
    <mergeCell ref="B34:D34"/>
    <mergeCell ref="G34:H34"/>
    <mergeCell ref="J34:K34"/>
    <mergeCell ref="M34:O34"/>
    <mergeCell ref="R34:S34"/>
    <mergeCell ref="A35:O35"/>
    <mergeCell ref="R35:S35"/>
    <mergeCell ref="A36:T36"/>
    <mergeCell ref="B32:D32"/>
    <mergeCell ref="G32:H32"/>
    <mergeCell ref="J32:K32"/>
    <mergeCell ref="M32:O32"/>
    <mergeCell ref="R32:S32"/>
    <mergeCell ref="B33:D33"/>
    <mergeCell ref="G33:H33"/>
    <mergeCell ref="J33:K33"/>
    <mergeCell ref="M33:O33"/>
    <mergeCell ref="R33:S33"/>
    <mergeCell ref="B30:D30"/>
    <mergeCell ref="G30:H30"/>
    <mergeCell ref="J30:K30"/>
    <mergeCell ref="M30:O30"/>
    <mergeCell ref="R30:S30"/>
    <mergeCell ref="B31:D31"/>
    <mergeCell ref="G31:H31"/>
    <mergeCell ref="J31:K31"/>
    <mergeCell ref="M31:O31"/>
    <mergeCell ref="R31:S31"/>
    <mergeCell ref="A27:T27"/>
    <mergeCell ref="B28:D28"/>
    <mergeCell ref="G28:H28"/>
    <mergeCell ref="J28:K28"/>
    <mergeCell ref="M28:O28"/>
    <mergeCell ref="R28:S28"/>
    <mergeCell ref="B29:D29"/>
    <mergeCell ref="G29:H29"/>
    <mergeCell ref="J29:K29"/>
    <mergeCell ref="M29:O29"/>
    <mergeCell ref="R29:S29"/>
    <mergeCell ref="B25:D25"/>
    <mergeCell ref="G25:H25"/>
    <mergeCell ref="J25:K25"/>
    <mergeCell ref="M25:O25"/>
    <mergeCell ref="R25:S25"/>
    <mergeCell ref="B26:D26"/>
    <mergeCell ref="G26:H26"/>
    <mergeCell ref="J26:K26"/>
    <mergeCell ref="M26:O26"/>
    <mergeCell ref="R26:S26"/>
    <mergeCell ref="B23:D23"/>
    <mergeCell ref="G23:H23"/>
    <mergeCell ref="J23:K23"/>
    <mergeCell ref="M23:O23"/>
    <mergeCell ref="R23:S23"/>
    <mergeCell ref="B24:D24"/>
    <mergeCell ref="G24:H24"/>
    <mergeCell ref="J24:K24"/>
    <mergeCell ref="M24:O24"/>
    <mergeCell ref="R24:S24"/>
    <mergeCell ref="B21:D21"/>
    <mergeCell ref="G21:H21"/>
    <mergeCell ref="J21:K21"/>
    <mergeCell ref="M21:O21"/>
    <mergeCell ref="R21:S21"/>
    <mergeCell ref="B22:D22"/>
    <mergeCell ref="G22:H22"/>
    <mergeCell ref="J22:K22"/>
    <mergeCell ref="M22:O22"/>
    <mergeCell ref="R22:S22"/>
    <mergeCell ref="B19:D19"/>
    <mergeCell ref="G19:H19"/>
    <mergeCell ref="J19:K19"/>
    <mergeCell ref="M19:O19"/>
    <mergeCell ref="R19:S19"/>
    <mergeCell ref="B20:D20"/>
    <mergeCell ref="G20:H20"/>
    <mergeCell ref="J20:K20"/>
    <mergeCell ref="M20:O20"/>
    <mergeCell ref="R20:S20"/>
    <mergeCell ref="B17:D17"/>
    <mergeCell ref="G17:H17"/>
    <mergeCell ref="J17:K17"/>
    <mergeCell ref="M17:O17"/>
    <mergeCell ref="R17:S17"/>
    <mergeCell ref="B18:D18"/>
    <mergeCell ref="G18:H18"/>
    <mergeCell ref="J18:K18"/>
    <mergeCell ref="M18:O18"/>
    <mergeCell ref="R18:S18"/>
    <mergeCell ref="B14:D14"/>
    <mergeCell ref="G14:H14"/>
    <mergeCell ref="J14:K14"/>
    <mergeCell ref="L14:M14"/>
    <mergeCell ref="N14:O14"/>
    <mergeCell ref="R14:S14"/>
    <mergeCell ref="A15:T15"/>
    <mergeCell ref="A16:F16"/>
    <mergeCell ref="G16:H16"/>
    <mergeCell ref="J16:K16"/>
    <mergeCell ref="M16:O16"/>
    <mergeCell ref="R16:S16"/>
    <mergeCell ref="A11:T11"/>
    <mergeCell ref="B12:D12"/>
    <mergeCell ref="G12:H12"/>
    <mergeCell ref="J12:K12"/>
    <mergeCell ref="L12:M12"/>
    <mergeCell ref="N12:O12"/>
    <mergeCell ref="R12:S12"/>
    <mergeCell ref="B13:D13"/>
    <mergeCell ref="G13:H13"/>
    <mergeCell ref="J13:K13"/>
    <mergeCell ref="L13:M13"/>
    <mergeCell ref="N13:O13"/>
    <mergeCell ref="R13:S13"/>
    <mergeCell ref="B9:D9"/>
    <mergeCell ref="G9:H9"/>
    <mergeCell ref="J9:K9"/>
    <mergeCell ref="M9:O9"/>
    <mergeCell ref="R9:S9"/>
    <mergeCell ref="B10:D10"/>
    <mergeCell ref="G10:H10"/>
    <mergeCell ref="J10:K10"/>
    <mergeCell ref="M10:O10"/>
    <mergeCell ref="R10:S10"/>
    <mergeCell ref="B7:D7"/>
    <mergeCell ref="G7:H7"/>
    <mergeCell ref="J7:K7"/>
    <mergeCell ref="M7:O7"/>
    <mergeCell ref="R7:S7"/>
    <mergeCell ref="B8:D8"/>
    <mergeCell ref="G8:H8"/>
    <mergeCell ref="J8:K8"/>
    <mergeCell ref="M8:O8"/>
    <mergeCell ref="R8:S8"/>
    <mergeCell ref="B5:D5"/>
    <mergeCell ref="G5:H5"/>
    <mergeCell ref="J5:K5"/>
    <mergeCell ref="M5:O5"/>
    <mergeCell ref="R5:S5"/>
    <mergeCell ref="B6:D6"/>
    <mergeCell ref="G6:H6"/>
    <mergeCell ref="J6:K6"/>
    <mergeCell ref="M6:O6"/>
    <mergeCell ref="R6:S6"/>
    <mergeCell ref="B3:D3"/>
    <mergeCell ref="G3:H3"/>
    <mergeCell ref="J3:K3"/>
    <mergeCell ref="M3:O3"/>
    <mergeCell ref="R3:S3"/>
    <mergeCell ref="B4:D4"/>
    <mergeCell ref="G4:H4"/>
    <mergeCell ref="J4:K4"/>
    <mergeCell ref="M4:O4"/>
    <mergeCell ref="R4:S4"/>
    <mergeCell ref="A1:L1"/>
    <mergeCell ref="M1:T1"/>
    <mergeCell ref="A2:B2"/>
    <mergeCell ref="D2:E2"/>
    <mergeCell ref="F2:G2"/>
    <mergeCell ref="H2:J2"/>
    <mergeCell ref="K2:N2"/>
    <mergeCell ref="O2:R2"/>
    <mergeCell ref="S2:T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54"/>
  <sheetViews>
    <sheetView topLeftCell="A48" workbookViewId="0">
      <selection activeCell="A58" sqref="A58"/>
    </sheetView>
  </sheetViews>
  <sheetFormatPr defaultRowHeight="13" x14ac:dyDescent="0.3"/>
  <cols>
    <col min="1" max="1" width="21.296875" customWidth="1"/>
    <col min="2" max="2" width="1.59765625" customWidth="1"/>
    <col min="3" max="3" width="6.69921875" customWidth="1"/>
    <col min="4" max="5" width="2" customWidth="1"/>
    <col min="6" max="6" width="4.8984375" customWidth="1"/>
    <col min="7" max="7" width="1.796875" customWidth="1"/>
    <col min="8" max="8" width="6.69921875" customWidth="1"/>
    <col min="9" max="9" width="10.19921875" customWidth="1"/>
    <col min="10" max="10" width="1.59765625" customWidth="1"/>
    <col min="11" max="11" width="4.19921875" customWidth="1"/>
    <col min="12" max="12" width="1.796875" customWidth="1"/>
    <col min="13" max="13" width="6.8984375" customWidth="1"/>
    <col min="14" max="14" width="0.8984375" customWidth="1"/>
    <col min="15" max="15" width="2.8984375" customWidth="1"/>
    <col min="16" max="16" width="5.09765625" customWidth="1"/>
    <col min="17" max="17" width="6.69921875" customWidth="1"/>
    <col min="18" max="18" width="2.3984375" customWidth="1"/>
    <col min="19" max="19" width="8" customWidth="1"/>
    <col min="20" max="20" width="8.69921875" customWidth="1"/>
    <col min="21" max="21" width="6" customWidth="1"/>
    <col min="22" max="22" width="2.69921875" customWidth="1"/>
    <col min="23" max="23" width="1.296875" customWidth="1"/>
    <col min="24" max="24" width="4.19921875" customWidth="1"/>
    <col min="25" max="25" width="3.296875" customWidth="1"/>
  </cols>
  <sheetData>
    <row r="1" spans="1:25" ht="11.25" customHeight="1" x14ac:dyDescent="0.3">
      <c r="A1" s="170" t="s">
        <v>102</v>
      </c>
      <c r="B1" s="170"/>
      <c r="C1" s="170"/>
      <c r="D1" s="170"/>
      <c r="E1" s="170"/>
      <c r="F1" s="170"/>
      <c r="G1" s="170"/>
      <c r="H1" s="170"/>
      <c r="I1" s="170"/>
      <c r="J1" s="170"/>
      <c r="K1" s="170"/>
      <c r="L1" s="170"/>
      <c r="M1" s="170"/>
      <c r="N1" s="170"/>
      <c r="O1" s="170"/>
      <c r="P1" s="170"/>
      <c r="Q1" s="170"/>
      <c r="R1" s="170"/>
      <c r="S1" s="170"/>
      <c r="T1" s="170"/>
      <c r="U1" s="170"/>
      <c r="V1" s="170"/>
      <c r="W1" s="170"/>
      <c r="X1" s="170"/>
      <c r="Y1" s="170"/>
    </row>
    <row r="2" spans="1:25" ht="56.25" customHeight="1" x14ac:dyDescent="0.25">
      <c r="A2" s="171" t="s">
        <v>103</v>
      </c>
      <c r="B2" s="171"/>
      <c r="C2" s="172" t="s">
        <v>104</v>
      </c>
      <c r="D2" s="172"/>
      <c r="E2" s="172"/>
      <c r="F2" s="172"/>
      <c r="G2" s="172"/>
      <c r="H2" s="173" t="s">
        <v>105</v>
      </c>
      <c r="I2" s="173"/>
      <c r="J2" s="173"/>
      <c r="K2" s="173"/>
      <c r="L2" s="173"/>
      <c r="M2" s="173" t="s">
        <v>106</v>
      </c>
      <c r="N2" s="173"/>
      <c r="O2" s="173"/>
      <c r="P2" s="173"/>
      <c r="Q2" s="173"/>
      <c r="R2" s="173"/>
      <c r="S2" s="152" t="s">
        <v>107</v>
      </c>
      <c r="T2" s="152"/>
      <c r="U2" s="152"/>
      <c r="V2" s="152"/>
      <c r="W2" s="152" t="s">
        <v>108</v>
      </c>
      <c r="X2" s="152"/>
      <c r="Y2" s="152"/>
    </row>
    <row r="3" spans="1:25" ht="22.5" customHeight="1" x14ac:dyDescent="0.3">
      <c r="A3" s="40" t="s">
        <v>30</v>
      </c>
      <c r="B3" s="174">
        <v>7</v>
      </c>
      <c r="C3" s="174"/>
      <c r="D3" s="174"/>
      <c r="E3" s="174"/>
      <c r="F3" s="134" t="s">
        <v>109</v>
      </c>
      <c r="G3" s="134"/>
      <c r="H3" s="134"/>
      <c r="I3" s="134"/>
      <c r="J3" s="134" t="s">
        <v>110</v>
      </c>
      <c r="K3" s="134"/>
      <c r="L3" s="134"/>
      <c r="M3" s="134"/>
      <c r="N3" s="134"/>
      <c r="O3" s="134"/>
      <c r="P3" s="134"/>
      <c r="Q3" s="43">
        <v>115</v>
      </c>
      <c r="R3" s="140">
        <v>-6</v>
      </c>
      <c r="S3" s="140"/>
      <c r="T3" s="42">
        <v>223</v>
      </c>
      <c r="U3" s="43">
        <v>42</v>
      </c>
      <c r="V3" s="141">
        <v>19</v>
      </c>
      <c r="W3" s="141"/>
      <c r="X3" s="141"/>
    </row>
    <row r="4" spans="1:25" ht="11.25" customHeight="1" x14ac:dyDescent="0.3">
      <c r="A4" s="25" t="s">
        <v>111</v>
      </c>
      <c r="B4" s="156">
        <v>0</v>
      </c>
      <c r="C4" s="156"/>
      <c r="D4" s="156"/>
      <c r="E4" s="156"/>
      <c r="F4" s="63">
        <v>0</v>
      </c>
      <c r="G4" s="114" t="s">
        <v>54</v>
      </c>
      <c r="H4" s="114"/>
      <c r="I4" s="22">
        <v>0</v>
      </c>
      <c r="J4" s="175">
        <v>0</v>
      </c>
      <c r="K4" s="175"/>
      <c r="L4" s="115" t="s">
        <v>54</v>
      </c>
      <c r="M4" s="115"/>
      <c r="N4" s="115"/>
      <c r="O4" s="135">
        <v>102</v>
      </c>
      <c r="P4" s="135"/>
      <c r="Q4" s="24">
        <v>69</v>
      </c>
      <c r="R4" s="122">
        <v>5</v>
      </c>
      <c r="S4" s="122"/>
      <c r="T4" s="22">
        <v>18</v>
      </c>
      <c r="U4" s="24">
        <v>12</v>
      </c>
      <c r="V4" s="135">
        <v>11</v>
      </c>
      <c r="W4" s="135"/>
      <c r="X4" s="135"/>
    </row>
    <row r="5" spans="1:25" ht="11.25" customHeight="1" x14ac:dyDescent="0.3">
      <c r="A5" s="25" t="s">
        <v>32</v>
      </c>
      <c r="B5" s="156">
        <v>13</v>
      </c>
      <c r="C5" s="156"/>
      <c r="D5" s="156"/>
      <c r="E5" s="156"/>
      <c r="F5" s="63">
        <v>1.37</v>
      </c>
      <c r="G5" s="135">
        <v>8</v>
      </c>
      <c r="H5" s="135"/>
      <c r="I5" s="22">
        <v>26</v>
      </c>
      <c r="J5" s="175">
        <v>2.74</v>
      </c>
      <c r="K5" s="175"/>
      <c r="L5" s="122">
        <v>-22</v>
      </c>
      <c r="M5" s="122"/>
      <c r="N5" s="122"/>
      <c r="O5" s="145">
        <v>1133</v>
      </c>
      <c r="P5" s="145"/>
      <c r="Q5" s="24">
        <v>119</v>
      </c>
      <c r="R5" s="122">
        <v>-1</v>
      </c>
      <c r="S5" s="122"/>
      <c r="T5" s="22">
        <v>272</v>
      </c>
      <c r="U5" s="24">
        <v>29</v>
      </c>
      <c r="V5" s="135">
        <v>-16</v>
      </c>
      <c r="W5" s="135"/>
      <c r="X5" s="135"/>
    </row>
    <row r="6" spans="1:25" ht="22.5" customHeight="1" x14ac:dyDescent="0.3">
      <c r="A6" s="97" t="s">
        <v>112</v>
      </c>
      <c r="B6" s="97"/>
      <c r="C6" s="97"/>
      <c r="D6" s="97"/>
      <c r="E6" s="97"/>
      <c r="F6" s="97"/>
      <c r="G6" s="97"/>
      <c r="H6" s="97"/>
      <c r="I6" s="97"/>
      <c r="J6" s="97"/>
      <c r="K6" s="97"/>
      <c r="L6" s="97"/>
      <c r="M6" s="97"/>
      <c r="N6" s="97"/>
      <c r="O6" s="97"/>
      <c r="P6" s="97"/>
      <c r="Q6" s="97"/>
      <c r="R6" s="97"/>
      <c r="S6" s="97"/>
      <c r="T6" s="97"/>
      <c r="U6" s="97"/>
      <c r="V6" s="97"/>
      <c r="W6" s="97"/>
      <c r="X6" s="97"/>
      <c r="Y6" s="97"/>
    </row>
    <row r="7" spans="1:25" ht="11.25" customHeight="1" x14ac:dyDescent="0.3">
      <c r="A7" s="25" t="s">
        <v>35</v>
      </c>
      <c r="B7" s="135">
        <v>206</v>
      </c>
      <c r="C7" s="135"/>
      <c r="D7" s="176">
        <v>1.47</v>
      </c>
      <c r="E7" s="176"/>
      <c r="F7" s="176"/>
      <c r="G7" s="135">
        <v>17</v>
      </c>
      <c r="H7" s="135"/>
      <c r="I7" s="22">
        <v>260</v>
      </c>
      <c r="J7" s="175">
        <v>1.86</v>
      </c>
      <c r="K7" s="175"/>
      <c r="L7" s="135">
        <v>2</v>
      </c>
      <c r="M7" s="135"/>
      <c r="N7" s="145">
        <v>14069</v>
      </c>
      <c r="O7" s="145"/>
      <c r="P7" s="145"/>
      <c r="Q7" s="19">
        <v>101</v>
      </c>
      <c r="R7" s="122">
        <v>4</v>
      </c>
      <c r="S7" s="122"/>
      <c r="T7" s="17">
        <v>8255</v>
      </c>
      <c r="U7" s="24">
        <v>59</v>
      </c>
      <c r="V7" s="135">
        <v>7</v>
      </c>
      <c r="W7" s="135"/>
      <c r="X7" s="135"/>
    </row>
    <row r="8" spans="1:25" ht="11.25" customHeight="1" x14ac:dyDescent="0.3">
      <c r="A8" s="25" t="s">
        <v>36</v>
      </c>
      <c r="B8" s="135">
        <v>42</v>
      </c>
      <c r="C8" s="135"/>
      <c r="D8" s="176">
        <v>3.19</v>
      </c>
      <c r="E8" s="176"/>
      <c r="F8" s="176"/>
      <c r="G8" s="135">
        <v>-12</v>
      </c>
      <c r="H8" s="135"/>
      <c r="I8" s="22">
        <v>43</v>
      </c>
      <c r="J8" s="175">
        <v>3.26</v>
      </c>
      <c r="K8" s="175"/>
      <c r="L8" s="135">
        <v>36</v>
      </c>
      <c r="M8" s="135"/>
      <c r="N8" s="145">
        <v>5006</v>
      </c>
      <c r="O8" s="145"/>
      <c r="P8" s="145"/>
      <c r="Q8" s="19">
        <v>380</v>
      </c>
      <c r="R8" s="122">
        <v>10</v>
      </c>
      <c r="S8" s="122"/>
      <c r="T8" s="17">
        <v>2059</v>
      </c>
      <c r="U8" s="24">
        <v>156</v>
      </c>
      <c r="V8" s="135">
        <v>21</v>
      </c>
      <c r="W8" s="135"/>
      <c r="X8" s="135"/>
    </row>
    <row r="9" spans="1:25" ht="11.25" customHeight="1" x14ac:dyDescent="0.3">
      <c r="A9" s="25" t="s">
        <v>37</v>
      </c>
      <c r="B9" s="135">
        <v>54</v>
      </c>
      <c r="C9" s="135"/>
      <c r="D9" s="176">
        <v>4.6900000000000004</v>
      </c>
      <c r="E9" s="176"/>
      <c r="F9" s="176"/>
      <c r="G9" s="135">
        <v>21</v>
      </c>
      <c r="H9" s="135"/>
      <c r="I9" s="22">
        <v>66</v>
      </c>
      <c r="J9" s="175">
        <v>5.74</v>
      </c>
      <c r="K9" s="175"/>
      <c r="L9" s="135">
        <v>132</v>
      </c>
      <c r="M9" s="135"/>
      <c r="N9" s="145">
        <v>4263</v>
      </c>
      <c r="O9" s="145"/>
      <c r="P9" s="145"/>
      <c r="Q9" s="19">
        <v>370</v>
      </c>
      <c r="R9" s="122">
        <v>-1</v>
      </c>
      <c r="S9" s="122"/>
      <c r="T9" s="22">
        <v>988</v>
      </c>
      <c r="U9" s="24">
        <v>86</v>
      </c>
      <c r="V9" s="135">
        <v>-1</v>
      </c>
      <c r="W9" s="135"/>
      <c r="X9" s="135"/>
    </row>
    <row r="10" spans="1:25" ht="11.25" customHeight="1" x14ac:dyDescent="0.3">
      <c r="A10" s="25" t="s">
        <v>38</v>
      </c>
      <c r="B10" s="135">
        <v>116</v>
      </c>
      <c r="C10" s="135"/>
      <c r="D10" s="176">
        <v>2.73</v>
      </c>
      <c r="E10" s="176"/>
      <c r="F10" s="176"/>
      <c r="G10" s="135">
        <v>-14</v>
      </c>
      <c r="H10" s="135"/>
      <c r="I10" s="22">
        <v>53</v>
      </c>
      <c r="J10" s="175">
        <v>1.25</v>
      </c>
      <c r="K10" s="175"/>
      <c r="L10" s="135">
        <v>-23</v>
      </c>
      <c r="M10" s="135"/>
      <c r="N10" s="145">
        <v>8099</v>
      </c>
      <c r="O10" s="145"/>
      <c r="P10" s="145"/>
      <c r="Q10" s="19">
        <v>190</v>
      </c>
      <c r="R10" s="122">
        <v>-2</v>
      </c>
      <c r="S10" s="122"/>
      <c r="T10" s="17">
        <v>3038</v>
      </c>
      <c r="U10" s="24">
        <v>71</v>
      </c>
      <c r="V10" s="135">
        <v>-13</v>
      </c>
      <c r="W10" s="135"/>
      <c r="X10" s="135"/>
    </row>
    <row r="11" spans="1:25" ht="11.25" customHeight="1" x14ac:dyDescent="0.3">
      <c r="A11" s="25" t="s">
        <v>39</v>
      </c>
      <c r="B11" s="135">
        <v>87</v>
      </c>
      <c r="C11" s="135"/>
      <c r="D11" s="176">
        <v>1.83</v>
      </c>
      <c r="E11" s="176"/>
      <c r="F11" s="176"/>
      <c r="G11" s="135">
        <v>-11</v>
      </c>
      <c r="H11" s="135"/>
      <c r="I11" s="22">
        <v>114</v>
      </c>
      <c r="J11" s="175">
        <v>2.4</v>
      </c>
      <c r="K11" s="175"/>
      <c r="L11" s="135">
        <v>-13</v>
      </c>
      <c r="M11" s="135"/>
      <c r="N11" s="145">
        <v>7074</v>
      </c>
      <c r="O11" s="145"/>
      <c r="P11" s="145"/>
      <c r="Q11" s="19">
        <v>149</v>
      </c>
      <c r="R11" s="122">
        <v>-3</v>
      </c>
      <c r="S11" s="122"/>
      <c r="T11" s="17">
        <v>2956</v>
      </c>
      <c r="U11" s="24">
        <v>62</v>
      </c>
      <c r="V11" s="135">
        <v>-20</v>
      </c>
      <c r="W11" s="135"/>
      <c r="X11" s="135"/>
    </row>
    <row r="12" spans="1:25" ht="11.25" customHeight="1" x14ac:dyDescent="0.3">
      <c r="A12" s="25" t="s">
        <v>40</v>
      </c>
      <c r="B12" s="135">
        <v>4</v>
      </c>
      <c r="C12" s="135"/>
      <c r="D12" s="176">
        <v>10.67</v>
      </c>
      <c r="E12" s="176"/>
      <c r="F12" s="176"/>
      <c r="G12" s="114" t="s">
        <v>54</v>
      </c>
      <c r="H12" s="114"/>
      <c r="I12" s="22">
        <v>1</v>
      </c>
      <c r="J12" s="175">
        <v>2.67</v>
      </c>
      <c r="K12" s="175"/>
      <c r="L12" s="114" t="s">
        <v>54</v>
      </c>
      <c r="M12" s="114"/>
      <c r="N12" s="135">
        <v>191</v>
      </c>
      <c r="O12" s="135"/>
      <c r="P12" s="135"/>
      <c r="Q12" s="19">
        <v>509</v>
      </c>
      <c r="R12" s="122">
        <v>6</v>
      </c>
      <c r="S12" s="122"/>
      <c r="T12" s="22">
        <v>23</v>
      </c>
      <c r="U12" s="24">
        <v>61</v>
      </c>
      <c r="V12" s="135">
        <v>4</v>
      </c>
      <c r="W12" s="135"/>
      <c r="X12" s="135"/>
    </row>
    <row r="13" spans="1:25" ht="11.25" customHeight="1" x14ac:dyDescent="0.3">
      <c r="A13" s="25" t="s">
        <v>113</v>
      </c>
      <c r="B13" s="135">
        <v>3</v>
      </c>
      <c r="C13" s="135"/>
      <c r="D13" s="176">
        <v>6.75</v>
      </c>
      <c r="E13" s="176"/>
      <c r="F13" s="176"/>
      <c r="G13" s="114" t="s">
        <v>54</v>
      </c>
      <c r="H13" s="114"/>
      <c r="I13" s="22">
        <v>0</v>
      </c>
      <c r="J13" s="175">
        <v>0</v>
      </c>
      <c r="K13" s="175"/>
      <c r="L13" s="114" t="s">
        <v>54</v>
      </c>
      <c r="M13" s="114"/>
      <c r="N13" s="135">
        <v>419</v>
      </c>
      <c r="O13" s="135"/>
      <c r="P13" s="135"/>
      <c r="Q13" s="19">
        <v>942</v>
      </c>
      <c r="R13" s="122">
        <v>2</v>
      </c>
      <c r="S13" s="122"/>
      <c r="T13" s="22">
        <v>31</v>
      </c>
      <c r="U13" s="24">
        <v>70</v>
      </c>
      <c r="V13" s="135">
        <v>14</v>
      </c>
      <c r="W13" s="135"/>
      <c r="X13" s="135"/>
    </row>
    <row r="14" spans="1:25" ht="11.25" customHeight="1" x14ac:dyDescent="0.3">
      <c r="A14" s="25" t="s">
        <v>114</v>
      </c>
      <c r="B14" s="135">
        <v>1</v>
      </c>
      <c r="C14" s="135"/>
      <c r="D14" s="176">
        <v>2.7</v>
      </c>
      <c r="E14" s="176"/>
      <c r="F14" s="176"/>
      <c r="G14" s="114" t="s">
        <v>54</v>
      </c>
      <c r="H14" s="114"/>
      <c r="I14" s="22">
        <v>9</v>
      </c>
      <c r="J14" s="175">
        <v>24.27</v>
      </c>
      <c r="K14" s="175"/>
      <c r="L14" s="114" t="s">
        <v>54</v>
      </c>
      <c r="M14" s="114"/>
      <c r="N14" s="135">
        <v>417</v>
      </c>
      <c r="O14" s="135"/>
      <c r="P14" s="135"/>
      <c r="Q14" s="20">
        <v>1125</v>
      </c>
      <c r="R14" s="122">
        <v>11</v>
      </c>
      <c r="S14" s="122"/>
      <c r="T14" s="22">
        <v>10</v>
      </c>
      <c r="U14" s="24">
        <v>27</v>
      </c>
      <c r="V14" s="135">
        <v>-48</v>
      </c>
      <c r="W14" s="135"/>
      <c r="X14" s="135"/>
    </row>
    <row r="15" spans="1:25" ht="11.25" customHeight="1" x14ac:dyDescent="0.3">
      <c r="A15" s="58" t="s">
        <v>115</v>
      </c>
      <c r="B15" s="177">
        <v>611</v>
      </c>
      <c r="C15" s="177"/>
      <c r="D15" s="178">
        <v>1.68</v>
      </c>
      <c r="E15" s="178"/>
      <c r="F15" s="178"/>
      <c r="G15" s="177">
        <v>-1</v>
      </c>
      <c r="H15" s="177"/>
      <c r="I15" s="45">
        <v>777</v>
      </c>
      <c r="J15" s="179">
        <v>2.14</v>
      </c>
      <c r="K15" s="179"/>
      <c r="L15" s="177">
        <v>-1</v>
      </c>
      <c r="M15" s="177"/>
      <c r="N15" s="180">
        <v>52021</v>
      </c>
      <c r="O15" s="180"/>
      <c r="P15" s="180"/>
      <c r="Q15" s="65">
        <v>143</v>
      </c>
      <c r="R15" s="147">
        <v>1</v>
      </c>
      <c r="S15" s="147"/>
      <c r="T15" s="61">
        <v>21806</v>
      </c>
      <c r="U15" s="46">
        <v>60</v>
      </c>
      <c r="V15" s="177">
        <v>-3</v>
      </c>
      <c r="W15" s="177"/>
      <c r="X15" s="177"/>
    </row>
    <row r="16" spans="1:25" ht="22.5" customHeight="1" x14ac:dyDescent="0.3">
      <c r="A16" s="181" t="s">
        <v>116</v>
      </c>
      <c r="B16" s="181"/>
      <c r="C16" s="181"/>
      <c r="D16" s="181"/>
      <c r="E16" s="181"/>
      <c r="F16" s="181"/>
      <c r="G16" s="181"/>
      <c r="H16" s="181"/>
      <c r="I16" s="181"/>
      <c r="J16" s="181"/>
      <c r="K16" s="181"/>
      <c r="L16" s="181"/>
      <c r="M16" s="181"/>
      <c r="N16" s="181"/>
      <c r="O16" s="181"/>
      <c r="P16" s="181"/>
      <c r="Q16" s="181"/>
      <c r="R16" s="181"/>
      <c r="S16" s="181"/>
      <c r="T16" s="181"/>
      <c r="U16" s="181"/>
      <c r="V16" s="181"/>
      <c r="W16" s="181"/>
      <c r="X16" s="181"/>
    </row>
    <row r="17" spans="1:25" ht="11.25" customHeight="1" x14ac:dyDescent="0.3">
      <c r="A17" s="7"/>
      <c r="B17" s="113"/>
      <c r="C17" s="113"/>
      <c r="D17" s="113"/>
      <c r="E17" s="113"/>
      <c r="F17" s="113"/>
      <c r="G17" s="182" t="s">
        <v>7</v>
      </c>
      <c r="H17" s="182"/>
      <c r="I17" s="10"/>
      <c r="J17" s="113"/>
      <c r="K17" s="113"/>
      <c r="L17" s="112" t="s">
        <v>7</v>
      </c>
      <c r="M17" s="112"/>
      <c r="N17" s="113"/>
      <c r="O17" s="113"/>
      <c r="P17" s="113"/>
      <c r="Q17" s="10"/>
      <c r="R17" s="112" t="s">
        <v>7</v>
      </c>
      <c r="S17" s="112"/>
      <c r="T17" s="10"/>
      <c r="U17" s="10"/>
      <c r="V17" s="182" t="s">
        <v>7</v>
      </c>
      <c r="W17" s="182"/>
      <c r="X17" s="182"/>
    </row>
    <row r="18" spans="1:25" ht="18.25" customHeight="1" x14ac:dyDescent="0.3">
      <c r="A18" s="9"/>
      <c r="B18" s="111"/>
      <c r="C18" s="111"/>
      <c r="D18" s="111"/>
      <c r="E18" s="111"/>
      <c r="F18" s="111"/>
      <c r="G18" s="154" t="s">
        <v>117</v>
      </c>
      <c r="H18" s="154"/>
      <c r="I18" s="9"/>
      <c r="J18" s="111"/>
      <c r="K18" s="111"/>
      <c r="L18" s="154" t="s">
        <v>117</v>
      </c>
      <c r="M18" s="154"/>
      <c r="N18" s="111"/>
      <c r="O18" s="111"/>
      <c r="P18" s="111"/>
      <c r="Q18" s="9"/>
      <c r="R18" s="118" t="s">
        <v>117</v>
      </c>
      <c r="S18" s="118"/>
      <c r="T18" s="9"/>
      <c r="U18" s="9"/>
      <c r="V18" s="118" t="s">
        <v>117</v>
      </c>
      <c r="W18" s="118"/>
      <c r="X18" s="118"/>
    </row>
    <row r="19" spans="1:25" ht="11.25" customHeight="1" x14ac:dyDescent="0.3">
      <c r="A19" s="7"/>
      <c r="B19" s="106"/>
      <c r="C19" s="106"/>
      <c r="D19" s="106"/>
      <c r="E19" s="106"/>
      <c r="F19" s="106"/>
      <c r="G19" s="114" t="s">
        <v>29</v>
      </c>
      <c r="H19" s="114"/>
      <c r="I19" s="7"/>
      <c r="J19" s="106"/>
      <c r="K19" s="106"/>
      <c r="L19" s="114" t="s">
        <v>29</v>
      </c>
      <c r="M19" s="114"/>
      <c r="N19" s="106"/>
      <c r="O19" s="106"/>
      <c r="P19" s="106"/>
      <c r="Q19" s="7"/>
      <c r="R19" s="115" t="s">
        <v>29</v>
      </c>
      <c r="S19" s="115"/>
      <c r="T19" s="7"/>
      <c r="U19" s="7"/>
      <c r="V19" s="114" t="s">
        <v>29</v>
      </c>
      <c r="W19" s="114"/>
      <c r="X19" s="114"/>
    </row>
    <row r="20" spans="1:25" ht="11.25" customHeight="1" x14ac:dyDescent="0.3">
      <c r="A20" s="58" t="s">
        <v>103</v>
      </c>
      <c r="B20" s="137" t="s">
        <v>9</v>
      </c>
      <c r="C20" s="137"/>
      <c r="D20" s="137" t="s">
        <v>10</v>
      </c>
      <c r="E20" s="137"/>
      <c r="F20" s="137"/>
      <c r="G20" s="139">
        <v>2016</v>
      </c>
      <c r="H20" s="139"/>
      <c r="I20" s="37" t="s">
        <v>9</v>
      </c>
      <c r="J20" s="138" t="s">
        <v>10</v>
      </c>
      <c r="K20" s="138"/>
      <c r="L20" s="139">
        <v>2016</v>
      </c>
      <c r="M20" s="139"/>
      <c r="N20" s="137" t="s">
        <v>9</v>
      </c>
      <c r="O20" s="137"/>
      <c r="P20" s="137"/>
      <c r="Q20" s="38" t="s">
        <v>10</v>
      </c>
      <c r="R20" s="136">
        <v>2016</v>
      </c>
      <c r="S20" s="136"/>
      <c r="T20" s="37" t="s">
        <v>9</v>
      </c>
      <c r="U20" s="39" t="s">
        <v>10</v>
      </c>
      <c r="V20" s="139">
        <v>2016</v>
      </c>
      <c r="W20" s="139"/>
      <c r="X20" s="139"/>
    </row>
    <row r="21" spans="1:25" ht="22.5" customHeight="1" x14ac:dyDescent="0.3">
      <c r="A21" s="40" t="s">
        <v>30</v>
      </c>
      <c r="B21" s="141">
        <v>312</v>
      </c>
      <c r="C21" s="141"/>
      <c r="D21" s="141">
        <v>59</v>
      </c>
      <c r="E21" s="141"/>
      <c r="F21" s="141"/>
      <c r="G21" s="141">
        <v>-15</v>
      </c>
      <c r="H21" s="141"/>
      <c r="I21" s="42">
        <v>124</v>
      </c>
      <c r="J21" s="183">
        <v>23</v>
      </c>
      <c r="K21" s="183"/>
      <c r="L21" s="141">
        <v>22</v>
      </c>
      <c r="M21" s="141"/>
      <c r="N21" s="143">
        <v>2702</v>
      </c>
      <c r="O21" s="143"/>
      <c r="P21" s="143"/>
      <c r="Q21" s="66">
        <v>510</v>
      </c>
      <c r="R21" s="140">
        <v>5</v>
      </c>
      <c r="S21" s="140"/>
      <c r="T21" s="42">
        <v>492</v>
      </c>
      <c r="U21" s="43">
        <v>93</v>
      </c>
      <c r="V21" s="141">
        <v>4</v>
      </c>
      <c r="W21" s="141"/>
      <c r="X21" s="141"/>
    </row>
    <row r="22" spans="1:25" ht="11.25" customHeight="1" x14ac:dyDescent="0.3">
      <c r="A22" s="25" t="s">
        <v>111</v>
      </c>
      <c r="B22" s="135">
        <v>70</v>
      </c>
      <c r="C22" s="135"/>
      <c r="D22" s="135">
        <v>47</v>
      </c>
      <c r="E22" s="135"/>
      <c r="F22" s="135"/>
      <c r="G22" s="135">
        <v>-1</v>
      </c>
      <c r="H22" s="135"/>
      <c r="I22" s="22">
        <v>33</v>
      </c>
      <c r="J22" s="144">
        <v>22</v>
      </c>
      <c r="K22" s="144"/>
      <c r="L22" s="135">
        <v>42</v>
      </c>
      <c r="M22" s="135"/>
      <c r="N22" s="135">
        <v>380</v>
      </c>
      <c r="O22" s="135"/>
      <c r="P22" s="135"/>
      <c r="Q22" s="19">
        <v>256</v>
      </c>
      <c r="R22" s="122">
        <v>-25</v>
      </c>
      <c r="S22" s="122"/>
      <c r="T22" s="22">
        <v>89</v>
      </c>
      <c r="U22" s="24">
        <v>60</v>
      </c>
      <c r="V22" s="135">
        <v>-6</v>
      </c>
      <c r="W22" s="135"/>
      <c r="X22" s="135"/>
    </row>
    <row r="23" spans="1:25" ht="11.25" customHeight="1" x14ac:dyDescent="0.3">
      <c r="A23" s="25" t="s">
        <v>32</v>
      </c>
      <c r="B23" s="135">
        <v>626</v>
      </c>
      <c r="C23" s="135"/>
      <c r="D23" s="135">
        <v>66</v>
      </c>
      <c r="E23" s="135"/>
      <c r="F23" s="135"/>
      <c r="G23" s="135">
        <v>-6</v>
      </c>
      <c r="H23" s="135"/>
      <c r="I23" s="22">
        <v>210</v>
      </c>
      <c r="J23" s="144">
        <v>22</v>
      </c>
      <c r="K23" s="144"/>
      <c r="L23" s="135">
        <v>5</v>
      </c>
      <c r="M23" s="135"/>
      <c r="N23" s="145">
        <v>2917</v>
      </c>
      <c r="O23" s="145"/>
      <c r="P23" s="145"/>
      <c r="Q23" s="19">
        <v>307</v>
      </c>
      <c r="R23" s="122">
        <v>-10</v>
      </c>
      <c r="S23" s="122"/>
      <c r="T23" s="22">
        <v>912</v>
      </c>
      <c r="U23" s="24">
        <v>96</v>
      </c>
      <c r="V23" s="135">
        <v>-4</v>
      </c>
      <c r="W23" s="135"/>
      <c r="X23" s="135"/>
    </row>
    <row r="24" spans="1:25" ht="11.25" customHeight="1" x14ac:dyDescent="0.3">
      <c r="A24" s="25" t="s">
        <v>33</v>
      </c>
      <c r="B24" s="135">
        <v>368</v>
      </c>
      <c r="C24" s="135"/>
      <c r="D24" s="135">
        <v>49</v>
      </c>
      <c r="E24" s="135"/>
      <c r="F24" s="135"/>
      <c r="G24" s="135">
        <v>-12</v>
      </c>
      <c r="H24" s="135"/>
      <c r="I24" s="22">
        <v>174</v>
      </c>
      <c r="J24" s="144">
        <v>23</v>
      </c>
      <c r="K24" s="144"/>
      <c r="L24" s="135">
        <v>21</v>
      </c>
      <c r="M24" s="135"/>
      <c r="N24" s="145">
        <v>3254</v>
      </c>
      <c r="O24" s="145"/>
      <c r="P24" s="145"/>
      <c r="Q24" s="19">
        <v>430</v>
      </c>
      <c r="R24" s="122">
        <v>-3</v>
      </c>
      <c r="S24" s="122"/>
      <c r="T24" s="22">
        <v>941</v>
      </c>
      <c r="U24" s="24">
        <v>124</v>
      </c>
      <c r="V24" s="135">
        <v>1</v>
      </c>
      <c r="W24" s="135"/>
      <c r="X24" s="135"/>
    </row>
    <row r="25" spans="1:25" ht="11.25" customHeight="1" x14ac:dyDescent="0.3">
      <c r="A25" s="25" t="s">
        <v>34</v>
      </c>
      <c r="B25" s="145">
        <v>4096</v>
      </c>
      <c r="C25" s="145"/>
      <c r="D25" s="135">
        <v>49</v>
      </c>
      <c r="E25" s="135"/>
      <c r="F25" s="135"/>
      <c r="G25" s="135">
        <v>5</v>
      </c>
      <c r="H25" s="135"/>
      <c r="I25" s="17">
        <v>1924</v>
      </c>
      <c r="J25" s="144">
        <v>23</v>
      </c>
      <c r="K25" s="144"/>
      <c r="L25" s="135">
        <v>12</v>
      </c>
      <c r="M25" s="135"/>
      <c r="N25" s="145">
        <v>30952</v>
      </c>
      <c r="O25" s="145"/>
      <c r="P25" s="145"/>
      <c r="Q25" s="19">
        <v>372</v>
      </c>
      <c r="R25" s="122">
        <v>-6</v>
      </c>
      <c r="S25" s="122"/>
      <c r="T25" s="17">
        <v>11926</v>
      </c>
      <c r="U25" s="24">
        <v>143</v>
      </c>
      <c r="V25" s="135">
        <v>-10</v>
      </c>
      <c r="W25" s="135"/>
      <c r="X25" s="135"/>
    </row>
    <row r="26" spans="1:25" ht="11.25" customHeight="1" x14ac:dyDescent="0.3">
      <c r="A26" s="25" t="s">
        <v>35</v>
      </c>
      <c r="B26" s="145">
        <v>7465</v>
      </c>
      <c r="C26" s="145"/>
      <c r="D26" s="135">
        <v>53</v>
      </c>
      <c r="E26" s="135"/>
      <c r="F26" s="135"/>
      <c r="G26" s="135">
        <v>-2</v>
      </c>
      <c r="H26" s="135"/>
      <c r="I26" s="17">
        <v>1947</v>
      </c>
      <c r="J26" s="144">
        <v>14</v>
      </c>
      <c r="K26" s="144"/>
      <c r="L26" s="135">
        <v>73</v>
      </c>
      <c r="M26" s="135"/>
      <c r="N26" s="145">
        <v>39929</v>
      </c>
      <c r="O26" s="145"/>
      <c r="P26" s="145"/>
      <c r="Q26" s="19">
        <v>286</v>
      </c>
      <c r="R26" s="122">
        <v>-1</v>
      </c>
      <c r="S26" s="122"/>
      <c r="T26" s="17">
        <v>17223</v>
      </c>
      <c r="U26" s="24">
        <v>123</v>
      </c>
      <c r="V26" s="135">
        <v>2</v>
      </c>
      <c r="W26" s="135"/>
      <c r="X26" s="135"/>
    </row>
    <row r="27" spans="1:25" ht="11.25" customHeight="1" x14ac:dyDescent="0.3">
      <c r="A27" s="25" t="s">
        <v>36</v>
      </c>
      <c r="B27" s="145">
        <v>1431</v>
      </c>
      <c r="C27" s="145"/>
      <c r="D27" s="135">
        <v>109</v>
      </c>
      <c r="E27" s="135"/>
      <c r="F27" s="135"/>
      <c r="G27" s="135">
        <v>4</v>
      </c>
      <c r="H27" s="135"/>
      <c r="I27" s="22">
        <v>479</v>
      </c>
      <c r="J27" s="144">
        <v>36</v>
      </c>
      <c r="K27" s="144"/>
      <c r="L27" s="135">
        <v>78</v>
      </c>
      <c r="M27" s="135"/>
      <c r="N27" s="145">
        <v>9592</v>
      </c>
      <c r="O27" s="145"/>
      <c r="P27" s="145"/>
      <c r="Q27" s="19">
        <v>728</v>
      </c>
      <c r="R27" s="122">
        <v>6</v>
      </c>
      <c r="S27" s="122"/>
      <c r="T27" s="17">
        <v>4127</v>
      </c>
      <c r="U27" s="24">
        <v>313</v>
      </c>
      <c r="V27" s="135">
        <v>-2</v>
      </c>
      <c r="W27" s="135"/>
      <c r="X27" s="135"/>
    </row>
    <row r="28" spans="1:25" ht="11.25" customHeight="1" x14ac:dyDescent="0.3">
      <c r="A28" s="25" t="s">
        <v>37</v>
      </c>
      <c r="B28" s="145">
        <v>1196</v>
      </c>
      <c r="C28" s="145"/>
      <c r="D28" s="135">
        <v>104</v>
      </c>
      <c r="E28" s="135"/>
      <c r="F28" s="135"/>
      <c r="G28" s="135">
        <v>6</v>
      </c>
      <c r="H28" s="135"/>
      <c r="I28" s="22">
        <v>373</v>
      </c>
      <c r="J28" s="144">
        <v>32</v>
      </c>
      <c r="K28" s="144"/>
      <c r="L28" s="135">
        <v>11</v>
      </c>
      <c r="M28" s="135"/>
      <c r="N28" s="145">
        <v>10205</v>
      </c>
      <c r="O28" s="145"/>
      <c r="P28" s="145"/>
      <c r="Q28" s="19">
        <v>887</v>
      </c>
      <c r="R28" s="122">
        <v>7</v>
      </c>
      <c r="S28" s="122"/>
      <c r="T28" s="17">
        <v>5663</v>
      </c>
      <c r="U28" s="24">
        <v>492</v>
      </c>
      <c r="V28" s="135">
        <v>15</v>
      </c>
      <c r="W28" s="135"/>
      <c r="X28" s="135"/>
    </row>
    <row r="29" spans="1:25" ht="11.25" customHeight="1" x14ac:dyDescent="0.3">
      <c r="A29" s="146" t="s">
        <v>31</v>
      </c>
      <c r="B29" s="146"/>
      <c r="C29" s="146"/>
      <c r="D29" s="146"/>
      <c r="E29" s="146"/>
      <c r="F29" s="146"/>
      <c r="G29" s="146"/>
      <c r="H29" s="146"/>
      <c r="I29" s="146"/>
      <c r="J29" s="146"/>
      <c r="K29" s="146"/>
      <c r="L29" s="146"/>
      <c r="M29" s="146"/>
      <c r="N29" s="146"/>
      <c r="O29" s="146"/>
      <c r="P29" s="146"/>
      <c r="Q29" s="146"/>
      <c r="R29" s="146"/>
      <c r="S29" s="146"/>
      <c r="T29" s="146"/>
      <c r="U29" s="146"/>
      <c r="V29" s="146"/>
      <c r="W29" s="146"/>
      <c r="X29" s="146"/>
      <c r="Y29" s="146"/>
    </row>
    <row r="30" spans="1:25" ht="11.25" customHeight="1" x14ac:dyDescent="0.3">
      <c r="A30" s="25" t="s">
        <v>38</v>
      </c>
      <c r="B30" s="161">
        <v>2698</v>
      </c>
      <c r="C30" s="161"/>
      <c r="D30" s="161"/>
      <c r="E30" s="161"/>
      <c r="F30" s="53">
        <v>63</v>
      </c>
      <c r="G30" s="184">
        <v>-7</v>
      </c>
      <c r="H30" s="184"/>
      <c r="I30" s="144">
        <v>749</v>
      </c>
      <c r="J30" s="144"/>
      <c r="K30" s="16">
        <v>18</v>
      </c>
      <c r="L30" s="184">
        <v>22</v>
      </c>
      <c r="M30" s="184"/>
      <c r="N30" s="120">
        <v>27989</v>
      </c>
      <c r="O30" s="120"/>
      <c r="P30" s="120"/>
      <c r="Q30" s="53">
        <v>658</v>
      </c>
      <c r="R30" s="122">
        <v>-1</v>
      </c>
      <c r="S30" s="122"/>
      <c r="T30" s="21">
        <v>22801</v>
      </c>
      <c r="U30" s="163">
        <v>536</v>
      </c>
      <c r="V30" s="163"/>
      <c r="W30" s="163"/>
      <c r="X30" s="163"/>
    </row>
    <row r="31" spans="1:25" ht="11.25" customHeight="1" x14ac:dyDescent="0.3">
      <c r="A31" s="25" t="s">
        <v>39</v>
      </c>
      <c r="B31" s="161">
        <v>2384</v>
      </c>
      <c r="C31" s="161"/>
      <c r="D31" s="161"/>
      <c r="E31" s="144">
        <v>50</v>
      </c>
      <c r="F31" s="144"/>
      <c r="G31" s="144"/>
      <c r="H31" s="24">
        <v>3</v>
      </c>
      <c r="I31" s="54">
        <v>741</v>
      </c>
      <c r="J31" s="144">
        <v>16</v>
      </c>
      <c r="K31" s="144"/>
      <c r="L31" s="135">
        <v>12</v>
      </c>
      <c r="M31" s="135"/>
      <c r="N31" s="120">
        <v>29841</v>
      </c>
      <c r="O31" s="120"/>
      <c r="P31" s="120"/>
      <c r="Q31" s="19">
        <v>628</v>
      </c>
      <c r="R31" s="122">
        <v>-2</v>
      </c>
      <c r="S31" s="122"/>
      <c r="T31" s="21">
        <v>14006</v>
      </c>
      <c r="U31" s="144">
        <v>295</v>
      </c>
      <c r="V31" s="144"/>
      <c r="W31" s="144"/>
      <c r="X31" s="24">
        <v>-6</v>
      </c>
    </row>
    <row r="32" spans="1:25" ht="11.25" customHeight="1" x14ac:dyDescent="0.3">
      <c r="A32" s="25" t="s">
        <v>40</v>
      </c>
      <c r="B32" s="184">
        <v>75</v>
      </c>
      <c r="C32" s="184"/>
      <c r="D32" s="184"/>
      <c r="E32" s="144">
        <v>200</v>
      </c>
      <c r="F32" s="144"/>
      <c r="G32" s="144"/>
      <c r="H32" s="24">
        <v>-4</v>
      </c>
      <c r="I32" s="67">
        <v>22</v>
      </c>
      <c r="J32" s="144">
        <v>59</v>
      </c>
      <c r="K32" s="144"/>
      <c r="L32" s="135">
        <v>-16</v>
      </c>
      <c r="M32" s="135"/>
      <c r="N32" s="135">
        <v>252</v>
      </c>
      <c r="O32" s="135"/>
      <c r="P32" s="135"/>
      <c r="Q32" s="19">
        <v>672</v>
      </c>
      <c r="R32" s="122">
        <v>-16</v>
      </c>
      <c r="S32" s="122"/>
      <c r="T32" s="54">
        <v>176</v>
      </c>
      <c r="U32" s="144">
        <v>469</v>
      </c>
      <c r="V32" s="144"/>
      <c r="W32" s="144"/>
      <c r="X32" s="24">
        <v>22</v>
      </c>
    </row>
    <row r="33" spans="1:25" ht="11.25" customHeight="1" x14ac:dyDescent="0.3">
      <c r="A33" s="25" t="s">
        <v>113</v>
      </c>
      <c r="B33" s="184">
        <v>138</v>
      </c>
      <c r="C33" s="184"/>
      <c r="D33" s="184"/>
      <c r="E33" s="144">
        <v>310</v>
      </c>
      <c r="F33" s="144"/>
      <c r="G33" s="144"/>
      <c r="H33" s="24">
        <v>-18</v>
      </c>
      <c r="I33" s="67">
        <v>38</v>
      </c>
      <c r="J33" s="144">
        <v>85</v>
      </c>
      <c r="K33" s="144"/>
      <c r="L33" s="135">
        <v>-5</v>
      </c>
      <c r="M33" s="135"/>
      <c r="N33" s="135">
        <v>451</v>
      </c>
      <c r="O33" s="135"/>
      <c r="P33" s="135"/>
      <c r="Q33" s="20">
        <v>1014</v>
      </c>
      <c r="R33" s="122">
        <v>-15</v>
      </c>
      <c r="S33" s="122"/>
      <c r="T33" s="54">
        <v>234</v>
      </c>
      <c r="U33" s="144">
        <v>526</v>
      </c>
      <c r="V33" s="144"/>
      <c r="W33" s="144"/>
      <c r="X33" s="24">
        <v>-1</v>
      </c>
    </row>
    <row r="34" spans="1:25" ht="11.25" customHeight="1" x14ac:dyDescent="0.3">
      <c r="A34" s="25" t="s">
        <v>114</v>
      </c>
      <c r="B34" s="184">
        <v>155</v>
      </c>
      <c r="C34" s="184"/>
      <c r="D34" s="184"/>
      <c r="E34" s="144">
        <v>418</v>
      </c>
      <c r="F34" s="144"/>
      <c r="G34" s="144"/>
      <c r="H34" s="24">
        <v>-7</v>
      </c>
      <c r="I34" s="54">
        <v>103</v>
      </c>
      <c r="J34" s="144">
        <v>278</v>
      </c>
      <c r="K34" s="144"/>
      <c r="L34" s="135">
        <v>107</v>
      </c>
      <c r="M34" s="135"/>
      <c r="N34" s="135">
        <v>655</v>
      </c>
      <c r="O34" s="135"/>
      <c r="P34" s="135"/>
      <c r="Q34" s="20">
        <v>1766</v>
      </c>
      <c r="R34" s="122">
        <v>6</v>
      </c>
      <c r="S34" s="122"/>
      <c r="T34" s="54">
        <v>120</v>
      </c>
      <c r="U34" s="144">
        <v>324</v>
      </c>
      <c r="V34" s="144"/>
      <c r="W34" s="144"/>
      <c r="X34" s="24">
        <v>18</v>
      </c>
    </row>
    <row r="35" spans="1:25" ht="11.25" customHeight="1" x14ac:dyDescent="0.3">
      <c r="A35" s="58" t="s">
        <v>115</v>
      </c>
      <c r="B35" s="185">
        <v>21014</v>
      </c>
      <c r="C35" s="185"/>
      <c r="D35" s="185"/>
      <c r="E35" s="186">
        <v>58</v>
      </c>
      <c r="F35" s="186"/>
      <c r="G35" s="186"/>
      <c r="H35" s="46">
        <v>-1</v>
      </c>
      <c r="I35" s="68">
        <v>6917</v>
      </c>
      <c r="J35" s="186">
        <v>19</v>
      </c>
      <c r="K35" s="186"/>
      <c r="L35" s="177">
        <v>30</v>
      </c>
      <c r="M35" s="177"/>
      <c r="N35" s="187">
        <v>159119</v>
      </c>
      <c r="O35" s="187"/>
      <c r="P35" s="187"/>
      <c r="Q35" s="65">
        <v>439</v>
      </c>
      <c r="R35" s="147">
        <v>-2</v>
      </c>
      <c r="S35" s="147"/>
      <c r="T35" s="69">
        <v>78710</v>
      </c>
      <c r="U35" s="186">
        <v>217</v>
      </c>
      <c r="V35" s="186"/>
      <c r="W35" s="186"/>
      <c r="X35" s="46">
        <v>-1</v>
      </c>
    </row>
    <row r="36" spans="1:25" ht="11.25" customHeight="1" x14ac:dyDescent="0.3">
      <c r="A36" s="10"/>
      <c r="B36" s="188" t="s">
        <v>118</v>
      </c>
      <c r="C36" s="188"/>
      <c r="D36" s="188"/>
      <c r="E36" s="189" t="s">
        <v>119</v>
      </c>
      <c r="F36" s="189"/>
      <c r="G36" s="189"/>
      <c r="H36" s="72">
        <v>5</v>
      </c>
      <c r="I36" s="73" t="s">
        <v>120</v>
      </c>
      <c r="J36" s="189" t="s">
        <v>121</v>
      </c>
      <c r="K36" s="189"/>
      <c r="L36" s="190"/>
      <c r="M36" s="190"/>
      <c r="N36" s="191" t="s">
        <v>122</v>
      </c>
      <c r="O36" s="191"/>
      <c r="P36" s="191"/>
      <c r="Q36" s="71" t="s">
        <v>123</v>
      </c>
      <c r="R36" s="190"/>
      <c r="S36" s="190"/>
      <c r="T36" s="70" t="s">
        <v>124</v>
      </c>
      <c r="U36" s="189" t="s">
        <v>125</v>
      </c>
      <c r="V36" s="189"/>
      <c r="W36" s="189"/>
      <c r="X36" s="59"/>
    </row>
    <row r="37" spans="1:25" ht="45.75" customHeight="1" x14ac:dyDescent="0.25">
      <c r="A37" s="171" t="s">
        <v>103</v>
      </c>
      <c r="B37" s="171"/>
      <c r="C37" s="192" t="s">
        <v>104</v>
      </c>
      <c r="D37" s="192"/>
      <c r="E37" s="192"/>
      <c r="F37" s="192"/>
      <c r="G37" s="192"/>
      <c r="H37" s="104" t="s">
        <v>126</v>
      </c>
      <c r="I37" s="104"/>
      <c r="J37" s="104"/>
      <c r="K37" s="104"/>
      <c r="L37" s="104"/>
      <c r="M37" s="104" t="s">
        <v>127</v>
      </c>
      <c r="N37" s="104"/>
      <c r="O37" s="104"/>
      <c r="P37" s="104"/>
      <c r="Q37" s="104"/>
      <c r="R37" s="104"/>
      <c r="S37" s="97" t="s">
        <v>128</v>
      </c>
      <c r="T37" s="97"/>
      <c r="U37" s="97"/>
      <c r="V37" s="97"/>
      <c r="W37" s="97" t="s">
        <v>108</v>
      </c>
      <c r="X37" s="97"/>
      <c r="Y37" s="97"/>
    </row>
    <row r="38" spans="1:25" ht="11.25" customHeight="1" x14ac:dyDescent="0.3">
      <c r="A38" s="36" t="s">
        <v>129</v>
      </c>
      <c r="B38" s="113"/>
      <c r="C38" s="113"/>
      <c r="D38" s="113"/>
      <c r="E38" s="113"/>
      <c r="F38" s="113"/>
      <c r="G38" s="113"/>
      <c r="H38" s="113"/>
      <c r="I38" s="113"/>
      <c r="J38" s="113"/>
      <c r="K38" s="113"/>
      <c r="L38" s="113"/>
      <c r="M38" s="113"/>
      <c r="N38" s="113"/>
      <c r="O38" s="113"/>
      <c r="P38" s="113"/>
      <c r="Q38" s="113"/>
      <c r="R38" s="113"/>
      <c r="S38" s="113"/>
      <c r="T38" s="113"/>
      <c r="U38" s="113"/>
      <c r="V38" s="113"/>
      <c r="W38" s="113"/>
      <c r="X38" s="113"/>
    </row>
    <row r="39" spans="1:25" ht="11.25" customHeight="1" x14ac:dyDescent="0.3">
      <c r="A39" s="15" t="s">
        <v>130</v>
      </c>
      <c r="B39" s="161">
        <v>1376</v>
      </c>
      <c r="C39" s="161"/>
      <c r="D39" s="161"/>
      <c r="E39" s="161"/>
      <c r="F39" s="16">
        <v>260</v>
      </c>
      <c r="G39" s="193" t="s">
        <v>31</v>
      </c>
      <c r="H39" s="193"/>
      <c r="I39" s="144">
        <v>648</v>
      </c>
      <c r="J39" s="144"/>
      <c r="K39" s="16">
        <v>122</v>
      </c>
      <c r="L39" s="144">
        <v>-8</v>
      </c>
      <c r="M39" s="144"/>
      <c r="N39" s="144"/>
      <c r="O39" s="144"/>
      <c r="P39" s="16">
        <v>156</v>
      </c>
      <c r="Q39" s="54">
        <v>29</v>
      </c>
      <c r="R39" s="122">
        <v>-3</v>
      </c>
      <c r="S39" s="122"/>
      <c r="T39" s="54">
        <v>178</v>
      </c>
      <c r="U39" s="54">
        <v>34</v>
      </c>
      <c r="V39" s="135">
        <v>-24</v>
      </c>
      <c r="W39" s="135"/>
      <c r="X39" s="135"/>
    </row>
    <row r="40" spans="1:25" ht="11.25" customHeight="1" x14ac:dyDescent="0.3">
      <c r="A40" s="25" t="s">
        <v>111</v>
      </c>
      <c r="B40" s="144">
        <v>488</v>
      </c>
      <c r="C40" s="144"/>
      <c r="D40" s="144"/>
      <c r="E40" s="144"/>
      <c r="F40" s="19">
        <v>328</v>
      </c>
      <c r="G40" s="135">
        <v>24</v>
      </c>
      <c r="H40" s="135"/>
      <c r="I40" s="156">
        <v>188</v>
      </c>
      <c r="J40" s="156"/>
      <c r="K40" s="19">
        <v>126</v>
      </c>
      <c r="L40" s="144">
        <v>20</v>
      </c>
      <c r="M40" s="144"/>
      <c r="N40" s="144"/>
      <c r="O40" s="144"/>
      <c r="P40" s="19">
        <v>28</v>
      </c>
      <c r="Q40" s="24">
        <v>19</v>
      </c>
      <c r="R40" s="122">
        <v>26</v>
      </c>
      <c r="S40" s="122"/>
      <c r="T40" s="22">
        <v>63</v>
      </c>
      <c r="U40" s="24">
        <v>42</v>
      </c>
      <c r="V40" s="135">
        <v>-1</v>
      </c>
      <c r="W40" s="135"/>
      <c r="X40" s="135"/>
    </row>
    <row r="41" spans="1:25" ht="11.25" customHeight="1" x14ac:dyDescent="0.3">
      <c r="A41" s="25" t="s">
        <v>32</v>
      </c>
      <c r="B41" s="121">
        <v>2501</v>
      </c>
      <c r="C41" s="121"/>
      <c r="D41" s="121"/>
      <c r="E41" s="121"/>
      <c r="F41" s="19">
        <v>263</v>
      </c>
      <c r="G41" s="135">
        <v>-7</v>
      </c>
      <c r="H41" s="135"/>
      <c r="I41" s="168">
        <v>1896</v>
      </c>
      <c r="J41" s="168"/>
      <c r="K41" s="19">
        <v>200</v>
      </c>
      <c r="L41" s="144">
        <v>-4</v>
      </c>
      <c r="M41" s="144"/>
      <c r="N41" s="144"/>
      <c r="O41" s="144"/>
      <c r="P41" s="19">
        <v>356</v>
      </c>
      <c r="Q41" s="24">
        <v>37</v>
      </c>
      <c r="R41" s="122">
        <v>4</v>
      </c>
      <c r="S41" s="122"/>
      <c r="T41" s="22">
        <v>479</v>
      </c>
      <c r="U41" s="24">
        <v>50</v>
      </c>
      <c r="V41" s="135">
        <v>-3</v>
      </c>
      <c r="W41" s="135"/>
      <c r="X41" s="135"/>
    </row>
    <row r="42" spans="1:25" ht="11.25" customHeight="1" x14ac:dyDescent="0.3">
      <c r="A42" s="25" t="s">
        <v>33</v>
      </c>
      <c r="B42" s="121">
        <v>1676</v>
      </c>
      <c r="C42" s="121"/>
      <c r="D42" s="121"/>
      <c r="E42" s="121"/>
      <c r="F42" s="19">
        <v>221</v>
      </c>
      <c r="G42" s="135">
        <v>-7</v>
      </c>
      <c r="H42" s="135"/>
      <c r="I42" s="168">
        <v>1127</v>
      </c>
      <c r="J42" s="168"/>
      <c r="K42" s="19">
        <v>149</v>
      </c>
      <c r="L42" s="144">
        <v>5</v>
      </c>
      <c r="M42" s="144"/>
      <c r="N42" s="144"/>
      <c r="O42" s="144"/>
      <c r="P42" s="19">
        <v>181</v>
      </c>
      <c r="Q42" s="24">
        <v>24</v>
      </c>
      <c r="R42" s="122">
        <v>-1</v>
      </c>
      <c r="S42" s="122"/>
      <c r="T42" s="22">
        <v>369</v>
      </c>
      <c r="U42" s="24">
        <v>49</v>
      </c>
      <c r="V42" s="135">
        <v>18</v>
      </c>
      <c r="W42" s="135"/>
      <c r="X42" s="135"/>
    </row>
    <row r="43" spans="1:25" ht="22.5" customHeight="1" x14ac:dyDescent="0.3">
      <c r="A43" s="97" t="s">
        <v>131</v>
      </c>
      <c r="B43" s="97"/>
      <c r="C43" s="97"/>
      <c r="D43" s="97"/>
      <c r="E43" s="97"/>
      <c r="F43" s="97"/>
      <c r="G43" s="97"/>
      <c r="H43" s="97"/>
      <c r="I43" s="97"/>
      <c r="J43" s="97"/>
      <c r="K43" s="97"/>
      <c r="L43" s="97"/>
      <c r="M43" s="97"/>
      <c r="N43" s="97"/>
      <c r="O43" s="97"/>
      <c r="P43" s="97"/>
      <c r="Q43" s="97"/>
      <c r="R43" s="97"/>
      <c r="S43" s="97"/>
      <c r="T43" s="97"/>
      <c r="U43" s="97"/>
      <c r="V43" s="97"/>
      <c r="W43" s="97"/>
      <c r="X43" s="97"/>
      <c r="Y43" s="97"/>
    </row>
    <row r="44" spans="1:25" ht="11.25" customHeight="1" x14ac:dyDescent="0.3">
      <c r="A44" s="25" t="s">
        <v>35</v>
      </c>
      <c r="B44" s="120">
        <v>14765</v>
      </c>
      <c r="C44" s="120"/>
      <c r="D44" s="120"/>
      <c r="E44" s="120"/>
      <c r="F44" s="16">
        <v>106</v>
      </c>
      <c r="G44" s="184">
        <v>-5</v>
      </c>
      <c r="H44" s="184"/>
      <c r="I44" s="120">
        <v>14870</v>
      </c>
      <c r="J44" s="120"/>
      <c r="K44" s="16">
        <v>106</v>
      </c>
      <c r="L44" s="164">
        <v>-15</v>
      </c>
      <c r="M44" s="164"/>
      <c r="N44" s="164"/>
      <c r="O44" s="120">
        <v>4131</v>
      </c>
      <c r="P44" s="120"/>
      <c r="Q44" s="54">
        <v>30</v>
      </c>
      <c r="R44" s="122">
        <v>-8</v>
      </c>
      <c r="S44" s="122"/>
      <c r="T44" s="18">
        <v>6116</v>
      </c>
      <c r="U44" s="164">
        <v>44</v>
      </c>
      <c r="V44" s="164"/>
      <c r="W44" s="164"/>
      <c r="X44" s="164"/>
    </row>
    <row r="45" spans="1:25" ht="11.25" customHeight="1" x14ac:dyDescent="0.3">
      <c r="A45" s="25" t="s">
        <v>36</v>
      </c>
      <c r="B45" s="145">
        <v>3391</v>
      </c>
      <c r="C45" s="145"/>
      <c r="D45" s="135">
        <v>257</v>
      </c>
      <c r="E45" s="135"/>
      <c r="F45" s="135"/>
      <c r="G45" s="135">
        <v>19</v>
      </c>
      <c r="H45" s="135"/>
      <c r="I45" s="168">
        <v>1336</v>
      </c>
      <c r="J45" s="168"/>
      <c r="K45" s="19">
        <v>101</v>
      </c>
      <c r="L45" s="135">
        <v>-17</v>
      </c>
      <c r="M45" s="135"/>
      <c r="N45" s="135">
        <v>754</v>
      </c>
      <c r="O45" s="135"/>
      <c r="P45" s="135"/>
      <c r="Q45" s="24">
        <v>57</v>
      </c>
      <c r="R45" s="122">
        <v>-20</v>
      </c>
      <c r="S45" s="122"/>
      <c r="T45" s="22">
        <v>630</v>
      </c>
      <c r="U45" s="24">
        <v>48</v>
      </c>
      <c r="V45" s="135">
        <v>10</v>
      </c>
      <c r="W45" s="135"/>
      <c r="X45" s="135"/>
    </row>
    <row r="46" spans="1:25" ht="11.25" customHeight="1" x14ac:dyDescent="0.3">
      <c r="A46" s="25" t="s">
        <v>37</v>
      </c>
      <c r="B46" s="145">
        <v>6377</v>
      </c>
      <c r="C46" s="145"/>
      <c r="D46" s="135">
        <v>554</v>
      </c>
      <c r="E46" s="135"/>
      <c r="F46" s="135"/>
      <c r="G46" s="135">
        <v>-4</v>
      </c>
      <c r="H46" s="135"/>
      <c r="I46" s="168">
        <v>1732</v>
      </c>
      <c r="J46" s="168"/>
      <c r="K46" s="19">
        <v>151</v>
      </c>
      <c r="L46" s="135">
        <v>-17</v>
      </c>
      <c r="M46" s="135"/>
      <c r="N46" s="135">
        <v>760</v>
      </c>
      <c r="O46" s="135"/>
      <c r="P46" s="135"/>
      <c r="Q46" s="24">
        <v>66</v>
      </c>
      <c r="R46" s="122">
        <v>1</v>
      </c>
      <c r="S46" s="122"/>
      <c r="T46" s="22">
        <v>964</v>
      </c>
      <c r="U46" s="24">
        <v>84</v>
      </c>
      <c r="V46" s="135">
        <v>20</v>
      </c>
      <c r="W46" s="135"/>
      <c r="X46" s="135"/>
    </row>
    <row r="47" spans="1:25" ht="11.25" customHeight="1" x14ac:dyDescent="0.3">
      <c r="A47" s="25" t="s">
        <v>38</v>
      </c>
      <c r="B47" s="145">
        <v>12191</v>
      </c>
      <c r="C47" s="145"/>
      <c r="D47" s="135">
        <v>287</v>
      </c>
      <c r="E47" s="135"/>
      <c r="F47" s="135"/>
      <c r="G47" s="135">
        <v>-8</v>
      </c>
      <c r="H47" s="135"/>
      <c r="I47" s="168">
        <v>5146</v>
      </c>
      <c r="J47" s="168"/>
      <c r="K47" s="19">
        <v>121</v>
      </c>
      <c r="L47" s="135">
        <v>-24</v>
      </c>
      <c r="M47" s="135"/>
      <c r="N47" s="145">
        <v>2575</v>
      </c>
      <c r="O47" s="145"/>
      <c r="P47" s="145"/>
      <c r="Q47" s="24">
        <v>61</v>
      </c>
      <c r="R47" s="122">
        <v>-15</v>
      </c>
      <c r="S47" s="122"/>
      <c r="T47" s="17">
        <v>4001</v>
      </c>
      <c r="U47" s="24">
        <v>94</v>
      </c>
      <c r="V47" s="135">
        <v>22</v>
      </c>
      <c r="W47" s="135"/>
      <c r="X47" s="135"/>
    </row>
    <row r="48" spans="1:25" ht="11.25" customHeight="1" x14ac:dyDescent="0.3">
      <c r="A48" s="25" t="s">
        <v>39</v>
      </c>
      <c r="B48" s="145">
        <v>11451</v>
      </c>
      <c r="C48" s="145"/>
      <c r="D48" s="135">
        <v>241</v>
      </c>
      <c r="E48" s="135"/>
      <c r="F48" s="135"/>
      <c r="G48" s="135">
        <v>-3</v>
      </c>
      <c r="H48" s="135"/>
      <c r="I48" s="168">
        <v>11970</v>
      </c>
      <c r="J48" s="168"/>
      <c r="K48" s="19">
        <v>252</v>
      </c>
      <c r="L48" s="135">
        <v>-13</v>
      </c>
      <c r="M48" s="135"/>
      <c r="N48" s="145">
        <v>3038</v>
      </c>
      <c r="O48" s="145"/>
      <c r="P48" s="145"/>
      <c r="Q48" s="24">
        <v>64</v>
      </c>
      <c r="R48" s="122">
        <v>-4</v>
      </c>
      <c r="S48" s="122"/>
      <c r="T48" s="17">
        <v>6499</v>
      </c>
      <c r="U48" s="24">
        <v>137</v>
      </c>
      <c r="V48" s="135">
        <v>17</v>
      </c>
      <c r="W48" s="135"/>
      <c r="X48" s="135"/>
    </row>
    <row r="49" spans="1:25" ht="11.25" customHeight="1" x14ac:dyDescent="0.3">
      <c r="A49" s="25" t="s">
        <v>40</v>
      </c>
      <c r="B49" s="135">
        <v>366</v>
      </c>
      <c r="C49" s="135"/>
      <c r="D49" s="135">
        <v>976</v>
      </c>
      <c r="E49" s="135"/>
      <c r="F49" s="135"/>
      <c r="G49" s="135">
        <v>-20</v>
      </c>
      <c r="H49" s="135"/>
      <c r="I49" s="156">
        <v>103</v>
      </c>
      <c r="J49" s="156"/>
      <c r="K49" s="19">
        <v>275</v>
      </c>
      <c r="L49" s="135">
        <v>-18</v>
      </c>
      <c r="M49" s="135"/>
      <c r="N49" s="135">
        <v>55</v>
      </c>
      <c r="O49" s="135"/>
      <c r="P49" s="135"/>
      <c r="Q49" s="24">
        <v>147</v>
      </c>
      <c r="R49" s="122">
        <v>2</v>
      </c>
      <c r="S49" s="122"/>
      <c r="T49" s="22">
        <v>11</v>
      </c>
      <c r="U49" s="24">
        <v>29</v>
      </c>
      <c r="V49" s="135">
        <v>10</v>
      </c>
      <c r="W49" s="135"/>
      <c r="X49" s="135"/>
    </row>
    <row r="50" spans="1:25" ht="11.25" customHeight="1" x14ac:dyDescent="0.3">
      <c r="A50" s="25" t="s">
        <v>113</v>
      </c>
      <c r="B50" s="135">
        <v>663</v>
      </c>
      <c r="C50" s="135"/>
      <c r="D50" s="145">
        <v>1491</v>
      </c>
      <c r="E50" s="145"/>
      <c r="F50" s="145"/>
      <c r="G50" s="135">
        <v>23</v>
      </c>
      <c r="H50" s="135"/>
      <c r="I50" s="156">
        <v>250</v>
      </c>
      <c r="J50" s="156"/>
      <c r="K50" s="19">
        <v>562</v>
      </c>
      <c r="L50" s="135">
        <v>-29</v>
      </c>
      <c r="M50" s="135"/>
      <c r="N50" s="135">
        <v>118</v>
      </c>
      <c r="O50" s="135"/>
      <c r="P50" s="135"/>
      <c r="Q50" s="24">
        <v>265</v>
      </c>
      <c r="R50" s="122">
        <v>-1</v>
      </c>
      <c r="S50" s="122"/>
      <c r="T50" s="22">
        <v>14</v>
      </c>
      <c r="U50" s="24">
        <v>31</v>
      </c>
      <c r="V50" s="135">
        <v>-37</v>
      </c>
      <c r="W50" s="135"/>
      <c r="X50" s="135"/>
    </row>
    <row r="51" spans="1:25" ht="11.25" customHeight="1" x14ac:dyDescent="0.3">
      <c r="A51" s="25" t="s">
        <v>114</v>
      </c>
      <c r="B51" s="135">
        <v>239</v>
      </c>
      <c r="C51" s="135"/>
      <c r="D51" s="135">
        <v>645</v>
      </c>
      <c r="E51" s="135"/>
      <c r="F51" s="135"/>
      <c r="G51" s="135">
        <v>23</v>
      </c>
      <c r="H51" s="135"/>
      <c r="I51" s="156">
        <v>188</v>
      </c>
      <c r="J51" s="156"/>
      <c r="K51" s="19">
        <v>507</v>
      </c>
      <c r="L51" s="135">
        <v>-32</v>
      </c>
      <c r="M51" s="135"/>
      <c r="N51" s="135">
        <v>8</v>
      </c>
      <c r="O51" s="135"/>
      <c r="P51" s="135"/>
      <c r="Q51" s="24">
        <v>22</v>
      </c>
      <c r="R51" s="115" t="s">
        <v>54</v>
      </c>
      <c r="S51" s="115"/>
      <c r="T51" s="22">
        <v>6</v>
      </c>
      <c r="U51" s="24">
        <v>16</v>
      </c>
      <c r="V51" s="135">
        <v>-74</v>
      </c>
      <c r="W51" s="135"/>
      <c r="X51" s="135"/>
    </row>
    <row r="52" spans="1:25" ht="11.25" customHeight="1" x14ac:dyDescent="0.3">
      <c r="A52" s="58" t="s">
        <v>115</v>
      </c>
      <c r="B52" s="180">
        <v>70509</v>
      </c>
      <c r="C52" s="180"/>
      <c r="D52" s="177">
        <v>194</v>
      </c>
      <c r="E52" s="177"/>
      <c r="F52" s="177"/>
      <c r="G52" s="177">
        <v>-3</v>
      </c>
      <c r="H52" s="177"/>
      <c r="I52" s="194">
        <v>54940</v>
      </c>
      <c r="J52" s="194"/>
      <c r="K52" s="65">
        <v>151</v>
      </c>
      <c r="L52" s="177">
        <v>-11</v>
      </c>
      <c r="M52" s="177"/>
      <c r="N52" s="180">
        <v>14217</v>
      </c>
      <c r="O52" s="180"/>
      <c r="P52" s="180"/>
      <c r="Q52" s="46">
        <v>39</v>
      </c>
      <c r="R52" s="147">
        <v>-8</v>
      </c>
      <c r="S52" s="147"/>
      <c r="T52" s="61">
        <v>26260</v>
      </c>
      <c r="U52" s="46">
        <v>72</v>
      </c>
      <c r="V52" s="177">
        <v>10</v>
      </c>
      <c r="W52" s="177"/>
      <c r="X52" s="177"/>
    </row>
    <row r="53" spans="1:25" ht="9.75" customHeight="1" x14ac:dyDescent="0.3">
      <c r="A53" s="195" t="s">
        <v>132</v>
      </c>
      <c r="B53" s="195"/>
      <c r="C53" s="195"/>
      <c r="D53" s="195"/>
      <c r="E53" s="195"/>
      <c r="F53" s="195"/>
      <c r="G53" s="195"/>
      <c r="H53" s="195"/>
      <c r="I53" s="195"/>
      <c r="J53" s="195"/>
      <c r="K53" s="195"/>
      <c r="L53" s="195"/>
      <c r="M53" s="195"/>
      <c r="N53" s="195"/>
      <c r="O53" s="195"/>
      <c r="P53" s="195"/>
      <c r="Q53" s="195"/>
      <c r="R53" s="195"/>
      <c r="S53" s="195"/>
      <c r="T53" s="195"/>
      <c r="U53" s="195"/>
      <c r="V53" s="195"/>
      <c r="W53" s="195"/>
      <c r="X53" s="195"/>
      <c r="Y53" s="195"/>
    </row>
    <row r="54" spans="1:25" ht="42.75" customHeight="1" x14ac:dyDescent="0.3">
      <c r="A54" s="97" t="s">
        <v>133</v>
      </c>
      <c r="B54" s="97"/>
      <c r="C54" s="97"/>
      <c r="D54" s="97"/>
      <c r="E54" s="97"/>
      <c r="F54" s="97"/>
      <c r="G54" s="97"/>
      <c r="H54" s="97"/>
      <c r="I54" s="97"/>
      <c r="J54" s="97"/>
      <c r="K54" s="97"/>
      <c r="L54" s="97"/>
      <c r="M54" s="97"/>
      <c r="N54" s="97"/>
      <c r="O54" s="97"/>
      <c r="P54" s="97"/>
      <c r="Q54" s="97"/>
      <c r="R54" s="97"/>
      <c r="S54" s="97"/>
      <c r="T54" s="97"/>
      <c r="U54" s="97"/>
      <c r="V54" s="97"/>
      <c r="W54" s="97"/>
      <c r="X54" s="97"/>
      <c r="Y54" s="97"/>
    </row>
  </sheetData>
  <mergeCells count="351">
    <mergeCell ref="A54:Y54"/>
    <mergeCell ref="B52:C52"/>
    <mergeCell ref="D52:F52"/>
    <mergeCell ref="G52:H52"/>
    <mergeCell ref="I52:J52"/>
    <mergeCell ref="L52:M52"/>
    <mergeCell ref="N52:P52"/>
    <mergeCell ref="R52:S52"/>
    <mergeCell ref="V52:X52"/>
    <mergeCell ref="A53:Y53"/>
    <mergeCell ref="B50:C50"/>
    <mergeCell ref="D50:F50"/>
    <mergeCell ref="G50:H50"/>
    <mergeCell ref="I50:J50"/>
    <mergeCell ref="L50:M50"/>
    <mergeCell ref="N50:P50"/>
    <mergeCell ref="R50:S50"/>
    <mergeCell ref="V50:X50"/>
    <mergeCell ref="B51:C51"/>
    <mergeCell ref="D51:F51"/>
    <mergeCell ref="G51:H51"/>
    <mergeCell ref="I51:J51"/>
    <mergeCell ref="L51:M51"/>
    <mergeCell ref="N51:P51"/>
    <mergeCell ref="R51:S51"/>
    <mergeCell ref="V51:X51"/>
    <mergeCell ref="B48:C48"/>
    <mergeCell ref="D48:F48"/>
    <mergeCell ref="G48:H48"/>
    <mergeCell ref="I48:J48"/>
    <mergeCell ref="L48:M48"/>
    <mergeCell ref="N48:P48"/>
    <mergeCell ref="R48:S48"/>
    <mergeCell ref="V48:X48"/>
    <mergeCell ref="B49:C49"/>
    <mergeCell ref="D49:F49"/>
    <mergeCell ref="G49:H49"/>
    <mergeCell ref="I49:J49"/>
    <mergeCell ref="L49:M49"/>
    <mergeCell ref="N49:P49"/>
    <mergeCell ref="R49:S49"/>
    <mergeCell ref="V49:X49"/>
    <mergeCell ref="B46:C46"/>
    <mergeCell ref="D46:F46"/>
    <mergeCell ref="G46:H46"/>
    <mergeCell ref="I46:J46"/>
    <mergeCell ref="L46:M46"/>
    <mergeCell ref="N46:P46"/>
    <mergeCell ref="R46:S46"/>
    <mergeCell ref="V46:X46"/>
    <mergeCell ref="B47:C47"/>
    <mergeCell ref="D47:F47"/>
    <mergeCell ref="G47:H47"/>
    <mergeCell ref="I47:J47"/>
    <mergeCell ref="L47:M47"/>
    <mergeCell ref="N47:P47"/>
    <mergeCell ref="R47:S47"/>
    <mergeCell ref="V47:X47"/>
    <mergeCell ref="A43:Y43"/>
    <mergeCell ref="B44:E44"/>
    <mergeCell ref="G44:H44"/>
    <mergeCell ref="I44:J44"/>
    <mergeCell ref="L44:N44"/>
    <mergeCell ref="O44:P44"/>
    <mergeCell ref="R44:S44"/>
    <mergeCell ref="U44:X44"/>
    <mergeCell ref="B45:C45"/>
    <mergeCell ref="D45:F45"/>
    <mergeCell ref="G45:H45"/>
    <mergeCell ref="I45:J45"/>
    <mergeCell ref="L45:M45"/>
    <mergeCell ref="N45:P45"/>
    <mergeCell ref="R45:S45"/>
    <mergeCell ref="V45:X45"/>
    <mergeCell ref="B41:E41"/>
    <mergeCell ref="G41:H41"/>
    <mergeCell ref="I41:J41"/>
    <mergeCell ref="L41:O41"/>
    <mergeCell ref="R41:S41"/>
    <mergeCell ref="V41:X41"/>
    <mergeCell ref="B42:E42"/>
    <mergeCell ref="G42:H42"/>
    <mergeCell ref="I42:J42"/>
    <mergeCell ref="L42:O42"/>
    <mergeCell ref="R42:S42"/>
    <mergeCell ref="V42:X42"/>
    <mergeCell ref="B38:X38"/>
    <mergeCell ref="B39:E39"/>
    <mergeCell ref="G39:H39"/>
    <mergeCell ref="I39:J39"/>
    <mergeCell ref="L39:O39"/>
    <mergeCell ref="R39:S39"/>
    <mergeCell ref="V39:X39"/>
    <mergeCell ref="B40:E40"/>
    <mergeCell ref="G40:H40"/>
    <mergeCell ref="I40:J40"/>
    <mergeCell ref="L40:O40"/>
    <mergeCell ref="R40:S40"/>
    <mergeCell ref="V40:X40"/>
    <mergeCell ref="B36:D36"/>
    <mergeCell ref="E36:G36"/>
    <mergeCell ref="J36:K36"/>
    <mergeCell ref="L36:M36"/>
    <mergeCell ref="N36:P36"/>
    <mergeCell ref="R36:S36"/>
    <mergeCell ref="U36:W36"/>
    <mergeCell ref="A37:B37"/>
    <mergeCell ref="C37:G37"/>
    <mergeCell ref="H37:L37"/>
    <mergeCell ref="M37:R37"/>
    <mergeCell ref="S37:V37"/>
    <mergeCell ref="W37:Y37"/>
    <mergeCell ref="B34:D34"/>
    <mergeCell ref="E34:G34"/>
    <mergeCell ref="J34:K34"/>
    <mergeCell ref="L34:M34"/>
    <mergeCell ref="N34:P34"/>
    <mergeCell ref="R34:S34"/>
    <mergeCell ref="U34:W34"/>
    <mergeCell ref="B35:D35"/>
    <mergeCell ref="E35:G35"/>
    <mergeCell ref="J35:K35"/>
    <mergeCell ref="L35:M35"/>
    <mergeCell ref="N35:P35"/>
    <mergeCell ref="R35:S35"/>
    <mergeCell ref="U35:W35"/>
    <mergeCell ref="B32:D32"/>
    <mergeCell ref="E32:G32"/>
    <mergeCell ref="J32:K32"/>
    <mergeCell ref="L32:M32"/>
    <mergeCell ref="N32:P32"/>
    <mergeCell ref="R32:S32"/>
    <mergeCell ref="U32:W32"/>
    <mergeCell ref="B33:D33"/>
    <mergeCell ref="E33:G33"/>
    <mergeCell ref="J33:K33"/>
    <mergeCell ref="L33:M33"/>
    <mergeCell ref="N33:P33"/>
    <mergeCell ref="R33:S33"/>
    <mergeCell ref="U33:W33"/>
    <mergeCell ref="B30:E30"/>
    <mergeCell ref="G30:H30"/>
    <mergeCell ref="I30:J30"/>
    <mergeCell ref="L30:M30"/>
    <mergeCell ref="N30:P30"/>
    <mergeCell ref="R30:S30"/>
    <mergeCell ref="U30:X30"/>
    <mergeCell ref="B31:D31"/>
    <mergeCell ref="E31:G31"/>
    <mergeCell ref="J31:K31"/>
    <mergeCell ref="L31:M31"/>
    <mergeCell ref="N31:P31"/>
    <mergeCell ref="R31:S31"/>
    <mergeCell ref="U31:W31"/>
    <mergeCell ref="B28:C28"/>
    <mergeCell ref="D28:F28"/>
    <mergeCell ref="G28:H28"/>
    <mergeCell ref="J28:K28"/>
    <mergeCell ref="L28:M28"/>
    <mergeCell ref="N28:P28"/>
    <mergeCell ref="R28:S28"/>
    <mergeCell ref="V28:X28"/>
    <mergeCell ref="A29:Y29"/>
    <mergeCell ref="B26:C26"/>
    <mergeCell ref="D26:F26"/>
    <mergeCell ref="G26:H26"/>
    <mergeCell ref="J26:K26"/>
    <mergeCell ref="L26:M26"/>
    <mergeCell ref="N26:P26"/>
    <mergeCell ref="R26:S26"/>
    <mergeCell ref="V26:X26"/>
    <mergeCell ref="B27:C27"/>
    <mergeCell ref="D27:F27"/>
    <mergeCell ref="G27:H27"/>
    <mergeCell ref="J27:K27"/>
    <mergeCell ref="L27:M27"/>
    <mergeCell ref="N27:P27"/>
    <mergeCell ref="R27:S27"/>
    <mergeCell ref="V27:X27"/>
    <mergeCell ref="B24:C24"/>
    <mergeCell ref="D24:F24"/>
    <mergeCell ref="G24:H24"/>
    <mergeCell ref="J24:K24"/>
    <mergeCell ref="L24:M24"/>
    <mergeCell ref="N24:P24"/>
    <mergeCell ref="R24:S24"/>
    <mergeCell ref="V24:X24"/>
    <mergeCell ref="B25:C25"/>
    <mergeCell ref="D25:F25"/>
    <mergeCell ref="G25:H25"/>
    <mergeCell ref="J25:K25"/>
    <mergeCell ref="L25:M25"/>
    <mergeCell ref="N25:P25"/>
    <mergeCell ref="R25:S25"/>
    <mergeCell ref="V25:X25"/>
    <mergeCell ref="B22:C22"/>
    <mergeCell ref="D22:F22"/>
    <mergeCell ref="G22:H22"/>
    <mergeCell ref="J22:K22"/>
    <mergeCell ref="L22:M22"/>
    <mergeCell ref="N22:P22"/>
    <mergeCell ref="R22:S22"/>
    <mergeCell ref="V22:X22"/>
    <mergeCell ref="B23:C23"/>
    <mergeCell ref="D23:F23"/>
    <mergeCell ref="G23:H23"/>
    <mergeCell ref="J23:K23"/>
    <mergeCell ref="L23:M23"/>
    <mergeCell ref="N23:P23"/>
    <mergeCell ref="R23:S23"/>
    <mergeCell ref="V23:X23"/>
    <mergeCell ref="B20:C20"/>
    <mergeCell ref="D20:F20"/>
    <mergeCell ref="G20:H20"/>
    <mergeCell ref="J20:K20"/>
    <mergeCell ref="L20:M20"/>
    <mergeCell ref="N20:P20"/>
    <mergeCell ref="R20:S20"/>
    <mergeCell ref="V20:X20"/>
    <mergeCell ref="B21:C21"/>
    <mergeCell ref="D21:F21"/>
    <mergeCell ref="G21:H21"/>
    <mergeCell ref="J21:K21"/>
    <mergeCell ref="L21:M21"/>
    <mergeCell ref="N21:P21"/>
    <mergeCell ref="R21:S21"/>
    <mergeCell ref="V21:X21"/>
    <mergeCell ref="B18:C18"/>
    <mergeCell ref="D18:F18"/>
    <mergeCell ref="G18:H18"/>
    <mergeCell ref="J18:K18"/>
    <mergeCell ref="L18:M18"/>
    <mergeCell ref="N18:P18"/>
    <mergeCell ref="R18:S18"/>
    <mergeCell ref="V18:X18"/>
    <mergeCell ref="B19:C19"/>
    <mergeCell ref="D19:F19"/>
    <mergeCell ref="G19:H19"/>
    <mergeCell ref="J19:K19"/>
    <mergeCell ref="L19:M19"/>
    <mergeCell ref="N19:P19"/>
    <mergeCell ref="R19:S19"/>
    <mergeCell ref="V19:X19"/>
    <mergeCell ref="A16:X16"/>
    <mergeCell ref="B17:C17"/>
    <mergeCell ref="D17:F17"/>
    <mergeCell ref="G17:H17"/>
    <mergeCell ref="J17:K17"/>
    <mergeCell ref="L17:M17"/>
    <mergeCell ref="N17:P17"/>
    <mergeCell ref="R17:S17"/>
    <mergeCell ref="V17:X17"/>
    <mergeCell ref="B14:C14"/>
    <mergeCell ref="D14:F14"/>
    <mergeCell ref="G14:H14"/>
    <mergeCell ref="J14:K14"/>
    <mergeCell ref="L14:M14"/>
    <mergeCell ref="N14:P14"/>
    <mergeCell ref="R14:S14"/>
    <mergeCell ref="V14:X14"/>
    <mergeCell ref="B15:C15"/>
    <mergeCell ref="D15:F15"/>
    <mergeCell ref="G15:H15"/>
    <mergeCell ref="J15:K15"/>
    <mergeCell ref="L15:M15"/>
    <mergeCell ref="N15:P15"/>
    <mergeCell ref="R15:S15"/>
    <mergeCell ref="V15:X15"/>
    <mergeCell ref="B12:C12"/>
    <mergeCell ref="D12:F12"/>
    <mergeCell ref="G12:H12"/>
    <mergeCell ref="J12:K12"/>
    <mergeCell ref="L12:M12"/>
    <mergeCell ref="N12:P12"/>
    <mergeCell ref="R12:S12"/>
    <mergeCell ref="V12:X12"/>
    <mergeCell ref="B13:C13"/>
    <mergeCell ref="D13:F13"/>
    <mergeCell ref="G13:H13"/>
    <mergeCell ref="J13:K13"/>
    <mergeCell ref="L13:M13"/>
    <mergeCell ref="N13:P13"/>
    <mergeCell ref="R13:S13"/>
    <mergeCell ref="V13:X13"/>
    <mergeCell ref="B10:C10"/>
    <mergeCell ref="D10:F10"/>
    <mergeCell ref="G10:H10"/>
    <mergeCell ref="J10:K10"/>
    <mergeCell ref="L10:M10"/>
    <mergeCell ref="N10:P10"/>
    <mergeCell ref="R10:S10"/>
    <mergeCell ref="V10:X10"/>
    <mergeCell ref="B11:C11"/>
    <mergeCell ref="D11:F11"/>
    <mergeCell ref="G11:H11"/>
    <mergeCell ref="J11:K11"/>
    <mergeCell ref="L11:M11"/>
    <mergeCell ref="N11:P11"/>
    <mergeCell ref="R11:S11"/>
    <mergeCell ref="V11:X11"/>
    <mergeCell ref="B8:C8"/>
    <mergeCell ref="D8:F8"/>
    <mergeCell ref="G8:H8"/>
    <mergeCell ref="J8:K8"/>
    <mergeCell ref="L8:M8"/>
    <mergeCell ref="N8:P8"/>
    <mergeCell ref="R8:S8"/>
    <mergeCell ref="V8:X8"/>
    <mergeCell ref="B9:C9"/>
    <mergeCell ref="D9:F9"/>
    <mergeCell ref="G9:H9"/>
    <mergeCell ref="J9:K9"/>
    <mergeCell ref="L9:M9"/>
    <mergeCell ref="N9:P9"/>
    <mergeCell ref="R9:S9"/>
    <mergeCell ref="V9:X9"/>
    <mergeCell ref="A6:Y6"/>
    <mergeCell ref="B7:C7"/>
    <mergeCell ref="D7:F7"/>
    <mergeCell ref="G7:H7"/>
    <mergeCell ref="J7:K7"/>
    <mergeCell ref="L7:M7"/>
    <mergeCell ref="N7:P7"/>
    <mergeCell ref="R7:S7"/>
    <mergeCell ref="V7:X7"/>
    <mergeCell ref="B4:E4"/>
    <mergeCell ref="G4:H4"/>
    <mergeCell ref="J4:K4"/>
    <mergeCell ref="L4:N4"/>
    <mergeCell ref="O4:P4"/>
    <mergeCell ref="R4:S4"/>
    <mergeCell ref="V4:X4"/>
    <mergeCell ref="B5:E5"/>
    <mergeCell ref="G5:H5"/>
    <mergeCell ref="J5:K5"/>
    <mergeCell ref="L5:N5"/>
    <mergeCell ref="O5:P5"/>
    <mergeCell ref="R5:S5"/>
    <mergeCell ref="V5:X5"/>
    <mergeCell ref="A1:Y1"/>
    <mergeCell ref="A2:B2"/>
    <mergeCell ref="C2:G2"/>
    <mergeCell ref="H2:L2"/>
    <mergeCell ref="M2:R2"/>
    <mergeCell ref="S2:V2"/>
    <mergeCell ref="W2:Y2"/>
    <mergeCell ref="B3:E3"/>
    <mergeCell ref="F3:I3"/>
    <mergeCell ref="J3:P3"/>
    <mergeCell ref="R3:S3"/>
    <mergeCell ref="V3:X3"/>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96DD6-F45B-497A-BD9A-79CD3AB48513}">
  <dimension ref="A3:B13"/>
  <sheetViews>
    <sheetView workbookViewId="0">
      <selection activeCell="B20" sqref="B20"/>
    </sheetView>
  </sheetViews>
  <sheetFormatPr defaultRowHeight="13" x14ac:dyDescent="0.3"/>
  <cols>
    <col min="1" max="1" width="25" bestFit="1" customWidth="1"/>
    <col min="2" max="2" width="16.796875" bestFit="1" customWidth="1"/>
  </cols>
  <sheetData>
    <row r="3" spans="1:2" x14ac:dyDescent="0.3">
      <c r="A3" s="352" t="s">
        <v>263</v>
      </c>
      <c r="B3" t="s">
        <v>275</v>
      </c>
    </row>
    <row r="4" spans="1:2" x14ac:dyDescent="0.3">
      <c r="A4" t="s">
        <v>271</v>
      </c>
      <c r="B4" s="272">
        <v>45761</v>
      </c>
    </row>
    <row r="5" spans="1:2" x14ac:dyDescent="0.3">
      <c r="A5" t="s">
        <v>264</v>
      </c>
      <c r="B5" s="272">
        <v>20902</v>
      </c>
    </row>
    <row r="6" spans="1:2" x14ac:dyDescent="0.3">
      <c r="A6" t="s">
        <v>265</v>
      </c>
      <c r="B6" s="272">
        <v>20517</v>
      </c>
    </row>
    <row r="7" spans="1:2" x14ac:dyDescent="0.3">
      <c r="A7" t="s">
        <v>272</v>
      </c>
      <c r="B7" s="272">
        <v>19935</v>
      </c>
    </row>
    <row r="8" spans="1:2" x14ac:dyDescent="0.3">
      <c r="A8" t="s">
        <v>273</v>
      </c>
      <c r="B8" s="272">
        <v>7085</v>
      </c>
    </row>
    <row r="9" spans="1:2" x14ac:dyDescent="0.3">
      <c r="A9" t="s">
        <v>266</v>
      </c>
      <c r="B9" s="272">
        <v>3898</v>
      </c>
    </row>
    <row r="10" spans="1:2" x14ac:dyDescent="0.3">
      <c r="A10" t="s">
        <v>270</v>
      </c>
      <c r="B10" s="272">
        <v>2967</v>
      </c>
    </row>
    <row r="11" spans="1:2" x14ac:dyDescent="0.3">
      <c r="A11" t="s">
        <v>267</v>
      </c>
      <c r="B11" s="272">
        <v>1968</v>
      </c>
    </row>
    <row r="12" spans="1:2" x14ac:dyDescent="0.3">
      <c r="A12" t="s">
        <v>268</v>
      </c>
      <c r="B12" s="272">
        <v>1489</v>
      </c>
    </row>
    <row r="13" spans="1:2" x14ac:dyDescent="0.3">
      <c r="A13" t="s">
        <v>274</v>
      </c>
      <c r="B13" s="272">
        <v>124522</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0"/>
  <sheetViews>
    <sheetView workbookViewId="0">
      <selection activeCell="B1" sqref="B1"/>
    </sheetView>
  </sheetViews>
  <sheetFormatPr defaultRowHeight="13" x14ac:dyDescent="0.3"/>
  <cols>
    <col min="1" max="1" width="21.296875" customWidth="1"/>
    <col min="2" max="2" width="12.3984375" customWidth="1"/>
    <col min="3" max="3" width="4.8984375" customWidth="1"/>
    <col min="4" max="4" width="20.796875" bestFit="1" customWidth="1"/>
    <col min="5" max="5" width="11.796875" customWidth="1"/>
    <col min="6" max="6" width="4.19921875" customWidth="1"/>
    <col min="7" max="7" width="20.796875" bestFit="1" customWidth="1"/>
    <col min="8" max="8" width="9.59765625" bestFit="1" customWidth="1"/>
    <col min="9" max="9" width="6.3984375" customWidth="1"/>
    <col min="10" max="10" width="20.796875" bestFit="1" customWidth="1"/>
    <col min="11" max="11" width="10.5" bestFit="1" customWidth="1"/>
    <col min="12" max="12" width="6.19921875" customWidth="1"/>
    <col min="13" max="13" width="20.796875" bestFit="1" customWidth="1"/>
    <col min="14" max="14" width="11.5" bestFit="1" customWidth="1"/>
  </cols>
  <sheetData>
    <row r="1" spans="1:13" ht="31" customHeight="1" x14ac:dyDescent="0.3">
      <c r="B1" s="351" t="s">
        <v>262</v>
      </c>
    </row>
    <row r="2" spans="1:13" s="350" customFormat="1" ht="11.25" customHeight="1" x14ac:dyDescent="0.3">
      <c r="A2" s="342" t="s">
        <v>260</v>
      </c>
      <c r="B2" s="343" t="s">
        <v>255</v>
      </c>
      <c r="C2" s="344" t="s">
        <v>261</v>
      </c>
      <c r="D2" s="345" t="s">
        <v>256</v>
      </c>
      <c r="E2" s="346" t="s">
        <v>257</v>
      </c>
      <c r="F2" s="344" t="s">
        <v>261</v>
      </c>
      <c r="G2" s="345" t="s">
        <v>256</v>
      </c>
      <c r="H2" s="347" t="s">
        <v>258</v>
      </c>
      <c r="I2" s="348" t="s">
        <v>261</v>
      </c>
      <c r="J2" s="345" t="s">
        <v>256</v>
      </c>
      <c r="K2" s="349" t="s">
        <v>259</v>
      </c>
      <c r="L2" s="348" t="s">
        <v>261</v>
      </c>
      <c r="M2" s="345" t="s">
        <v>256</v>
      </c>
    </row>
    <row r="3" spans="1:13" ht="11.25" customHeight="1" x14ac:dyDescent="0.3">
      <c r="A3" s="40" t="s">
        <v>30</v>
      </c>
      <c r="B3" s="75">
        <v>1489</v>
      </c>
      <c r="C3" s="66">
        <v>281</v>
      </c>
      <c r="D3" s="43">
        <v>23</v>
      </c>
      <c r="E3" s="75">
        <v>1428</v>
      </c>
      <c r="F3" s="66">
        <v>269</v>
      </c>
      <c r="G3" s="43">
        <v>25</v>
      </c>
      <c r="H3" s="43">
        <v>44</v>
      </c>
      <c r="I3" s="43">
        <v>8</v>
      </c>
      <c r="J3" s="42">
        <v>-2</v>
      </c>
      <c r="K3" s="42">
        <v>17</v>
      </c>
      <c r="L3" s="43">
        <v>3</v>
      </c>
      <c r="M3" s="43">
        <v>-32</v>
      </c>
    </row>
    <row r="4" spans="1:13" ht="11.25" customHeight="1" x14ac:dyDescent="0.3">
      <c r="A4" s="25" t="s">
        <v>111</v>
      </c>
      <c r="B4" s="50">
        <v>613</v>
      </c>
      <c r="C4" s="19">
        <v>412</v>
      </c>
      <c r="D4" s="24">
        <v>66</v>
      </c>
      <c r="E4" s="50">
        <v>581</v>
      </c>
      <c r="F4" s="19">
        <v>391</v>
      </c>
      <c r="G4" s="24">
        <v>67</v>
      </c>
      <c r="H4" s="24">
        <v>24</v>
      </c>
      <c r="I4" s="24">
        <v>16</v>
      </c>
      <c r="J4" s="22">
        <v>39</v>
      </c>
      <c r="K4" s="22">
        <v>8</v>
      </c>
      <c r="L4" s="24">
        <v>5</v>
      </c>
      <c r="M4" s="12">
        <v>0</v>
      </c>
    </row>
    <row r="5" spans="1:13" ht="11.25" customHeight="1" x14ac:dyDescent="0.3">
      <c r="A5" s="25" t="s">
        <v>32</v>
      </c>
      <c r="B5" s="57">
        <v>2967</v>
      </c>
      <c r="C5" s="19">
        <v>312</v>
      </c>
      <c r="D5" s="24">
        <v>8</v>
      </c>
      <c r="E5" s="57">
        <v>2817</v>
      </c>
      <c r="F5" s="19">
        <v>297</v>
      </c>
      <c r="G5" s="24">
        <v>9</v>
      </c>
      <c r="H5" s="24">
        <v>111</v>
      </c>
      <c r="I5" s="24">
        <v>12</v>
      </c>
      <c r="J5" s="22">
        <v>-21</v>
      </c>
      <c r="K5" s="22">
        <v>39</v>
      </c>
      <c r="L5" s="24">
        <v>4</v>
      </c>
      <c r="M5" s="24">
        <v>104</v>
      </c>
    </row>
    <row r="6" spans="1:13" x14ac:dyDescent="0.3">
      <c r="A6" s="25" t="s">
        <v>33</v>
      </c>
      <c r="B6" s="57">
        <v>1968</v>
      </c>
      <c r="C6" s="19">
        <v>260</v>
      </c>
      <c r="D6" s="24">
        <v>-12</v>
      </c>
      <c r="E6" s="57">
        <v>1783</v>
      </c>
      <c r="F6" s="19">
        <v>236</v>
      </c>
      <c r="G6" s="24">
        <v>-15</v>
      </c>
      <c r="H6" s="24">
        <v>149</v>
      </c>
      <c r="I6" s="24">
        <v>20</v>
      </c>
      <c r="J6" s="22">
        <v>43</v>
      </c>
      <c r="K6" s="22">
        <v>36</v>
      </c>
      <c r="L6" s="24">
        <v>5</v>
      </c>
      <c r="M6" s="24">
        <v>38</v>
      </c>
    </row>
    <row r="7" spans="1:13" x14ac:dyDescent="0.3">
      <c r="A7" s="25" t="s">
        <v>34</v>
      </c>
      <c r="B7" s="57">
        <v>19935</v>
      </c>
      <c r="C7" s="19">
        <v>239</v>
      </c>
      <c r="D7" s="24">
        <v>13</v>
      </c>
      <c r="E7" s="57">
        <v>15071</v>
      </c>
      <c r="F7" s="19">
        <v>181</v>
      </c>
      <c r="G7" s="24">
        <v>14</v>
      </c>
      <c r="H7" s="23">
        <v>3483</v>
      </c>
      <c r="I7" s="24">
        <v>42</v>
      </c>
      <c r="J7" s="22">
        <v>7</v>
      </c>
      <c r="K7" s="17">
        <v>1381</v>
      </c>
      <c r="L7" s="24">
        <v>17</v>
      </c>
      <c r="M7" s="24">
        <v>21</v>
      </c>
    </row>
    <row r="8" spans="1:13" x14ac:dyDescent="0.3">
      <c r="A8" s="25" t="s">
        <v>35</v>
      </c>
      <c r="B8" s="57">
        <v>45761</v>
      </c>
      <c r="C8" s="19">
        <v>327</v>
      </c>
      <c r="D8" s="24">
        <v>15</v>
      </c>
      <c r="E8" s="57">
        <v>40898</v>
      </c>
      <c r="F8" s="19">
        <v>292</v>
      </c>
      <c r="G8" s="24">
        <v>14</v>
      </c>
      <c r="H8" s="23">
        <v>4350</v>
      </c>
      <c r="I8" s="24">
        <v>31</v>
      </c>
      <c r="J8" s="22">
        <v>20</v>
      </c>
      <c r="K8" s="22">
        <v>513</v>
      </c>
      <c r="L8" s="24">
        <v>4</v>
      </c>
      <c r="M8" s="24">
        <v>9</v>
      </c>
    </row>
    <row r="9" spans="1:13" x14ac:dyDescent="0.3">
      <c r="A9" s="25" t="s">
        <v>36</v>
      </c>
      <c r="B9" s="57">
        <v>3898</v>
      </c>
      <c r="C9" s="19">
        <v>296</v>
      </c>
      <c r="D9" s="24">
        <v>15</v>
      </c>
      <c r="E9" s="57">
        <v>3543</v>
      </c>
      <c r="F9" s="19">
        <v>269</v>
      </c>
      <c r="G9" s="24">
        <v>17</v>
      </c>
      <c r="H9" s="24">
        <v>279</v>
      </c>
      <c r="I9" s="24">
        <v>21</v>
      </c>
      <c r="J9" s="22">
        <v>16</v>
      </c>
      <c r="K9" s="22">
        <v>76</v>
      </c>
      <c r="L9" s="24">
        <v>6</v>
      </c>
      <c r="M9" s="24">
        <v>-27</v>
      </c>
    </row>
    <row r="10" spans="1:13" x14ac:dyDescent="0.3">
      <c r="A10" s="25" t="s">
        <v>37</v>
      </c>
      <c r="B10" s="57">
        <v>7085</v>
      </c>
      <c r="C10" s="19">
        <v>616</v>
      </c>
      <c r="D10" s="24">
        <v>37</v>
      </c>
      <c r="E10" s="57">
        <v>6490</v>
      </c>
      <c r="F10" s="19">
        <v>564</v>
      </c>
      <c r="G10" s="24">
        <v>39</v>
      </c>
      <c r="H10" s="24">
        <v>529</v>
      </c>
      <c r="I10" s="24">
        <v>46</v>
      </c>
      <c r="J10" s="22">
        <v>9</v>
      </c>
      <c r="K10" s="22">
        <v>66</v>
      </c>
      <c r="L10" s="24">
        <v>6</v>
      </c>
      <c r="M10" s="24">
        <v>67</v>
      </c>
    </row>
    <row r="11" spans="1:13" x14ac:dyDescent="0.3">
      <c r="A11" s="25" t="s">
        <v>38</v>
      </c>
      <c r="B11" s="57">
        <v>20902</v>
      </c>
      <c r="C11" s="19">
        <v>491</v>
      </c>
      <c r="D11" s="24">
        <v>12</v>
      </c>
      <c r="E11" s="57">
        <v>18211</v>
      </c>
      <c r="F11" s="19">
        <v>428</v>
      </c>
      <c r="G11" s="24">
        <v>11</v>
      </c>
      <c r="H11" s="23">
        <v>2136</v>
      </c>
      <c r="I11" s="24">
        <v>50</v>
      </c>
      <c r="J11" s="22">
        <v>28</v>
      </c>
      <c r="K11" s="22">
        <v>555</v>
      </c>
      <c r="L11" s="24">
        <v>13</v>
      </c>
      <c r="M11" s="24">
        <v>22</v>
      </c>
    </row>
    <row r="12" spans="1:13" x14ac:dyDescent="0.3">
      <c r="A12" s="25" t="s">
        <v>39</v>
      </c>
      <c r="B12" s="57">
        <v>20517</v>
      </c>
      <c r="C12" s="19">
        <v>432</v>
      </c>
      <c r="D12" s="24">
        <v>10</v>
      </c>
      <c r="E12" s="57">
        <v>17302</v>
      </c>
      <c r="F12" s="19">
        <v>364</v>
      </c>
      <c r="G12" s="24">
        <v>9</v>
      </c>
      <c r="H12" s="23">
        <v>2804</v>
      </c>
      <c r="I12" s="24">
        <v>59</v>
      </c>
      <c r="J12" s="22">
        <v>14</v>
      </c>
      <c r="K12" s="22">
        <v>411</v>
      </c>
      <c r="L12" s="24">
        <v>9</v>
      </c>
      <c r="M12" s="24">
        <v>42</v>
      </c>
    </row>
    <row r="13" spans="1:13" x14ac:dyDescent="0.3">
      <c r="A13" s="25" t="s">
        <v>40</v>
      </c>
      <c r="B13" s="50">
        <v>182</v>
      </c>
      <c r="C13" s="19">
        <v>485</v>
      </c>
      <c r="D13" s="24">
        <v>31</v>
      </c>
      <c r="E13" s="50">
        <v>177</v>
      </c>
      <c r="F13" s="19">
        <v>472</v>
      </c>
      <c r="G13" s="24">
        <v>31</v>
      </c>
      <c r="H13" s="24">
        <v>4</v>
      </c>
      <c r="I13" s="24">
        <v>11</v>
      </c>
      <c r="J13" s="13">
        <v>0</v>
      </c>
      <c r="K13" s="22">
        <v>1</v>
      </c>
      <c r="L13" s="24">
        <v>3</v>
      </c>
      <c r="M13" s="12">
        <v>0</v>
      </c>
    </row>
    <row r="14" spans="1:13" x14ac:dyDescent="0.3">
      <c r="A14" s="25" t="s">
        <v>113</v>
      </c>
      <c r="B14" s="50">
        <v>139</v>
      </c>
      <c r="C14" s="19">
        <v>313</v>
      </c>
      <c r="D14" s="24">
        <v>-12</v>
      </c>
      <c r="E14" s="50">
        <v>134</v>
      </c>
      <c r="F14" s="19">
        <v>301</v>
      </c>
      <c r="G14" s="24">
        <v>-13</v>
      </c>
      <c r="H14" s="24">
        <v>4</v>
      </c>
      <c r="I14" s="24">
        <v>9</v>
      </c>
      <c r="J14" s="13">
        <v>0</v>
      </c>
      <c r="K14" s="22">
        <v>1</v>
      </c>
      <c r="L14" s="24">
        <v>2</v>
      </c>
      <c r="M14" s="12">
        <v>0</v>
      </c>
    </row>
    <row r="15" spans="1:13" x14ac:dyDescent="0.3">
      <c r="A15" s="25" t="s">
        <v>114</v>
      </c>
      <c r="B15" s="50">
        <v>80</v>
      </c>
      <c r="C15" s="19">
        <v>216</v>
      </c>
      <c r="D15" s="24">
        <v>61</v>
      </c>
      <c r="E15" s="50">
        <v>78</v>
      </c>
      <c r="F15" s="19">
        <v>210</v>
      </c>
      <c r="G15" s="24">
        <v>60</v>
      </c>
      <c r="H15" s="24">
        <v>1</v>
      </c>
      <c r="I15" s="24">
        <v>3</v>
      </c>
      <c r="J15" s="13">
        <v>0</v>
      </c>
      <c r="K15" s="22">
        <v>1</v>
      </c>
      <c r="L15" s="24">
        <v>3</v>
      </c>
      <c r="M15" s="12">
        <v>0</v>
      </c>
    </row>
    <row r="16" spans="1:13" x14ac:dyDescent="0.3">
      <c r="A16" s="58" t="s">
        <v>115</v>
      </c>
      <c r="B16" s="60">
        <v>125536</v>
      </c>
      <c r="C16" s="65">
        <v>346</v>
      </c>
      <c r="D16" s="46">
        <v>14</v>
      </c>
      <c r="E16" s="60">
        <v>108513</v>
      </c>
      <c r="F16" s="65">
        <v>299</v>
      </c>
      <c r="G16" s="46">
        <v>14</v>
      </c>
      <c r="H16" s="64">
        <v>13918</v>
      </c>
      <c r="I16" s="46">
        <v>38</v>
      </c>
      <c r="J16" s="45">
        <v>16</v>
      </c>
      <c r="K16" s="61">
        <v>3105</v>
      </c>
      <c r="L16" s="46">
        <v>9</v>
      </c>
      <c r="M16" s="46">
        <v>21</v>
      </c>
    </row>
    <row r="20" spans="11:14" ht="20" x14ac:dyDescent="0.3">
      <c r="K20" s="353" t="s">
        <v>276</v>
      </c>
      <c r="L20" s="353"/>
      <c r="M20" s="353"/>
      <c r="N20" s="354">
        <f>B16</f>
        <v>125536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CD6DB-8180-41A0-B472-A0B1F4263EA7}">
  <dimension ref="A1"/>
  <sheetViews>
    <sheetView workbookViewId="0">
      <selection activeCell="Q17" sqref="Q17"/>
    </sheetView>
  </sheetViews>
  <sheetFormatPr defaultRowHeight="13" x14ac:dyDescent="0.3"/>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D02BF-8E19-48A8-8EE8-8E72BCEB8EC2}">
  <dimension ref="A3:G15"/>
  <sheetViews>
    <sheetView topLeftCell="A13" workbookViewId="0">
      <selection activeCell="E3" sqref="E3:G14"/>
    </sheetView>
  </sheetViews>
  <sheetFormatPr defaultRowHeight="13" x14ac:dyDescent="0.3"/>
  <cols>
    <col min="1" max="1" width="13.296875" bestFit="1" customWidth="1"/>
    <col min="2" max="2" width="23.796875" bestFit="1" customWidth="1"/>
    <col min="3" max="3" width="18.59765625" bestFit="1" customWidth="1"/>
    <col min="4" max="4" width="19.296875" bestFit="1" customWidth="1"/>
    <col min="5" max="5" width="19" customWidth="1"/>
    <col min="6" max="6" width="14.8984375" customWidth="1"/>
    <col min="7" max="7" width="16.59765625" customWidth="1"/>
    <col min="8" max="14" width="2.8984375" bestFit="1" customWidth="1"/>
    <col min="15" max="15" width="3.8984375" bestFit="1" customWidth="1"/>
    <col min="16" max="17" width="2.8984375" bestFit="1" customWidth="1"/>
    <col min="18" max="18" width="3.8984375" bestFit="1" customWidth="1"/>
    <col min="19" max="20" width="2.8984375" bestFit="1" customWidth="1"/>
    <col min="21" max="21" width="3.8984375" bestFit="1" customWidth="1"/>
    <col min="22" max="22" width="2.8984375" bestFit="1" customWidth="1"/>
    <col min="23" max="24" width="3.8984375" bestFit="1" customWidth="1"/>
    <col min="25" max="25" width="2.8984375" bestFit="1" customWidth="1"/>
    <col min="26" max="26" width="3.8984375" bestFit="1" customWidth="1"/>
    <col min="27" max="27" width="19.296875" bestFit="1" customWidth="1"/>
    <col min="28" max="35" width="4.8984375" bestFit="1" customWidth="1"/>
    <col min="36" max="36" width="3.8984375" bestFit="1" customWidth="1"/>
    <col min="37" max="40" width="4.8984375" bestFit="1" customWidth="1"/>
    <col min="41" max="42" width="2.8984375" bestFit="1" customWidth="1"/>
    <col min="43" max="51" width="4.8984375" bestFit="1" customWidth="1"/>
    <col min="52" max="52" width="23.69921875" bestFit="1" customWidth="1"/>
    <col min="53" max="53" width="24.3984375" bestFit="1" customWidth="1"/>
  </cols>
  <sheetData>
    <row r="3" spans="1:7" x14ac:dyDescent="0.3">
      <c r="A3" s="352" t="s">
        <v>263</v>
      </c>
      <c r="B3" t="s">
        <v>305</v>
      </c>
      <c r="C3" t="s">
        <v>306</v>
      </c>
      <c r="E3" s="278" t="s">
        <v>307</v>
      </c>
      <c r="F3" s="278" t="s">
        <v>308</v>
      </c>
      <c r="G3" s="278" t="s">
        <v>309</v>
      </c>
    </row>
    <row r="4" spans="1:7" x14ac:dyDescent="0.3">
      <c r="A4" t="s">
        <v>295</v>
      </c>
      <c r="B4" s="272">
        <v>68</v>
      </c>
      <c r="C4" s="272">
        <v>68</v>
      </c>
      <c r="D4">
        <f>GETPIVOTDATA("Sum of Sexual Assault rate",$A$3,"Census metropolitan area","Brantford")+GETPIVOTDATA("Sum of Robbery rate",$A$3,"Census metropolitan area","Brantford")</f>
        <v>136</v>
      </c>
      <c r="E4" s="273">
        <f>GETPIVOTDATA("Sum of Sexual Assault rate",$A$3,"Census metropolitan area","Brantford")/D4</f>
        <v>0.5</v>
      </c>
      <c r="F4" s="273">
        <f>100%-E4</f>
        <v>0.5</v>
      </c>
      <c r="G4" t="s">
        <v>295</v>
      </c>
    </row>
    <row r="5" spans="1:7" x14ac:dyDescent="0.3">
      <c r="A5" t="s">
        <v>296</v>
      </c>
      <c r="B5" s="272">
        <v>72</v>
      </c>
      <c r="C5" s="272">
        <v>103</v>
      </c>
      <c r="D5">
        <f>GETPIVOTDATA("Sum of Sexual Assault rate",$A$3,"Census metropolitan area","Edmonton")+GETPIVOTDATA("Sum of Robbery rate",$A$3,"Census metropolitan area","Edmonton")</f>
        <v>175</v>
      </c>
      <c r="E5" s="273">
        <f>GETPIVOTDATA("Sum of Sexual Assault rate",$A$3,"Census metropolitan area","Edmonton")/D5</f>
        <v>0.41142857142857142</v>
      </c>
      <c r="F5" s="273">
        <f t="shared" ref="F5:F14" si="0">100%-E5</f>
        <v>0.58857142857142852</v>
      </c>
      <c r="G5" t="s">
        <v>296</v>
      </c>
    </row>
    <row r="6" spans="1:7" x14ac:dyDescent="0.3">
      <c r="A6" t="s">
        <v>297</v>
      </c>
      <c r="B6" s="272">
        <v>64</v>
      </c>
      <c r="C6" s="272">
        <v>22</v>
      </c>
      <c r="D6">
        <f>GETPIVOTDATA("Sum of Sexual Assault rate",$A$3,"Census metropolitan area","Guelph")+GETPIVOTDATA("Sum of Robbery rate",$A$3,"Census metropolitan area","Guelph")</f>
        <v>86</v>
      </c>
      <c r="E6" s="273">
        <f>GETPIVOTDATA("Sum of Sexual Assault rate",$A$3,"Census metropolitan area","Guelph")/D6</f>
        <v>0.7441860465116279</v>
      </c>
      <c r="F6" s="273">
        <f t="shared" si="0"/>
        <v>0.2558139534883721</v>
      </c>
      <c r="G6" t="s">
        <v>297</v>
      </c>
    </row>
    <row r="7" spans="1:7" x14ac:dyDescent="0.3">
      <c r="A7" t="s">
        <v>298</v>
      </c>
      <c r="B7" s="272">
        <v>75</v>
      </c>
      <c r="C7" s="272">
        <v>45</v>
      </c>
      <c r="D7">
        <f>GETPIVOTDATA("Sum of Sexual Assault rate",$A$3,"Census metropolitan area","Halifax")+GETPIVOTDATA("Sum of Robbery rate",$A$3,"Census metropolitan area","Halifax")</f>
        <v>120</v>
      </c>
      <c r="E7" s="273">
        <f>GETPIVOTDATA("Sum of Sexual Assault rate",$A$3,"Census metropolitan area","Halifax")/D7</f>
        <v>0.625</v>
      </c>
      <c r="F7" s="273">
        <f>100%-E7</f>
        <v>0.375</v>
      </c>
      <c r="G7" t="s">
        <v>298</v>
      </c>
    </row>
    <row r="8" spans="1:7" x14ac:dyDescent="0.3">
      <c r="A8" t="s">
        <v>299</v>
      </c>
      <c r="B8" s="272">
        <v>64</v>
      </c>
      <c r="C8" s="272">
        <v>70</v>
      </c>
      <c r="D8">
        <f>GETPIVOTDATA("Sum of Sexual Assault rate",$A$3,"Census metropolitan area","Hamilton")+GETPIVOTDATA("Sum of Robbery rate",$A$3,"Census metropolitan area","Hamilton")</f>
        <v>134</v>
      </c>
      <c r="E8" s="273">
        <f>GETPIVOTDATA("Sum of Sexual Assault rate",$A$3,"Census metropolitan area","Hamilton")/D8</f>
        <v>0.47761194029850745</v>
      </c>
      <c r="F8" s="273">
        <f t="shared" si="0"/>
        <v>0.52238805970149249</v>
      </c>
      <c r="G8" t="s">
        <v>299</v>
      </c>
    </row>
    <row r="9" spans="1:7" x14ac:dyDescent="0.3">
      <c r="A9" t="s">
        <v>300</v>
      </c>
      <c r="B9" s="272">
        <v>97</v>
      </c>
      <c r="C9" s="272">
        <v>41</v>
      </c>
      <c r="D9">
        <f>GETPIVOTDATA("Sum of Sexual Assault rate",$A$3,"Census metropolitan area","Peterborough")+GETPIVOTDATA("Sum of Robbery rate",$A$3,"Census metropolitan area","Peterborough")</f>
        <v>138</v>
      </c>
      <c r="E9" s="273">
        <f>GETPIVOTDATA("Sum of Sexual Assault rate",$A$3,"Census metropolitan area","Peterborough")/D9</f>
        <v>0.70289855072463769</v>
      </c>
      <c r="F9" s="273">
        <f t="shared" si="0"/>
        <v>0.29710144927536231</v>
      </c>
      <c r="G9" t="s">
        <v>300</v>
      </c>
    </row>
    <row r="10" spans="1:7" x14ac:dyDescent="0.3">
      <c r="A10" t="s">
        <v>301</v>
      </c>
      <c r="B10" s="272">
        <v>95</v>
      </c>
      <c r="C10" s="272">
        <v>116</v>
      </c>
      <c r="D10">
        <f>GETPIVOTDATA("Sum of Sexual Assault rate",$A$3,"Census metropolitan area","Saskatoon")+GETPIVOTDATA("Sum of Robbery rate",$A$3,"Census metropolitan area","Saskatoon")</f>
        <v>211</v>
      </c>
      <c r="E10" s="273">
        <f>GETPIVOTDATA("Sum of Sexual Assault rate",$A$3,"Census metropolitan area","Saskatoon")/D10</f>
        <v>0.45023696682464454</v>
      </c>
      <c r="F10" s="273">
        <f t="shared" si="0"/>
        <v>0.54976303317535546</v>
      </c>
      <c r="G10" t="s">
        <v>301</v>
      </c>
    </row>
    <row r="11" spans="1:7" x14ac:dyDescent="0.3">
      <c r="A11" t="s">
        <v>302</v>
      </c>
      <c r="B11" s="272">
        <v>69</v>
      </c>
      <c r="C11" s="272">
        <v>87</v>
      </c>
      <c r="D11">
        <f>GETPIVOTDATA("Sum of Sexual Assault rate",$A$3,"Census metropolitan area","St. John's")+GETPIVOTDATA("Sum of Robbery rate",$A$3,"Census metropolitan area","St. John's")</f>
        <v>156</v>
      </c>
      <c r="E11" s="273">
        <f>GETPIVOTDATA("Sum of Sexual Assault rate",$A$3,"Census metropolitan area","St. John's")/D11</f>
        <v>0.44230769230769229</v>
      </c>
      <c r="F11" s="273">
        <f t="shared" si="0"/>
        <v>0.55769230769230771</v>
      </c>
      <c r="G11" t="s">
        <v>302</v>
      </c>
    </row>
    <row r="12" spans="1:7" x14ac:dyDescent="0.3">
      <c r="A12" t="s">
        <v>303</v>
      </c>
      <c r="B12" s="272">
        <v>85</v>
      </c>
      <c r="C12" s="272">
        <v>118</v>
      </c>
      <c r="D12">
        <f>GETPIVOTDATA("Sum of Sexual Assault rate",$A$3,"Census metropolitan area","Thunder Bay")+GETPIVOTDATA("Sum of Robbery rate",$A$3,"Census metropolitan area","Thunder Bay")</f>
        <v>203</v>
      </c>
      <c r="E12" s="273">
        <f>GETPIVOTDATA("Sum of Sexual Assault rate",$A$3,"Census metropolitan area","Thunder Bay")/D12</f>
        <v>0.41871921182266009</v>
      </c>
      <c r="F12" s="273">
        <f t="shared" si="0"/>
        <v>0.58128078817733986</v>
      </c>
      <c r="G12" t="s">
        <v>303</v>
      </c>
    </row>
    <row r="13" spans="1:7" x14ac:dyDescent="0.3">
      <c r="A13" t="s">
        <v>292</v>
      </c>
      <c r="B13" s="272">
        <v>64</v>
      </c>
      <c r="C13" s="272">
        <v>37</v>
      </c>
      <c r="D13">
        <f>GETPIVOTDATA("Sum of Sexual Assault rate",$A$3,"Census metropolitan area","Victoria")+GETPIVOTDATA("Sum of Robbery rate",$A$3,"Census metropolitan area","Victoria")</f>
        <v>101</v>
      </c>
      <c r="E13" s="273">
        <f>GETPIVOTDATA("Sum of Sexual Assault rate",$A$3,"Census metropolitan area","Victoria")/D13</f>
        <v>0.63366336633663367</v>
      </c>
      <c r="F13" s="273">
        <f t="shared" si="0"/>
        <v>0.36633663366336633</v>
      </c>
      <c r="G13" t="s">
        <v>292</v>
      </c>
    </row>
    <row r="14" spans="1:7" x14ac:dyDescent="0.3">
      <c r="A14" t="s">
        <v>304</v>
      </c>
      <c r="B14" s="272">
        <v>98</v>
      </c>
      <c r="C14" s="272">
        <v>229</v>
      </c>
      <c r="D14">
        <f>GETPIVOTDATA("Sum of Sexual Assault rate",$A$3,"Census metropolitan area","Winnipeg")+GETPIVOTDATA("Sum of Robbery rate",$A$3,"Census metropolitan area","Winnipeg")</f>
        <v>327</v>
      </c>
      <c r="E14" s="273">
        <f>GETPIVOTDATA("Sum of Sexual Assault rate",$A$3,"Census metropolitan area","Winnipeg")/D14</f>
        <v>0.29969418960244648</v>
      </c>
      <c r="F14" s="273">
        <f t="shared" si="0"/>
        <v>0.70030581039755346</v>
      </c>
      <c r="G14" t="s">
        <v>304</v>
      </c>
    </row>
    <row r="15" spans="1:7" x14ac:dyDescent="0.3">
      <c r="A15" t="s">
        <v>274</v>
      </c>
      <c r="B15" s="272">
        <v>851</v>
      </c>
      <c r="C15" s="272">
        <v>936</v>
      </c>
    </row>
  </sheetData>
  <pageMargins left="0.7" right="0.7" top="0.75" bottom="0.75" header="0.3" footer="0.3"/>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9A578-034F-4176-8469-92BBE407B090}">
  <dimension ref="C3:E14"/>
  <sheetViews>
    <sheetView workbookViewId="0">
      <selection activeCell="C3" sqref="C3:E14"/>
    </sheetView>
  </sheetViews>
  <sheetFormatPr defaultRowHeight="13" x14ac:dyDescent="0.3"/>
  <cols>
    <col min="1" max="1" width="15.8984375" bestFit="1" customWidth="1"/>
    <col min="2" max="2" width="11.8984375" bestFit="1" customWidth="1"/>
    <col min="3" max="3" width="11.3984375" bestFit="1" customWidth="1"/>
    <col min="4" max="4" width="16.8984375" bestFit="1" customWidth="1"/>
    <col min="5" max="5" width="12.69921875" bestFit="1" customWidth="1"/>
  </cols>
  <sheetData>
    <row r="3" spans="3:5" x14ac:dyDescent="0.3">
      <c r="C3" s="278" t="s">
        <v>309</v>
      </c>
      <c r="D3" s="278" t="s">
        <v>307</v>
      </c>
      <c r="E3" s="278" t="s">
        <v>308</v>
      </c>
    </row>
    <row r="4" spans="3:5" x14ac:dyDescent="0.3">
      <c r="C4" t="s">
        <v>295</v>
      </c>
      <c r="D4" s="273">
        <v>0.5</v>
      </c>
      <c r="E4" s="273">
        <v>0.5</v>
      </c>
    </row>
    <row r="5" spans="3:5" x14ac:dyDescent="0.3">
      <c r="C5" t="s">
        <v>296</v>
      </c>
      <c r="D5" s="273">
        <v>0.41142857142857142</v>
      </c>
      <c r="E5" s="273">
        <v>0.58857142857142852</v>
      </c>
    </row>
    <row r="6" spans="3:5" x14ac:dyDescent="0.3">
      <c r="C6" t="s">
        <v>297</v>
      </c>
      <c r="D6" s="273">
        <v>0.7441860465116279</v>
      </c>
      <c r="E6" s="273">
        <v>0.2558139534883721</v>
      </c>
    </row>
    <row r="7" spans="3:5" x14ac:dyDescent="0.3">
      <c r="C7" t="s">
        <v>298</v>
      </c>
      <c r="D7" s="273">
        <v>0.625</v>
      </c>
      <c r="E7" s="273">
        <v>0.375</v>
      </c>
    </row>
    <row r="8" spans="3:5" x14ac:dyDescent="0.3">
      <c r="C8" t="s">
        <v>299</v>
      </c>
      <c r="D8" s="273">
        <v>0.47761194029850745</v>
      </c>
      <c r="E8" s="273">
        <v>0.52238805970149249</v>
      </c>
    </row>
    <row r="9" spans="3:5" x14ac:dyDescent="0.3">
      <c r="C9" t="s">
        <v>300</v>
      </c>
      <c r="D9" s="273">
        <v>0.70289855072463769</v>
      </c>
      <c r="E9" s="273">
        <v>0.29710144927536231</v>
      </c>
    </row>
    <row r="10" spans="3:5" x14ac:dyDescent="0.3">
      <c r="C10" t="s">
        <v>301</v>
      </c>
      <c r="D10" s="273">
        <v>0.45023696682464454</v>
      </c>
      <c r="E10" s="273">
        <v>0.54976303317535546</v>
      </c>
    </row>
    <row r="11" spans="3:5" x14ac:dyDescent="0.3">
      <c r="C11" t="s">
        <v>302</v>
      </c>
      <c r="D11" s="273">
        <v>0.44230769230769229</v>
      </c>
      <c r="E11" s="273">
        <v>0.55769230769230771</v>
      </c>
    </row>
    <row r="12" spans="3:5" x14ac:dyDescent="0.3">
      <c r="C12" t="s">
        <v>303</v>
      </c>
      <c r="D12" s="273">
        <v>0.41871921182266009</v>
      </c>
      <c r="E12" s="273">
        <v>0.58128078817733986</v>
      </c>
    </row>
    <row r="13" spans="3:5" x14ac:dyDescent="0.3">
      <c r="C13" t="s">
        <v>292</v>
      </c>
      <c r="D13" s="273">
        <v>0.63366336633663367</v>
      </c>
      <c r="E13" s="273">
        <v>0.36633663366336633</v>
      </c>
    </row>
    <row r="14" spans="3:5" x14ac:dyDescent="0.3">
      <c r="C14" t="s">
        <v>304</v>
      </c>
      <c r="D14" s="273">
        <v>0.29969418960244648</v>
      </c>
      <c r="E14" s="273">
        <v>0.70030581039755346</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1"/>
  <sheetViews>
    <sheetView zoomScale="80" zoomScaleNormal="80" workbookViewId="0">
      <selection activeCell="A5" sqref="A5"/>
    </sheetView>
  </sheetViews>
  <sheetFormatPr defaultRowHeight="13" x14ac:dyDescent="0.3"/>
  <cols>
    <col min="1" max="1" width="32.8984375" customWidth="1"/>
    <col min="2" max="2" width="18.3984375" customWidth="1"/>
    <col min="3" max="3" width="24.296875" customWidth="1"/>
    <col min="4" max="4" width="17.3984375" customWidth="1"/>
    <col min="5" max="5" width="32.09765625" customWidth="1"/>
    <col min="6" max="6" width="28.5" style="279" customWidth="1"/>
  </cols>
  <sheetData>
    <row r="1" spans="1:6" ht="31.5" customHeight="1" x14ac:dyDescent="0.3">
      <c r="A1" s="1"/>
      <c r="B1" s="1"/>
      <c r="C1" s="5"/>
      <c r="D1" s="1"/>
      <c r="E1" s="1"/>
      <c r="F1" s="270"/>
    </row>
    <row r="2" spans="1:6" ht="25.5" customHeight="1" x14ac:dyDescent="0.3">
      <c r="A2" s="361"/>
      <c r="B2" s="76"/>
      <c r="C2" s="40"/>
      <c r="D2" s="48"/>
      <c r="E2" s="26"/>
      <c r="F2" s="358"/>
    </row>
    <row r="3" spans="1:6" ht="12.75" customHeight="1" x14ac:dyDescent="0.3">
      <c r="A3" s="5"/>
      <c r="B3" s="5"/>
      <c r="C3" s="5"/>
      <c r="D3" s="10"/>
      <c r="E3" s="10"/>
      <c r="F3" s="359"/>
    </row>
    <row r="4" spans="1:6" ht="12.75" customHeight="1" x14ac:dyDescent="0.3">
      <c r="A4" s="5"/>
      <c r="B4" s="5"/>
      <c r="C4" s="5"/>
      <c r="D4" s="7"/>
      <c r="E4" s="7"/>
      <c r="F4" s="271"/>
    </row>
    <row r="5" spans="1:6" ht="12.75" customHeight="1" x14ac:dyDescent="0.3">
      <c r="A5" s="362" t="s">
        <v>294</v>
      </c>
      <c r="B5" s="5"/>
      <c r="C5" s="5"/>
      <c r="D5" s="7"/>
      <c r="E5" s="7"/>
      <c r="F5" s="271"/>
    </row>
    <row r="6" spans="1:6" ht="12.75" customHeight="1" x14ac:dyDescent="0.3">
      <c r="A6" s="5"/>
      <c r="B6" s="5"/>
      <c r="C6" s="5"/>
      <c r="D6" s="7"/>
      <c r="E6" s="7"/>
      <c r="F6" s="271"/>
    </row>
    <row r="7" spans="1:6" s="341" customFormat="1" ht="12.75" customHeight="1" x14ac:dyDescent="0.3">
      <c r="A7" s="360" t="s">
        <v>293</v>
      </c>
      <c r="B7" s="360" t="s">
        <v>285</v>
      </c>
      <c r="C7" s="360" t="s">
        <v>286</v>
      </c>
      <c r="D7" s="360" t="s">
        <v>287</v>
      </c>
      <c r="E7" s="360" t="s">
        <v>288</v>
      </c>
      <c r="F7" s="360" t="s">
        <v>289</v>
      </c>
    </row>
    <row r="8" spans="1:6" ht="12.75" customHeight="1" x14ac:dyDescent="0.3">
      <c r="A8" s="276" t="s">
        <v>135</v>
      </c>
      <c r="B8" s="356">
        <v>1.93</v>
      </c>
      <c r="C8" s="266">
        <v>69</v>
      </c>
      <c r="D8" s="266">
        <v>87</v>
      </c>
      <c r="E8" s="266">
        <v>602</v>
      </c>
      <c r="F8" s="266">
        <v>118</v>
      </c>
    </row>
    <row r="9" spans="1:6" ht="12.75" customHeight="1" x14ac:dyDescent="0.3">
      <c r="A9" s="277" t="s">
        <v>136</v>
      </c>
      <c r="B9" s="357">
        <v>2.82</v>
      </c>
      <c r="C9" s="268">
        <v>75</v>
      </c>
      <c r="D9" s="268">
        <v>45</v>
      </c>
      <c r="E9" s="268">
        <v>239</v>
      </c>
      <c r="F9" s="268">
        <v>90</v>
      </c>
    </row>
    <row r="10" spans="1:6" ht="12.75" customHeight="1" x14ac:dyDescent="0.3">
      <c r="A10" s="277" t="s">
        <v>137</v>
      </c>
      <c r="B10" s="357">
        <v>0.64</v>
      </c>
      <c r="C10" s="268">
        <v>43</v>
      </c>
      <c r="D10" s="268">
        <v>64</v>
      </c>
      <c r="E10" s="268">
        <v>561</v>
      </c>
      <c r="F10" s="268">
        <v>147</v>
      </c>
    </row>
    <row r="11" spans="1:6" ht="12.75" customHeight="1" x14ac:dyDescent="0.3">
      <c r="A11" s="277" t="s">
        <v>138</v>
      </c>
      <c r="B11" s="357">
        <v>2.35</v>
      </c>
      <c r="C11" s="268">
        <v>41</v>
      </c>
      <c r="D11" s="268">
        <v>48</v>
      </c>
      <c r="E11" s="268">
        <v>231</v>
      </c>
      <c r="F11" s="268">
        <v>58</v>
      </c>
    </row>
    <row r="12" spans="1:6" ht="12.75" customHeight="1" x14ac:dyDescent="0.3">
      <c r="A12" s="277" t="s">
        <v>139</v>
      </c>
      <c r="B12" s="357">
        <v>1.2</v>
      </c>
      <c r="C12" s="268">
        <v>53</v>
      </c>
      <c r="D12" s="268">
        <v>16</v>
      </c>
      <c r="E12" s="268">
        <v>338</v>
      </c>
      <c r="F12" s="268">
        <v>117</v>
      </c>
    </row>
    <row r="13" spans="1:6" ht="12.75" customHeight="1" x14ac:dyDescent="0.3">
      <c r="A13" s="277" t="s">
        <v>140</v>
      </c>
      <c r="B13" s="357">
        <v>0.12</v>
      </c>
      <c r="C13" s="268">
        <v>47</v>
      </c>
      <c r="D13" s="268">
        <v>19</v>
      </c>
      <c r="E13" s="268">
        <v>319</v>
      </c>
      <c r="F13" s="268">
        <v>71</v>
      </c>
    </row>
    <row r="14" spans="1:6" ht="12.75" customHeight="1" x14ac:dyDescent="0.3">
      <c r="A14" s="277" t="s">
        <v>141</v>
      </c>
      <c r="B14" s="357">
        <v>1</v>
      </c>
      <c r="C14" s="268">
        <v>58</v>
      </c>
      <c r="D14" s="268">
        <v>19</v>
      </c>
      <c r="E14" s="268">
        <v>286</v>
      </c>
      <c r="F14" s="268">
        <v>54</v>
      </c>
    </row>
    <row r="15" spans="1:6" ht="12.75" customHeight="1" x14ac:dyDescent="0.3">
      <c r="A15" s="277" t="s">
        <v>142</v>
      </c>
      <c r="B15" s="357">
        <v>0</v>
      </c>
      <c r="C15" s="268">
        <v>54</v>
      </c>
      <c r="D15" s="268">
        <v>12</v>
      </c>
      <c r="E15" s="268">
        <v>336</v>
      </c>
      <c r="F15" s="268">
        <v>85</v>
      </c>
    </row>
    <row r="16" spans="1:6" ht="12.75" customHeight="1" x14ac:dyDescent="0.3">
      <c r="A16" s="277" t="s">
        <v>143</v>
      </c>
      <c r="B16" s="357">
        <v>1.02</v>
      </c>
      <c r="C16" s="268">
        <v>46</v>
      </c>
      <c r="D16" s="268">
        <v>74</v>
      </c>
      <c r="E16" s="268">
        <v>386</v>
      </c>
      <c r="F16" s="268">
        <v>168</v>
      </c>
    </row>
    <row r="17" spans="1:6" ht="12.75" customHeight="1" x14ac:dyDescent="0.3">
      <c r="A17" s="270" t="s">
        <v>144</v>
      </c>
      <c r="B17" s="357">
        <v>0.91</v>
      </c>
      <c r="C17" s="268">
        <v>48</v>
      </c>
      <c r="D17" s="268">
        <v>32</v>
      </c>
      <c r="E17" s="268">
        <v>320</v>
      </c>
      <c r="F17" s="268">
        <v>71</v>
      </c>
    </row>
    <row r="18" spans="1:6" ht="12.75" customHeight="1" x14ac:dyDescent="0.3">
      <c r="A18" s="270" t="s">
        <v>145</v>
      </c>
      <c r="B18" s="357">
        <v>2.37</v>
      </c>
      <c r="C18" s="268">
        <v>59</v>
      </c>
      <c r="D18" s="268">
        <v>50</v>
      </c>
      <c r="E18" s="268">
        <v>270</v>
      </c>
      <c r="F18" s="268">
        <v>88</v>
      </c>
    </row>
    <row r="19" spans="1:6" ht="12.75" customHeight="1" x14ac:dyDescent="0.3">
      <c r="A19" s="277" t="s">
        <v>146</v>
      </c>
      <c r="B19" s="357">
        <v>0</v>
      </c>
      <c r="C19" s="268">
        <v>60</v>
      </c>
      <c r="D19" s="268">
        <v>18</v>
      </c>
      <c r="E19" s="268">
        <v>395</v>
      </c>
      <c r="F19" s="268">
        <v>72</v>
      </c>
    </row>
    <row r="20" spans="1:6" ht="12.75" customHeight="1" x14ac:dyDescent="0.3">
      <c r="A20" s="277" t="s">
        <v>147</v>
      </c>
      <c r="B20" s="357">
        <v>1.62</v>
      </c>
      <c r="C20" s="268">
        <v>97</v>
      </c>
      <c r="D20" s="268">
        <v>41</v>
      </c>
      <c r="E20" s="268">
        <v>304</v>
      </c>
      <c r="F20" s="268">
        <v>57</v>
      </c>
    </row>
    <row r="21" spans="1:6" ht="12.75" customHeight="1" x14ac:dyDescent="0.3">
      <c r="A21" s="277" t="s">
        <v>148</v>
      </c>
      <c r="B21" s="357">
        <v>1.55</v>
      </c>
      <c r="C21" s="268">
        <v>44</v>
      </c>
      <c r="D21" s="268">
        <v>83</v>
      </c>
      <c r="E21" s="268">
        <v>205</v>
      </c>
      <c r="F21" s="268">
        <v>113</v>
      </c>
    </row>
    <row r="22" spans="1:6" ht="12.75" customHeight="1" x14ac:dyDescent="0.3">
      <c r="A22" s="277" t="s">
        <v>149</v>
      </c>
      <c r="B22" s="357">
        <v>1.58</v>
      </c>
      <c r="C22" s="268">
        <v>64</v>
      </c>
      <c r="D22" s="268">
        <v>70</v>
      </c>
      <c r="E22" s="268">
        <v>308</v>
      </c>
      <c r="F22" s="268">
        <v>217</v>
      </c>
    </row>
    <row r="23" spans="1:6" ht="12.75" customHeight="1" x14ac:dyDescent="0.3">
      <c r="A23" s="277" t="s">
        <v>150</v>
      </c>
      <c r="B23" s="357">
        <v>0.22</v>
      </c>
      <c r="C23" s="268">
        <v>53</v>
      </c>
      <c r="D23" s="268">
        <v>31</v>
      </c>
      <c r="E23" s="268">
        <v>373</v>
      </c>
      <c r="F23" s="268">
        <v>160</v>
      </c>
    </row>
    <row r="24" spans="1:6" ht="12.75" customHeight="1" x14ac:dyDescent="0.3">
      <c r="A24" s="277" t="s">
        <v>151</v>
      </c>
      <c r="B24" s="357">
        <v>1.0900000000000001</v>
      </c>
      <c r="C24" s="268">
        <v>51</v>
      </c>
      <c r="D24" s="268">
        <v>51</v>
      </c>
      <c r="E24" s="268">
        <v>358</v>
      </c>
      <c r="F24" s="268">
        <v>137</v>
      </c>
    </row>
    <row r="25" spans="1:6" ht="12.75" customHeight="1" x14ac:dyDescent="0.3">
      <c r="A25" s="277" t="s">
        <v>152</v>
      </c>
      <c r="B25" s="357">
        <v>2.73</v>
      </c>
      <c r="C25" s="268">
        <v>68</v>
      </c>
      <c r="D25" s="268">
        <v>68</v>
      </c>
      <c r="E25" s="268">
        <v>588</v>
      </c>
      <c r="F25" s="268">
        <v>454</v>
      </c>
    </row>
    <row r="26" spans="1:6" ht="12.75" customHeight="1" x14ac:dyDescent="0.3">
      <c r="A26" s="277" t="s">
        <v>153</v>
      </c>
      <c r="B26" s="357">
        <v>0.76</v>
      </c>
      <c r="C26" s="268">
        <v>64</v>
      </c>
      <c r="D26" s="268">
        <v>22</v>
      </c>
      <c r="E26" s="268">
        <v>347</v>
      </c>
      <c r="F26" s="268">
        <v>119</v>
      </c>
    </row>
    <row r="27" spans="1:6" ht="12.75" customHeight="1" x14ac:dyDescent="0.3">
      <c r="A27" s="277" t="s">
        <v>154</v>
      </c>
      <c r="B27" s="357">
        <v>1.55</v>
      </c>
      <c r="C27" s="268">
        <v>46</v>
      </c>
      <c r="D27" s="268">
        <v>55</v>
      </c>
      <c r="E27" s="268">
        <v>389</v>
      </c>
      <c r="F27" s="268">
        <v>195</v>
      </c>
    </row>
    <row r="28" spans="1:6" ht="12.75" customHeight="1" x14ac:dyDescent="0.3">
      <c r="A28" s="277" t="s">
        <v>155</v>
      </c>
      <c r="B28" s="357">
        <v>0.9</v>
      </c>
      <c r="C28" s="268">
        <v>52</v>
      </c>
      <c r="D28" s="268">
        <v>61</v>
      </c>
      <c r="E28" s="268">
        <v>506</v>
      </c>
      <c r="F28" s="268">
        <v>199</v>
      </c>
    </row>
    <row r="29" spans="1:6" ht="12.75" customHeight="1" x14ac:dyDescent="0.3">
      <c r="A29" s="277" t="s">
        <v>156</v>
      </c>
      <c r="B29" s="357">
        <v>0.92</v>
      </c>
      <c r="C29" s="268">
        <v>54</v>
      </c>
      <c r="D29" s="268">
        <v>32</v>
      </c>
      <c r="E29" s="268">
        <v>200</v>
      </c>
      <c r="F29" s="268">
        <v>68</v>
      </c>
    </row>
    <row r="30" spans="1:6" ht="12.75" customHeight="1" x14ac:dyDescent="0.3">
      <c r="A30" s="277" t="s">
        <v>157</v>
      </c>
      <c r="B30" s="357">
        <v>0</v>
      </c>
      <c r="C30" s="268">
        <v>61</v>
      </c>
      <c r="D30" s="268">
        <v>48</v>
      </c>
      <c r="E30" s="268">
        <v>454</v>
      </c>
      <c r="F30" s="268">
        <v>101</v>
      </c>
    </row>
    <row r="31" spans="1:6" ht="12.75" customHeight="1" x14ac:dyDescent="0.3">
      <c r="A31" s="277" t="s">
        <v>158</v>
      </c>
      <c r="B31" s="357">
        <v>6.64</v>
      </c>
      <c r="C31" s="268">
        <v>85</v>
      </c>
      <c r="D31" s="268">
        <v>118</v>
      </c>
      <c r="E31" s="268">
        <v>492</v>
      </c>
      <c r="F31" s="268">
        <v>158</v>
      </c>
    </row>
    <row r="32" spans="1:6" ht="12.75" customHeight="1" x14ac:dyDescent="0.3">
      <c r="A32" s="277" t="s">
        <v>159</v>
      </c>
      <c r="B32" s="357">
        <v>3.14</v>
      </c>
      <c r="C32" s="268">
        <v>98</v>
      </c>
      <c r="D32" s="268">
        <v>229</v>
      </c>
      <c r="E32" s="268">
        <v>682</v>
      </c>
      <c r="F32" s="268">
        <v>315</v>
      </c>
    </row>
    <row r="33" spans="1:6" ht="12.75" customHeight="1" x14ac:dyDescent="0.3">
      <c r="A33" s="277" t="s">
        <v>160</v>
      </c>
      <c r="B33" s="357">
        <v>3.23</v>
      </c>
      <c r="C33" s="268">
        <v>59</v>
      </c>
      <c r="D33" s="268">
        <v>118</v>
      </c>
      <c r="E33" s="268">
        <v>760</v>
      </c>
      <c r="F33" s="268">
        <v>523</v>
      </c>
    </row>
    <row r="34" spans="1:6" ht="12.75" customHeight="1" x14ac:dyDescent="0.3">
      <c r="A34" s="277" t="s">
        <v>161</v>
      </c>
      <c r="B34" s="357">
        <v>3.12</v>
      </c>
      <c r="C34" s="268">
        <v>95</v>
      </c>
      <c r="D34" s="268">
        <v>116</v>
      </c>
      <c r="E34" s="268">
        <v>791</v>
      </c>
      <c r="F34" s="268">
        <v>453</v>
      </c>
    </row>
    <row r="35" spans="1:6" ht="12.75" customHeight="1" x14ac:dyDescent="0.3">
      <c r="A35" s="277" t="s">
        <v>162</v>
      </c>
      <c r="B35" s="357">
        <v>2.2400000000000002</v>
      </c>
      <c r="C35" s="268">
        <v>44</v>
      </c>
      <c r="D35" s="268">
        <v>62</v>
      </c>
      <c r="E35" s="268">
        <v>576</v>
      </c>
      <c r="F35" s="268">
        <v>535</v>
      </c>
    </row>
    <row r="36" spans="1:6" ht="12.75" customHeight="1" x14ac:dyDescent="0.3">
      <c r="A36" s="277" t="s">
        <v>163</v>
      </c>
      <c r="B36" s="357">
        <v>3.39</v>
      </c>
      <c r="C36" s="268">
        <v>72</v>
      </c>
      <c r="D36" s="268">
        <v>103</v>
      </c>
      <c r="E36" s="268">
        <v>582</v>
      </c>
      <c r="F36" s="268">
        <v>483</v>
      </c>
    </row>
    <row r="37" spans="1:6" ht="12.75" customHeight="1" x14ac:dyDescent="0.3">
      <c r="A37" s="277" t="s">
        <v>164</v>
      </c>
      <c r="B37" s="357">
        <v>2.54</v>
      </c>
      <c r="C37" s="268">
        <v>34</v>
      </c>
      <c r="D37" s="268">
        <v>41</v>
      </c>
      <c r="E37" s="268">
        <v>620</v>
      </c>
      <c r="F37" s="268">
        <v>316</v>
      </c>
    </row>
    <row r="38" spans="1:6" ht="12.75" customHeight="1" x14ac:dyDescent="0.3">
      <c r="A38" s="286" t="s">
        <v>290</v>
      </c>
      <c r="B38" s="279">
        <v>3.22</v>
      </c>
      <c r="C38" s="279">
        <v>42</v>
      </c>
      <c r="D38" s="279">
        <v>64</v>
      </c>
      <c r="E38" s="279">
        <v>577</v>
      </c>
      <c r="F38" s="279">
        <v>493</v>
      </c>
    </row>
    <row r="39" spans="1:6" x14ac:dyDescent="0.3">
      <c r="A39" s="286" t="s">
        <v>291</v>
      </c>
      <c r="B39" s="279">
        <v>1.61</v>
      </c>
      <c r="C39" s="279">
        <v>44</v>
      </c>
      <c r="D39" s="279">
        <v>78</v>
      </c>
      <c r="E39" s="279">
        <v>678</v>
      </c>
      <c r="F39" s="279">
        <v>312</v>
      </c>
    </row>
    <row r="40" spans="1:6" x14ac:dyDescent="0.3">
      <c r="A40" s="286" t="s">
        <v>292</v>
      </c>
      <c r="B40" s="279">
        <v>0.27</v>
      </c>
      <c r="C40" s="279">
        <v>64</v>
      </c>
      <c r="D40" s="279">
        <v>37</v>
      </c>
      <c r="E40" s="279">
        <v>326</v>
      </c>
      <c r="F40" s="279">
        <v>108</v>
      </c>
    </row>
    <row r="41" spans="1:6" x14ac:dyDescent="0.3">
      <c r="A41" s="286" t="s">
        <v>232</v>
      </c>
      <c r="B41" s="279">
        <v>1.68</v>
      </c>
      <c r="C41" s="279">
        <v>58</v>
      </c>
      <c r="D41" s="279">
        <v>60</v>
      </c>
      <c r="E41" s="279">
        <v>439</v>
      </c>
      <c r="F41" s="279">
        <v>217</v>
      </c>
    </row>
  </sheetData>
  <phoneticPr fontId="41" type="noConversion"/>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38"/>
  <sheetViews>
    <sheetView topLeftCell="A21" workbookViewId="0">
      <selection activeCell="A24" sqref="A24:XFD24"/>
    </sheetView>
  </sheetViews>
  <sheetFormatPr defaultRowHeight="13" x14ac:dyDescent="0.3"/>
  <cols>
    <col min="1" max="1" width="16.69921875" customWidth="1"/>
    <col min="2" max="2" width="0.8984375" customWidth="1"/>
    <col min="3" max="3" width="8.69921875" customWidth="1"/>
    <col min="4" max="4" width="5.296875" customWidth="1"/>
    <col min="5" max="5" width="2" customWidth="1"/>
    <col min="6" max="7" width="4.8984375" customWidth="1"/>
    <col min="8" max="8" width="3.59765625" customWidth="1"/>
    <col min="9" max="9" width="5.796875" customWidth="1"/>
    <col min="10" max="10" width="7.59765625" customWidth="1"/>
    <col min="11" max="11" width="2.69921875" customWidth="1"/>
    <col min="12" max="13" width="6.3984375" customWidth="1"/>
    <col min="14" max="14" width="4.8984375" customWidth="1"/>
    <col min="15" max="15" width="6.69921875" customWidth="1"/>
    <col min="16" max="16" width="5.59765625" customWidth="1"/>
    <col min="17" max="17" width="1.796875" customWidth="1"/>
    <col min="18" max="19" width="1.59765625" customWidth="1"/>
    <col min="20" max="20" width="8.69921875" customWidth="1"/>
    <col min="21" max="21" width="6.19921875" customWidth="1"/>
    <col min="22" max="22" width="8.19921875" customWidth="1"/>
    <col min="23" max="23" width="3.59765625" customWidth="1"/>
  </cols>
  <sheetData>
    <row r="1" spans="1:23" ht="31.5" customHeight="1" x14ac:dyDescent="0.3">
      <c r="A1" s="97" t="s">
        <v>165</v>
      </c>
      <c r="B1" s="97"/>
      <c r="C1" s="97"/>
      <c r="D1" s="97"/>
      <c r="E1" s="97"/>
      <c r="F1" s="97"/>
      <c r="G1" s="97"/>
      <c r="H1" s="97"/>
      <c r="I1" s="97"/>
      <c r="J1" s="97"/>
      <c r="K1" s="97"/>
      <c r="L1" s="97"/>
      <c r="M1" s="97"/>
      <c r="N1" s="97"/>
      <c r="O1" s="97"/>
      <c r="P1" s="97"/>
      <c r="Q1" s="97"/>
      <c r="R1" s="97"/>
      <c r="S1" s="97"/>
      <c r="T1" s="97"/>
      <c r="U1" s="97"/>
      <c r="V1" s="97"/>
      <c r="W1" s="97"/>
    </row>
    <row r="2" spans="1:23" ht="25.5" customHeight="1" x14ac:dyDescent="0.3">
      <c r="A2" s="123" t="s">
        <v>166</v>
      </c>
      <c r="B2" s="123"/>
      <c r="C2" s="123"/>
      <c r="D2" s="123"/>
      <c r="E2" s="123"/>
      <c r="F2" s="123"/>
      <c r="G2" s="123"/>
      <c r="H2" s="123"/>
      <c r="I2" s="123"/>
      <c r="J2" s="123"/>
      <c r="K2" s="123"/>
      <c r="L2" s="123" t="s">
        <v>167</v>
      </c>
      <c r="M2" s="123"/>
      <c r="N2" s="123"/>
      <c r="O2" s="123"/>
      <c r="P2" s="123"/>
      <c r="Q2" s="123" t="s">
        <v>168</v>
      </c>
      <c r="R2" s="123"/>
      <c r="S2" s="123"/>
      <c r="T2" s="123"/>
      <c r="U2" s="123"/>
      <c r="V2" s="123"/>
      <c r="W2" s="123"/>
    </row>
    <row r="3" spans="1:23" ht="51" customHeight="1" x14ac:dyDescent="0.25">
      <c r="A3" s="199" t="s">
        <v>0</v>
      </c>
      <c r="B3" s="199"/>
      <c r="C3" s="199"/>
      <c r="D3" s="199"/>
      <c r="E3" s="200" t="s">
        <v>1</v>
      </c>
      <c r="F3" s="200"/>
      <c r="G3" s="200"/>
      <c r="H3" s="200"/>
      <c r="I3" s="201" t="s">
        <v>169</v>
      </c>
      <c r="J3" s="201"/>
      <c r="K3" s="201"/>
      <c r="L3" s="202" t="s">
        <v>1</v>
      </c>
      <c r="M3" s="202"/>
      <c r="N3" s="203" t="s">
        <v>169</v>
      </c>
      <c r="O3" s="203"/>
      <c r="P3" s="203"/>
      <c r="Q3" s="203"/>
      <c r="R3" s="203"/>
      <c r="S3" s="203"/>
      <c r="T3" s="79" t="s">
        <v>1</v>
      </c>
      <c r="U3" s="204" t="s">
        <v>169</v>
      </c>
      <c r="V3" s="204"/>
    </row>
    <row r="4" spans="1:23" ht="12.75" customHeight="1" x14ac:dyDescent="0.3">
      <c r="A4" s="98">
        <v>2006</v>
      </c>
      <c r="B4" s="98"/>
      <c r="C4" s="98"/>
      <c r="D4" s="98"/>
      <c r="E4" s="99">
        <v>100</v>
      </c>
      <c r="F4" s="99"/>
      <c r="G4" s="99"/>
      <c r="H4" s="99"/>
      <c r="I4" s="128">
        <v>3</v>
      </c>
      <c r="J4" s="128"/>
      <c r="K4" s="128"/>
      <c r="L4" s="127">
        <v>100</v>
      </c>
      <c r="M4" s="127"/>
      <c r="N4" s="205">
        <v>6</v>
      </c>
      <c r="O4" s="205"/>
      <c r="P4" s="205"/>
      <c r="Q4" s="205"/>
      <c r="R4" s="205"/>
      <c r="S4" s="205"/>
      <c r="T4" s="2">
        <v>100</v>
      </c>
      <c r="U4" s="206" t="s">
        <v>3</v>
      </c>
      <c r="V4" s="206"/>
    </row>
    <row r="5" spans="1:23" ht="12.75" customHeight="1" x14ac:dyDescent="0.3">
      <c r="A5" s="101">
        <v>2007</v>
      </c>
      <c r="B5" s="101"/>
      <c r="C5" s="101"/>
      <c r="D5" s="101"/>
      <c r="E5" s="102">
        <v>101.5</v>
      </c>
      <c r="F5" s="102"/>
      <c r="G5" s="102"/>
      <c r="H5" s="102"/>
      <c r="I5" s="131">
        <v>1</v>
      </c>
      <c r="J5" s="131"/>
      <c r="K5" s="131"/>
      <c r="L5" s="130">
        <v>102.1</v>
      </c>
      <c r="M5" s="130"/>
      <c r="N5" s="207">
        <v>2</v>
      </c>
      <c r="O5" s="207"/>
      <c r="P5" s="207"/>
      <c r="Q5" s="207"/>
      <c r="R5" s="207"/>
      <c r="S5" s="207"/>
      <c r="T5" s="3">
        <v>101</v>
      </c>
      <c r="U5" s="103">
        <v>1</v>
      </c>
      <c r="V5" s="103"/>
    </row>
    <row r="6" spans="1:23" ht="12.75" customHeight="1" x14ac:dyDescent="0.3">
      <c r="A6" s="101">
        <v>2008</v>
      </c>
      <c r="B6" s="101"/>
      <c r="C6" s="101"/>
      <c r="D6" s="101"/>
      <c r="E6" s="102">
        <v>95.7</v>
      </c>
      <c r="F6" s="102"/>
      <c r="G6" s="102"/>
      <c r="H6" s="102"/>
      <c r="I6" s="131">
        <v>-6</v>
      </c>
      <c r="J6" s="131"/>
      <c r="K6" s="131"/>
      <c r="L6" s="130">
        <v>95.7</v>
      </c>
      <c r="M6" s="130"/>
      <c r="N6" s="207">
        <v>-6</v>
      </c>
      <c r="O6" s="207"/>
      <c r="P6" s="207"/>
      <c r="Q6" s="207"/>
      <c r="R6" s="207"/>
      <c r="S6" s="207"/>
      <c r="T6" s="3">
        <v>95.6</v>
      </c>
      <c r="U6" s="103">
        <v>-5</v>
      </c>
      <c r="V6" s="103"/>
    </row>
    <row r="7" spans="1:23" ht="12.75" customHeight="1" x14ac:dyDescent="0.3">
      <c r="A7" s="101">
        <v>2009</v>
      </c>
      <c r="B7" s="101"/>
      <c r="C7" s="101"/>
      <c r="D7" s="101"/>
      <c r="E7" s="102">
        <v>95.6</v>
      </c>
      <c r="F7" s="102"/>
      <c r="G7" s="102"/>
      <c r="H7" s="102"/>
      <c r="I7" s="146" t="s">
        <v>3</v>
      </c>
      <c r="J7" s="146"/>
      <c r="K7" s="146"/>
      <c r="L7" s="130">
        <v>96.7</v>
      </c>
      <c r="M7" s="130"/>
      <c r="N7" s="207">
        <v>1</v>
      </c>
      <c r="O7" s="207"/>
      <c r="P7" s="207"/>
      <c r="Q7" s="207"/>
      <c r="R7" s="207"/>
      <c r="S7" s="207"/>
      <c r="T7" s="3">
        <v>94.7</v>
      </c>
      <c r="U7" s="103">
        <v>-1</v>
      </c>
      <c r="V7" s="103"/>
    </row>
    <row r="8" spans="1:23" ht="12.75" customHeight="1" x14ac:dyDescent="0.3">
      <c r="A8" s="101">
        <v>2010</v>
      </c>
      <c r="B8" s="101"/>
      <c r="C8" s="101"/>
      <c r="D8" s="101"/>
      <c r="E8" s="102">
        <v>90</v>
      </c>
      <c r="F8" s="102"/>
      <c r="G8" s="102"/>
      <c r="H8" s="102"/>
      <c r="I8" s="131">
        <v>-6</v>
      </c>
      <c r="J8" s="131"/>
      <c r="K8" s="131"/>
      <c r="L8" s="130">
        <v>93.2</v>
      </c>
      <c r="M8" s="130"/>
      <c r="N8" s="207">
        <v>-4</v>
      </c>
      <c r="O8" s="207"/>
      <c r="P8" s="207"/>
      <c r="Q8" s="207"/>
      <c r="R8" s="207"/>
      <c r="S8" s="207"/>
      <c r="T8" s="3">
        <v>87.6</v>
      </c>
      <c r="U8" s="103">
        <v>-8</v>
      </c>
      <c r="V8" s="103"/>
    </row>
    <row r="9" spans="1:23" ht="12.75" customHeight="1" x14ac:dyDescent="0.3">
      <c r="A9" s="101">
        <v>2011</v>
      </c>
      <c r="B9" s="101"/>
      <c r="C9" s="101"/>
      <c r="D9" s="101"/>
      <c r="E9" s="102">
        <v>81.7</v>
      </c>
      <c r="F9" s="102"/>
      <c r="G9" s="102"/>
      <c r="H9" s="102"/>
      <c r="I9" s="131">
        <v>-9</v>
      </c>
      <c r="J9" s="131"/>
      <c r="K9" s="131"/>
      <c r="L9" s="130">
        <v>87.4</v>
      </c>
      <c r="M9" s="130"/>
      <c r="N9" s="207">
        <v>-6</v>
      </c>
      <c r="O9" s="207"/>
      <c r="P9" s="207"/>
      <c r="Q9" s="207"/>
      <c r="R9" s="207"/>
      <c r="S9" s="207"/>
      <c r="T9" s="3">
        <v>77.2</v>
      </c>
      <c r="U9" s="103">
        <v>-12</v>
      </c>
      <c r="V9" s="103"/>
    </row>
    <row r="10" spans="1:23" ht="12.75" customHeight="1" x14ac:dyDescent="0.3">
      <c r="A10" s="101">
        <v>2012</v>
      </c>
      <c r="B10" s="101"/>
      <c r="C10" s="101"/>
      <c r="D10" s="101"/>
      <c r="E10" s="102">
        <v>77.3</v>
      </c>
      <c r="F10" s="102"/>
      <c r="G10" s="102"/>
      <c r="H10" s="102"/>
      <c r="I10" s="131">
        <v>-5</v>
      </c>
      <c r="J10" s="131"/>
      <c r="K10" s="131"/>
      <c r="L10" s="130">
        <v>82.2</v>
      </c>
      <c r="M10" s="130"/>
      <c r="N10" s="207">
        <v>-6</v>
      </c>
      <c r="O10" s="207"/>
      <c r="P10" s="207"/>
      <c r="Q10" s="207"/>
      <c r="R10" s="207"/>
      <c r="S10" s="207"/>
      <c r="T10" s="3">
        <v>73.5</v>
      </c>
      <c r="U10" s="103">
        <v>-5</v>
      </c>
      <c r="V10" s="103"/>
    </row>
    <row r="11" spans="1:23" ht="12.75" customHeight="1" x14ac:dyDescent="0.3">
      <c r="A11" s="101">
        <v>2013</v>
      </c>
      <c r="B11" s="101"/>
      <c r="C11" s="101"/>
      <c r="D11" s="101"/>
      <c r="E11" s="102">
        <v>66.2</v>
      </c>
      <c r="F11" s="102"/>
      <c r="G11" s="102"/>
      <c r="H11" s="102"/>
      <c r="I11" s="131">
        <v>-14</v>
      </c>
      <c r="J11" s="131"/>
      <c r="K11" s="131"/>
      <c r="L11" s="130">
        <v>71.3</v>
      </c>
      <c r="M11" s="130"/>
      <c r="N11" s="207">
        <v>-13</v>
      </c>
      <c r="O11" s="207"/>
      <c r="P11" s="207"/>
      <c r="Q11" s="207"/>
      <c r="R11" s="207"/>
      <c r="S11" s="207"/>
      <c r="T11" s="3">
        <v>62.4</v>
      </c>
      <c r="U11" s="103">
        <v>-15</v>
      </c>
      <c r="V11" s="103"/>
    </row>
    <row r="12" spans="1:23" ht="12.75" customHeight="1" x14ac:dyDescent="0.3">
      <c r="A12" s="101">
        <v>2014</v>
      </c>
      <c r="B12" s="101"/>
      <c r="C12" s="101"/>
      <c r="D12" s="101"/>
      <c r="E12" s="102">
        <v>61.1</v>
      </c>
      <c r="F12" s="102"/>
      <c r="G12" s="102"/>
      <c r="H12" s="102"/>
      <c r="I12" s="131">
        <v>-8</v>
      </c>
      <c r="J12" s="131"/>
      <c r="K12" s="131"/>
      <c r="L12" s="130">
        <v>65.3</v>
      </c>
      <c r="M12" s="130"/>
      <c r="N12" s="207">
        <v>-8</v>
      </c>
      <c r="O12" s="207"/>
      <c r="P12" s="207"/>
      <c r="Q12" s="207"/>
      <c r="R12" s="207"/>
      <c r="S12" s="207"/>
      <c r="T12" s="3">
        <v>57.8</v>
      </c>
      <c r="U12" s="103">
        <v>-7</v>
      </c>
      <c r="V12" s="103"/>
    </row>
    <row r="13" spans="1:23" ht="12.75" customHeight="1" x14ac:dyDescent="0.3">
      <c r="A13" s="104" t="s">
        <v>2</v>
      </c>
      <c r="B13" s="104"/>
      <c r="C13" s="104"/>
      <c r="D13" s="104"/>
      <c r="E13" s="102">
        <v>61.3</v>
      </c>
      <c r="F13" s="102"/>
      <c r="G13" s="102"/>
      <c r="H13" s="102"/>
      <c r="I13" s="146" t="s">
        <v>3</v>
      </c>
      <c r="J13" s="146"/>
      <c r="K13" s="146"/>
      <c r="L13" s="130">
        <v>67.400000000000006</v>
      </c>
      <c r="M13" s="130"/>
      <c r="N13" s="207">
        <v>3</v>
      </c>
      <c r="O13" s="207"/>
      <c r="P13" s="207"/>
      <c r="Q13" s="207"/>
      <c r="R13" s="207"/>
      <c r="S13" s="207"/>
      <c r="T13" s="3">
        <v>56.8</v>
      </c>
      <c r="U13" s="103">
        <v>-2</v>
      </c>
      <c r="V13" s="103"/>
    </row>
    <row r="14" spans="1:23" ht="12.75" customHeight="1" x14ac:dyDescent="0.3">
      <c r="A14" s="101">
        <v>2016</v>
      </c>
      <c r="B14" s="101"/>
      <c r="C14" s="101"/>
      <c r="D14" s="101"/>
      <c r="E14" s="102">
        <v>60.1</v>
      </c>
      <c r="F14" s="102"/>
      <c r="G14" s="102"/>
      <c r="H14" s="102"/>
      <c r="I14" s="131">
        <v>-2</v>
      </c>
      <c r="J14" s="131"/>
      <c r="K14" s="131"/>
      <c r="L14" s="130">
        <v>70.900000000000006</v>
      </c>
      <c r="M14" s="130"/>
      <c r="N14" s="207">
        <v>5</v>
      </c>
      <c r="O14" s="207"/>
      <c r="P14" s="207"/>
      <c r="Q14" s="207"/>
      <c r="R14" s="207"/>
      <c r="S14" s="207"/>
      <c r="T14" s="3">
        <v>52.2</v>
      </c>
      <c r="U14" s="103">
        <v>-8</v>
      </c>
      <c r="V14" s="103"/>
    </row>
    <row r="15" spans="1:23" ht="12.75" customHeight="1" x14ac:dyDescent="0.3">
      <c r="A15" s="208" t="s">
        <v>170</v>
      </c>
      <c r="B15" s="208"/>
      <c r="C15" s="208"/>
      <c r="D15" s="208"/>
      <c r="E15" s="108">
        <v>-40</v>
      </c>
      <c r="F15" s="108"/>
      <c r="G15" s="108"/>
      <c r="H15" s="108"/>
      <c r="I15" s="196" t="s">
        <v>5</v>
      </c>
      <c r="J15" s="196"/>
      <c r="K15" s="196"/>
      <c r="L15" s="126">
        <v>-29</v>
      </c>
      <c r="M15" s="126"/>
      <c r="N15" s="209" t="s">
        <v>5</v>
      </c>
      <c r="O15" s="209"/>
      <c r="P15" s="209"/>
      <c r="Q15" s="209"/>
      <c r="R15" s="209"/>
      <c r="S15" s="209"/>
      <c r="T15" s="8">
        <v>-48</v>
      </c>
      <c r="U15" s="109" t="s">
        <v>5</v>
      </c>
      <c r="V15" s="109"/>
    </row>
    <row r="16" spans="1:23" ht="82.5" customHeight="1" x14ac:dyDescent="0.3">
      <c r="A16" s="97" t="s">
        <v>171</v>
      </c>
      <c r="B16" s="97"/>
      <c r="C16" s="97"/>
      <c r="D16" s="97"/>
      <c r="E16" s="97"/>
      <c r="F16" s="97"/>
      <c r="G16" s="97"/>
      <c r="H16" s="97"/>
      <c r="I16" s="97"/>
      <c r="J16" s="97"/>
      <c r="K16" s="97"/>
      <c r="L16" s="97"/>
      <c r="M16" s="97"/>
      <c r="N16" s="97"/>
      <c r="O16" s="97"/>
      <c r="P16" s="97"/>
      <c r="Q16" s="97"/>
      <c r="R16" s="97"/>
      <c r="S16" s="97"/>
      <c r="T16" s="97"/>
      <c r="U16" s="97"/>
      <c r="V16" s="97"/>
      <c r="W16" s="97"/>
    </row>
    <row r="17" spans="1:23" ht="54" customHeight="1" x14ac:dyDescent="0.3">
      <c r="A17" s="97" t="s">
        <v>172</v>
      </c>
      <c r="B17" s="97"/>
      <c r="C17" s="97"/>
      <c r="D17" s="97"/>
      <c r="E17" s="97"/>
      <c r="F17" s="97"/>
      <c r="G17" s="97"/>
      <c r="H17" s="97"/>
      <c r="I17" s="97"/>
      <c r="J17" s="97"/>
      <c r="K17" s="97"/>
      <c r="L17" s="97"/>
      <c r="M17" s="97"/>
      <c r="N17" s="97"/>
      <c r="O17" s="97"/>
      <c r="P17" s="97"/>
      <c r="Q17" s="97"/>
      <c r="R17" s="97"/>
      <c r="S17" s="110" t="s">
        <v>6</v>
      </c>
      <c r="T17" s="110"/>
      <c r="U17" s="110"/>
      <c r="V17" s="110"/>
      <c r="W17" s="110"/>
    </row>
    <row r="18" spans="1:23" ht="11.25" customHeight="1" x14ac:dyDescent="0.3">
      <c r="A18" s="104"/>
      <c r="B18" s="104"/>
      <c r="C18" s="104"/>
      <c r="D18" s="104"/>
      <c r="E18" s="104"/>
      <c r="F18" s="182" t="s">
        <v>7</v>
      </c>
      <c r="G18" s="182"/>
      <c r="H18" s="113"/>
      <c r="I18" s="113"/>
      <c r="J18" s="10"/>
      <c r="K18" s="182" t="s">
        <v>7</v>
      </c>
      <c r="L18" s="182"/>
      <c r="M18" s="113"/>
      <c r="N18" s="113"/>
      <c r="O18" s="10"/>
      <c r="P18" s="182" t="s">
        <v>7</v>
      </c>
      <c r="Q18" s="182"/>
      <c r="R18" s="113"/>
      <c r="S18" s="113"/>
      <c r="T18" s="113"/>
      <c r="U18" s="10"/>
      <c r="V18" s="11" t="s">
        <v>7</v>
      </c>
    </row>
    <row r="19" spans="1:23" ht="11.25" customHeight="1" x14ac:dyDescent="0.3">
      <c r="A19" s="104"/>
      <c r="B19" s="104"/>
      <c r="C19" s="104"/>
      <c r="D19" s="104"/>
      <c r="E19" s="104"/>
      <c r="F19" s="114" t="s">
        <v>173</v>
      </c>
      <c r="G19" s="114"/>
      <c r="H19" s="106"/>
      <c r="I19" s="106"/>
      <c r="J19" s="7"/>
      <c r="K19" s="114" t="s">
        <v>173</v>
      </c>
      <c r="L19" s="114"/>
      <c r="M19" s="106"/>
      <c r="N19" s="106"/>
      <c r="O19" s="7"/>
      <c r="P19" s="114" t="s">
        <v>173</v>
      </c>
      <c r="Q19" s="114"/>
      <c r="R19" s="106"/>
      <c r="S19" s="106"/>
      <c r="T19" s="106"/>
      <c r="U19" s="7"/>
      <c r="V19" s="12" t="s">
        <v>173</v>
      </c>
    </row>
    <row r="20" spans="1:23" ht="11.25" customHeight="1" x14ac:dyDescent="0.3">
      <c r="A20" s="104"/>
      <c r="B20" s="104"/>
      <c r="C20" s="104"/>
      <c r="D20" s="104"/>
      <c r="E20" s="104"/>
      <c r="F20" s="114" t="s">
        <v>28</v>
      </c>
      <c r="G20" s="114"/>
      <c r="H20" s="106"/>
      <c r="I20" s="106"/>
      <c r="J20" s="7"/>
      <c r="K20" s="114" t="s">
        <v>28</v>
      </c>
      <c r="L20" s="114"/>
      <c r="M20" s="106"/>
      <c r="N20" s="106"/>
      <c r="O20" s="7"/>
      <c r="P20" s="114" t="s">
        <v>28</v>
      </c>
      <c r="Q20" s="114"/>
      <c r="R20" s="106"/>
      <c r="S20" s="106"/>
      <c r="T20" s="106"/>
      <c r="U20" s="7"/>
      <c r="V20" s="12" t="s">
        <v>28</v>
      </c>
    </row>
    <row r="21" spans="1:23" ht="11.25" customHeight="1" x14ac:dyDescent="0.3">
      <c r="A21" s="104"/>
      <c r="B21" s="104"/>
      <c r="C21" s="104"/>
      <c r="D21" s="104"/>
      <c r="E21" s="104"/>
      <c r="F21" s="114" t="s">
        <v>174</v>
      </c>
      <c r="G21" s="114"/>
      <c r="H21" s="106"/>
      <c r="I21" s="106"/>
      <c r="J21" s="7"/>
      <c r="K21" s="114" t="s">
        <v>174</v>
      </c>
      <c r="L21" s="114"/>
      <c r="M21" s="106"/>
      <c r="N21" s="106"/>
      <c r="O21" s="7"/>
      <c r="P21" s="114" t="s">
        <v>174</v>
      </c>
      <c r="Q21" s="114"/>
      <c r="R21" s="106"/>
      <c r="S21" s="106"/>
      <c r="T21" s="106"/>
      <c r="U21" s="7"/>
      <c r="V21" s="12" t="s">
        <v>174</v>
      </c>
    </row>
    <row r="22" spans="1:23" ht="22.5" customHeight="1" x14ac:dyDescent="0.3">
      <c r="A22" s="58" t="s">
        <v>8</v>
      </c>
      <c r="B22" s="138" t="s">
        <v>9</v>
      </c>
      <c r="C22" s="138"/>
      <c r="D22" s="137" t="s">
        <v>10</v>
      </c>
      <c r="E22" s="137"/>
      <c r="F22" s="117" t="s">
        <v>175</v>
      </c>
      <c r="G22" s="117"/>
      <c r="H22" s="137" t="s">
        <v>9</v>
      </c>
      <c r="I22" s="137"/>
      <c r="J22" s="39" t="s">
        <v>10</v>
      </c>
      <c r="K22" s="117" t="s">
        <v>175</v>
      </c>
      <c r="L22" s="117"/>
      <c r="M22" s="210" t="s">
        <v>9</v>
      </c>
      <c r="N22" s="210"/>
      <c r="O22" s="37" t="s">
        <v>10</v>
      </c>
      <c r="P22" s="117" t="s">
        <v>175</v>
      </c>
      <c r="Q22" s="117"/>
      <c r="R22" s="138" t="s">
        <v>9</v>
      </c>
      <c r="S22" s="138"/>
      <c r="T22" s="138"/>
      <c r="U22" s="39" t="s">
        <v>10</v>
      </c>
      <c r="V22" s="14" t="s">
        <v>175</v>
      </c>
    </row>
    <row r="23" spans="1:23" ht="11.25" customHeight="1" x14ac:dyDescent="0.3">
      <c r="A23" s="81">
        <v>2006</v>
      </c>
      <c r="B23" s="142">
        <v>178839</v>
      </c>
      <c r="C23" s="142"/>
      <c r="D23" s="143">
        <v>6809</v>
      </c>
      <c r="E23" s="143"/>
      <c r="F23" s="141">
        <v>3</v>
      </c>
      <c r="G23" s="141"/>
      <c r="H23" s="143">
        <v>51452</v>
      </c>
      <c r="I23" s="143"/>
      <c r="J23" s="44">
        <v>1959</v>
      </c>
      <c r="K23" s="141">
        <v>3</v>
      </c>
      <c r="L23" s="141"/>
      <c r="M23" s="211">
        <v>94835</v>
      </c>
      <c r="N23" s="211"/>
      <c r="O23" s="41">
        <v>3610</v>
      </c>
      <c r="P23" s="141">
        <v>2</v>
      </c>
      <c r="Q23" s="141"/>
      <c r="R23" s="142">
        <v>32552</v>
      </c>
      <c r="S23" s="142"/>
      <c r="T23" s="142"/>
      <c r="U23" s="44">
        <v>1239</v>
      </c>
      <c r="V23" s="43">
        <v>8</v>
      </c>
    </row>
    <row r="24" spans="1:23" ht="33.75" customHeight="1" x14ac:dyDescent="0.3">
      <c r="A24" s="97" t="s">
        <v>176</v>
      </c>
      <c r="B24" s="97"/>
      <c r="C24" s="97"/>
      <c r="D24" s="97"/>
      <c r="E24" s="97"/>
      <c r="F24" s="97"/>
      <c r="G24" s="97"/>
      <c r="H24" s="97"/>
      <c r="I24" s="97"/>
      <c r="J24" s="97"/>
      <c r="K24" s="97"/>
      <c r="L24" s="97"/>
      <c r="M24" s="97"/>
      <c r="N24" s="97"/>
      <c r="O24" s="97"/>
      <c r="P24" s="97"/>
      <c r="Q24" s="97"/>
      <c r="R24" s="97"/>
      <c r="S24" s="97"/>
      <c r="T24" s="97"/>
      <c r="U24" s="97"/>
      <c r="V24" s="97"/>
      <c r="W24" s="97"/>
    </row>
    <row r="25" spans="1:23" ht="11.25" customHeight="1" x14ac:dyDescent="0.3">
      <c r="A25" s="212">
        <v>2010</v>
      </c>
      <c r="B25" s="212"/>
      <c r="C25" s="20">
        <v>153728</v>
      </c>
      <c r="D25" s="120">
        <v>6078</v>
      </c>
      <c r="E25" s="120"/>
      <c r="F25" s="120"/>
      <c r="G25" s="24">
        <v>-7</v>
      </c>
      <c r="H25" s="145">
        <v>46056</v>
      </c>
      <c r="I25" s="145"/>
      <c r="J25" s="121">
        <v>1821</v>
      </c>
      <c r="K25" s="121"/>
      <c r="L25" s="24">
        <v>-3</v>
      </c>
      <c r="M25" s="121">
        <v>78772</v>
      </c>
      <c r="N25" s="121"/>
      <c r="O25" s="21">
        <v>3115</v>
      </c>
      <c r="P25" s="156">
        <v>-10</v>
      </c>
      <c r="Q25" s="156"/>
      <c r="R25" s="156"/>
      <c r="S25" s="156"/>
      <c r="T25" s="21">
        <v>28900</v>
      </c>
      <c r="U25" s="23">
        <v>1143</v>
      </c>
      <c r="V25" s="24">
        <v>-5</v>
      </c>
    </row>
    <row r="26" spans="1:23" ht="11.25" customHeight="1" x14ac:dyDescent="0.3">
      <c r="A26" s="212">
        <v>2011</v>
      </c>
      <c r="B26" s="212"/>
      <c r="C26" s="20">
        <v>136494</v>
      </c>
      <c r="D26" s="120">
        <v>5482</v>
      </c>
      <c r="E26" s="120"/>
      <c r="F26" s="120"/>
      <c r="G26" s="24">
        <v>-10</v>
      </c>
      <c r="H26" s="145">
        <v>43004</v>
      </c>
      <c r="I26" s="145"/>
      <c r="J26" s="121">
        <v>1727</v>
      </c>
      <c r="K26" s="121"/>
      <c r="L26" s="24">
        <v>-5</v>
      </c>
      <c r="M26" s="121">
        <v>67230</v>
      </c>
      <c r="N26" s="121"/>
      <c r="O26" s="21">
        <v>2700</v>
      </c>
      <c r="P26" s="156">
        <v>-13</v>
      </c>
      <c r="Q26" s="156"/>
      <c r="R26" s="156"/>
      <c r="S26" s="156"/>
      <c r="T26" s="21">
        <v>26260</v>
      </c>
      <c r="U26" s="23">
        <v>1055</v>
      </c>
      <c r="V26" s="24">
        <v>-8</v>
      </c>
    </row>
    <row r="27" spans="1:23" ht="11.25" customHeight="1" x14ac:dyDescent="0.3">
      <c r="A27" s="212">
        <v>2012</v>
      </c>
      <c r="B27" s="212"/>
      <c r="C27" s="20">
        <v>126061</v>
      </c>
      <c r="D27" s="120">
        <v>5159</v>
      </c>
      <c r="E27" s="120"/>
      <c r="F27" s="120"/>
      <c r="G27" s="24">
        <v>-6</v>
      </c>
      <c r="H27" s="145">
        <v>39560</v>
      </c>
      <c r="I27" s="145"/>
      <c r="J27" s="121">
        <v>1619</v>
      </c>
      <c r="K27" s="121"/>
      <c r="L27" s="24">
        <v>-6</v>
      </c>
      <c r="M27" s="121">
        <v>61371</v>
      </c>
      <c r="N27" s="121"/>
      <c r="O27" s="21">
        <v>2511</v>
      </c>
      <c r="P27" s="156">
        <v>-7</v>
      </c>
      <c r="Q27" s="156"/>
      <c r="R27" s="156"/>
      <c r="S27" s="156"/>
      <c r="T27" s="21">
        <v>25130</v>
      </c>
      <c r="U27" s="23">
        <v>1028</v>
      </c>
      <c r="V27" s="24">
        <v>-2</v>
      </c>
    </row>
    <row r="28" spans="1:23" ht="11.25" customHeight="1" x14ac:dyDescent="0.3">
      <c r="A28" s="212">
        <v>2013</v>
      </c>
      <c r="B28" s="212"/>
      <c r="C28" s="20">
        <v>105084</v>
      </c>
      <c r="D28" s="120">
        <v>4397</v>
      </c>
      <c r="E28" s="120"/>
      <c r="F28" s="120"/>
      <c r="G28" s="24">
        <v>-15</v>
      </c>
      <c r="H28" s="145">
        <v>33995</v>
      </c>
      <c r="I28" s="145"/>
      <c r="J28" s="121">
        <v>1423</v>
      </c>
      <c r="K28" s="121"/>
      <c r="L28" s="24">
        <v>-12</v>
      </c>
      <c r="M28" s="121">
        <v>49562</v>
      </c>
      <c r="N28" s="121"/>
      <c r="O28" s="21">
        <v>2074</v>
      </c>
      <c r="P28" s="156">
        <v>-17</v>
      </c>
      <c r="Q28" s="156"/>
      <c r="R28" s="156"/>
      <c r="S28" s="156"/>
      <c r="T28" s="21">
        <v>21527</v>
      </c>
      <c r="U28" s="24">
        <v>901</v>
      </c>
      <c r="V28" s="24">
        <v>-12</v>
      </c>
    </row>
    <row r="29" spans="1:23" ht="11.25" customHeight="1" x14ac:dyDescent="0.3">
      <c r="A29" s="212">
        <v>2014</v>
      </c>
      <c r="B29" s="212"/>
      <c r="C29" s="20">
        <v>94782</v>
      </c>
      <c r="D29" s="120">
        <v>4045</v>
      </c>
      <c r="E29" s="120"/>
      <c r="F29" s="120"/>
      <c r="G29" s="24">
        <v>-8</v>
      </c>
      <c r="H29" s="145">
        <v>30014</v>
      </c>
      <c r="I29" s="145"/>
      <c r="J29" s="121">
        <v>1281</v>
      </c>
      <c r="K29" s="121"/>
      <c r="L29" s="24">
        <v>-10</v>
      </c>
      <c r="M29" s="121">
        <v>44799</v>
      </c>
      <c r="N29" s="121"/>
      <c r="O29" s="21">
        <v>1912</v>
      </c>
      <c r="P29" s="156">
        <v>-8</v>
      </c>
      <c r="Q29" s="156"/>
      <c r="R29" s="156"/>
      <c r="S29" s="156"/>
      <c r="T29" s="21">
        <v>19969</v>
      </c>
      <c r="U29" s="24">
        <v>852</v>
      </c>
      <c r="V29" s="24">
        <v>-5</v>
      </c>
    </row>
    <row r="30" spans="1:23" ht="20.25" customHeight="1" x14ac:dyDescent="0.3">
      <c r="A30" s="169" t="s">
        <v>177</v>
      </c>
      <c r="B30" s="169"/>
      <c r="C30" s="169"/>
      <c r="D30" s="169"/>
      <c r="E30" s="169"/>
      <c r="F30" s="169"/>
      <c r="G30" s="169"/>
      <c r="H30" s="169"/>
      <c r="I30" s="169"/>
      <c r="J30" s="169"/>
      <c r="K30" s="169"/>
      <c r="L30" s="169"/>
      <c r="M30" s="169"/>
      <c r="N30" s="169"/>
      <c r="O30" s="169"/>
      <c r="P30" s="169"/>
      <c r="Q30" s="169"/>
      <c r="R30" s="169"/>
      <c r="S30" s="169"/>
      <c r="T30" s="169"/>
      <c r="U30" s="169"/>
      <c r="V30" s="169"/>
      <c r="W30" s="169"/>
    </row>
    <row r="31" spans="1:23" ht="11.25" customHeight="1" x14ac:dyDescent="0.3">
      <c r="A31" s="25" t="s">
        <v>11</v>
      </c>
      <c r="B31" s="145">
        <v>92770</v>
      </c>
      <c r="C31" s="145"/>
      <c r="D31" s="160">
        <v>4005</v>
      </c>
      <c r="E31" s="160"/>
      <c r="F31" s="160"/>
      <c r="G31" s="24">
        <v>-1</v>
      </c>
      <c r="H31" s="145">
        <v>29540</v>
      </c>
      <c r="I31" s="145"/>
      <c r="J31" s="213">
        <v>1275</v>
      </c>
      <c r="K31" s="213"/>
      <c r="L31" s="213"/>
      <c r="M31" s="213"/>
      <c r="N31" s="213"/>
      <c r="O31" s="213"/>
      <c r="P31" s="213"/>
      <c r="Q31" s="213"/>
      <c r="R31" s="213"/>
      <c r="S31" s="213"/>
      <c r="T31" s="213"/>
      <c r="U31" s="213"/>
      <c r="V31" s="213"/>
    </row>
    <row r="32" spans="1:23" ht="11.25" customHeight="1" x14ac:dyDescent="0.3">
      <c r="A32" s="16">
        <v>2016</v>
      </c>
      <c r="B32" s="145">
        <v>87822</v>
      </c>
      <c r="C32" s="145"/>
      <c r="D32" s="160">
        <v>3795</v>
      </c>
      <c r="E32" s="160"/>
      <c r="F32" s="160"/>
      <c r="G32" s="24">
        <v>-5</v>
      </c>
      <c r="H32" s="145">
        <v>29602</v>
      </c>
      <c r="I32" s="145"/>
      <c r="J32" s="213">
        <v>1279</v>
      </c>
      <c r="K32" s="213"/>
      <c r="L32" s="213"/>
      <c r="M32" s="213"/>
      <c r="N32" s="213"/>
      <c r="O32" s="213"/>
      <c r="P32" s="213"/>
      <c r="Q32" s="213"/>
      <c r="R32" s="213"/>
      <c r="S32" s="213"/>
      <c r="T32" s="213"/>
      <c r="U32" s="213"/>
      <c r="V32" s="213"/>
    </row>
    <row r="33" spans="1:23" ht="18.5" customHeight="1" x14ac:dyDescent="0.3">
      <c r="A33" s="25" t="s">
        <v>178</v>
      </c>
      <c r="B33" s="114" t="s">
        <v>54</v>
      </c>
      <c r="C33" s="114"/>
      <c r="D33" s="162">
        <v>-44</v>
      </c>
      <c r="E33" s="162"/>
      <c r="F33" s="162"/>
      <c r="G33" s="12" t="s">
        <v>54</v>
      </c>
      <c r="H33" s="114" t="s">
        <v>54</v>
      </c>
      <c r="I33" s="114"/>
      <c r="J33" s="214">
        <v>-35</v>
      </c>
      <c r="K33" s="214"/>
      <c r="L33" s="214"/>
      <c r="M33" s="214"/>
      <c r="N33" s="214"/>
      <c r="O33" s="214"/>
      <c r="P33" s="214"/>
      <c r="Q33" s="214"/>
      <c r="R33" s="214"/>
      <c r="S33" s="214"/>
      <c r="T33" s="214"/>
      <c r="U33" s="214"/>
      <c r="V33" s="214"/>
    </row>
    <row r="34" spans="1:23" ht="11.25" customHeight="1" x14ac:dyDescent="0.3">
      <c r="A34" s="168">
        <v>43965</v>
      </c>
      <c r="B34" s="168"/>
      <c r="C34" s="168"/>
      <c r="D34" s="168"/>
      <c r="E34" s="168"/>
      <c r="F34" s="168"/>
      <c r="G34" s="168"/>
      <c r="H34" s="168"/>
      <c r="I34" s="168"/>
      <c r="J34" s="168"/>
      <c r="K34" s="168"/>
      <c r="L34" s="168"/>
      <c r="M34" s="168"/>
      <c r="N34" s="168"/>
      <c r="O34" s="21">
        <v>1898</v>
      </c>
      <c r="P34" s="156">
        <v>-1</v>
      </c>
      <c r="Q34" s="156"/>
      <c r="R34" s="156"/>
      <c r="S34" s="156"/>
      <c r="T34" s="21">
        <v>19265</v>
      </c>
      <c r="U34" s="19">
        <v>832</v>
      </c>
      <c r="V34" s="24">
        <v>-2</v>
      </c>
    </row>
    <row r="35" spans="1:23" ht="11.25" customHeight="1" x14ac:dyDescent="0.3">
      <c r="A35" s="168">
        <v>39542</v>
      </c>
      <c r="B35" s="168"/>
      <c r="C35" s="168"/>
      <c r="D35" s="168"/>
      <c r="E35" s="168"/>
      <c r="F35" s="168"/>
      <c r="G35" s="168"/>
      <c r="H35" s="168"/>
      <c r="I35" s="168"/>
      <c r="J35" s="168"/>
      <c r="K35" s="168"/>
      <c r="L35" s="168"/>
      <c r="M35" s="168"/>
      <c r="N35" s="168"/>
      <c r="O35" s="21">
        <v>1709</v>
      </c>
      <c r="P35" s="156">
        <v>-10</v>
      </c>
      <c r="Q35" s="156"/>
      <c r="R35" s="156"/>
      <c r="S35" s="156"/>
      <c r="T35" s="21">
        <v>18678</v>
      </c>
      <c r="U35" s="19">
        <v>807</v>
      </c>
      <c r="V35" s="24">
        <v>-3</v>
      </c>
    </row>
    <row r="36" spans="1:23" ht="20.25" customHeight="1" x14ac:dyDescent="0.3">
      <c r="A36" s="97" t="s">
        <v>179</v>
      </c>
      <c r="B36" s="97"/>
      <c r="C36" s="97"/>
      <c r="D36" s="97"/>
      <c r="E36" s="97"/>
      <c r="F36" s="97"/>
      <c r="G36" s="97"/>
      <c r="H36" s="97"/>
      <c r="I36" s="97"/>
      <c r="J36" s="97"/>
      <c r="K36" s="97"/>
      <c r="L36" s="97"/>
      <c r="M36" s="97"/>
      <c r="N36" s="97"/>
      <c r="O36" s="97"/>
      <c r="P36" s="97"/>
      <c r="Q36" s="97"/>
      <c r="R36" s="97"/>
      <c r="S36" s="97"/>
      <c r="T36" s="97"/>
      <c r="U36" s="97"/>
      <c r="V36" s="97"/>
      <c r="W36" s="97"/>
    </row>
    <row r="37" spans="1:23" ht="80.5" customHeight="1" x14ac:dyDescent="0.3">
      <c r="A37" s="97" t="s">
        <v>180</v>
      </c>
      <c r="B37" s="97"/>
      <c r="C37" s="97"/>
      <c r="D37" s="97"/>
      <c r="E37" s="97"/>
      <c r="F37" s="97"/>
      <c r="G37" s="97"/>
      <c r="H37" s="97"/>
      <c r="I37" s="97"/>
      <c r="J37" s="97"/>
      <c r="K37" s="97"/>
      <c r="L37" s="97"/>
      <c r="M37" s="97"/>
      <c r="N37" s="97"/>
      <c r="O37" s="97"/>
      <c r="P37" s="97"/>
      <c r="Q37" s="97"/>
      <c r="R37" s="97"/>
      <c r="S37" s="97"/>
      <c r="T37" s="97"/>
      <c r="U37" s="97"/>
      <c r="V37" s="97"/>
      <c r="W37" s="97"/>
    </row>
    <row r="38" spans="1:23" ht="31.5" customHeight="1" x14ac:dyDescent="0.3">
      <c r="A38" s="97" t="s">
        <v>181</v>
      </c>
      <c r="B38" s="97"/>
      <c r="C38" s="97"/>
      <c r="D38" s="97"/>
      <c r="E38" s="97"/>
      <c r="F38" s="97"/>
      <c r="G38" s="97"/>
      <c r="H38" s="97"/>
      <c r="I38" s="97"/>
      <c r="J38" s="97"/>
      <c r="K38" s="97"/>
      <c r="L38" s="97"/>
      <c r="M38" s="97"/>
      <c r="N38" s="97"/>
      <c r="O38" s="97"/>
      <c r="P38" s="97"/>
      <c r="Q38" s="97"/>
      <c r="R38" s="97"/>
      <c r="S38" s="97"/>
      <c r="T38" s="97"/>
      <c r="U38" s="97"/>
      <c r="V38" s="97"/>
      <c r="W38" s="97"/>
    </row>
  </sheetData>
  <mergeCells count="177">
    <mergeCell ref="A35:N35"/>
    <mergeCell ref="P35:S35"/>
    <mergeCell ref="A36:W36"/>
    <mergeCell ref="A37:W37"/>
    <mergeCell ref="A38:W38"/>
    <mergeCell ref="B32:C32"/>
    <mergeCell ref="D32:F32"/>
    <mergeCell ref="H32:I32"/>
    <mergeCell ref="J32:V32"/>
    <mergeCell ref="B33:C33"/>
    <mergeCell ref="D33:F33"/>
    <mergeCell ref="H33:I33"/>
    <mergeCell ref="J33:V33"/>
    <mergeCell ref="A34:N34"/>
    <mergeCell ref="P34:S34"/>
    <mergeCell ref="A29:B29"/>
    <mergeCell ref="D29:F29"/>
    <mergeCell ref="H29:I29"/>
    <mergeCell ref="J29:K29"/>
    <mergeCell ref="M29:N29"/>
    <mergeCell ref="P29:S29"/>
    <mergeCell ref="A30:W30"/>
    <mergeCell ref="B31:C31"/>
    <mergeCell ref="D31:F31"/>
    <mergeCell ref="H31:I31"/>
    <mergeCell ref="J31:V31"/>
    <mergeCell ref="A27:B27"/>
    <mergeCell ref="D27:F27"/>
    <mergeCell ref="H27:I27"/>
    <mergeCell ref="J27:K27"/>
    <mergeCell ref="M27:N27"/>
    <mergeCell ref="P27:S27"/>
    <mergeCell ref="A28:B28"/>
    <mergeCell ref="D28:F28"/>
    <mergeCell ref="H28:I28"/>
    <mergeCell ref="J28:K28"/>
    <mergeCell ref="M28:N28"/>
    <mergeCell ref="P28:S28"/>
    <mergeCell ref="A25:B25"/>
    <mergeCell ref="D25:F25"/>
    <mergeCell ref="H25:I25"/>
    <mergeCell ref="J25:K25"/>
    <mergeCell ref="M25:N25"/>
    <mergeCell ref="P25:S25"/>
    <mergeCell ref="A26:B26"/>
    <mergeCell ref="D26:F26"/>
    <mergeCell ref="H26:I26"/>
    <mergeCell ref="J26:K26"/>
    <mergeCell ref="M26:N26"/>
    <mergeCell ref="P26:S26"/>
    <mergeCell ref="B23:C23"/>
    <mergeCell ref="D23:E23"/>
    <mergeCell ref="F23:G23"/>
    <mergeCell ref="H23:I23"/>
    <mergeCell ref="K23:L23"/>
    <mergeCell ref="M23:N23"/>
    <mergeCell ref="P23:Q23"/>
    <mergeCell ref="R23:T23"/>
    <mergeCell ref="A24:W24"/>
    <mergeCell ref="K21:L21"/>
    <mergeCell ref="M21:N21"/>
    <mergeCell ref="P21:Q21"/>
    <mergeCell ref="R21:T21"/>
    <mergeCell ref="B22:C22"/>
    <mergeCell ref="D22:E22"/>
    <mergeCell ref="F22:G22"/>
    <mergeCell ref="H22:I22"/>
    <mergeCell ref="K22:L22"/>
    <mergeCell ref="M22:N22"/>
    <mergeCell ref="P22:Q22"/>
    <mergeCell ref="R22:T22"/>
    <mergeCell ref="A16:W16"/>
    <mergeCell ref="A17:R17"/>
    <mergeCell ref="S17:W17"/>
    <mergeCell ref="A18:E21"/>
    <mergeCell ref="F18:G18"/>
    <mergeCell ref="H18:I18"/>
    <mergeCell ref="K18:L18"/>
    <mergeCell ref="M18:N18"/>
    <mergeCell ref="P18:Q18"/>
    <mergeCell ref="R18:T18"/>
    <mergeCell ref="F19:G19"/>
    <mergeCell ref="H19:I19"/>
    <mergeCell ref="K19:L19"/>
    <mergeCell ref="M19:N19"/>
    <mergeCell ref="P19:Q19"/>
    <mergeCell ref="R19:T19"/>
    <mergeCell ref="F20:G20"/>
    <mergeCell ref="H20:I20"/>
    <mergeCell ref="K20:L20"/>
    <mergeCell ref="M20:N20"/>
    <mergeCell ref="P20:Q20"/>
    <mergeCell ref="R20:T20"/>
    <mergeCell ref="F21:G21"/>
    <mergeCell ref="H21:I21"/>
    <mergeCell ref="A14:D14"/>
    <mergeCell ref="E14:H14"/>
    <mergeCell ref="I14:K14"/>
    <mergeCell ref="L14:M14"/>
    <mergeCell ref="N14:S14"/>
    <mergeCell ref="U14:V14"/>
    <mergeCell ref="A15:D15"/>
    <mergeCell ref="E15:H15"/>
    <mergeCell ref="I15:K15"/>
    <mergeCell ref="L15:M15"/>
    <mergeCell ref="N15:S15"/>
    <mergeCell ref="U15:V15"/>
    <mergeCell ref="A12:D12"/>
    <mergeCell ref="E12:H12"/>
    <mergeCell ref="I12:K12"/>
    <mergeCell ref="L12:M12"/>
    <mergeCell ref="N12:S12"/>
    <mergeCell ref="U12:V12"/>
    <mergeCell ref="A13:D13"/>
    <mergeCell ref="E13:H13"/>
    <mergeCell ref="I13:K13"/>
    <mergeCell ref="L13:M13"/>
    <mergeCell ref="N13:S13"/>
    <mergeCell ref="U13:V13"/>
    <mergeCell ref="A10:D10"/>
    <mergeCell ref="E10:H10"/>
    <mergeCell ref="I10:K10"/>
    <mergeCell ref="L10:M10"/>
    <mergeCell ref="N10:S10"/>
    <mergeCell ref="U10:V10"/>
    <mergeCell ref="A11:D11"/>
    <mergeCell ref="E11:H11"/>
    <mergeCell ref="I11:K11"/>
    <mergeCell ref="L11:M11"/>
    <mergeCell ref="N11:S11"/>
    <mergeCell ref="U11:V11"/>
    <mergeCell ref="A8:D8"/>
    <mergeCell ref="E8:H8"/>
    <mergeCell ref="I8:K8"/>
    <mergeCell ref="L8:M8"/>
    <mergeCell ref="N8:S8"/>
    <mergeCell ref="U8:V8"/>
    <mergeCell ref="A9:D9"/>
    <mergeCell ref="E9:H9"/>
    <mergeCell ref="I9:K9"/>
    <mergeCell ref="L9:M9"/>
    <mergeCell ref="N9:S9"/>
    <mergeCell ref="U9:V9"/>
    <mergeCell ref="A6:D6"/>
    <mergeCell ref="E6:H6"/>
    <mergeCell ref="I6:K6"/>
    <mergeCell ref="L6:M6"/>
    <mergeCell ref="N6:S6"/>
    <mergeCell ref="U6:V6"/>
    <mergeCell ref="A7:D7"/>
    <mergeCell ref="E7:H7"/>
    <mergeCell ref="I7:K7"/>
    <mergeCell ref="L7:M7"/>
    <mergeCell ref="N7:S7"/>
    <mergeCell ref="U7:V7"/>
    <mergeCell ref="A4:D4"/>
    <mergeCell ref="E4:H4"/>
    <mergeCell ref="I4:K4"/>
    <mergeCell ref="L4:M4"/>
    <mergeCell ref="N4:S4"/>
    <mergeCell ref="U4:V4"/>
    <mergeCell ref="A5:D5"/>
    <mergeCell ref="E5:H5"/>
    <mergeCell ref="I5:K5"/>
    <mergeCell ref="L5:M5"/>
    <mergeCell ref="N5:S5"/>
    <mergeCell ref="U5:V5"/>
    <mergeCell ref="A1:W1"/>
    <mergeCell ref="A2:K2"/>
    <mergeCell ref="L2:P2"/>
    <mergeCell ref="Q2:W2"/>
    <mergeCell ref="A3:D3"/>
    <mergeCell ref="E3:H3"/>
    <mergeCell ref="I3:K3"/>
    <mergeCell ref="L3:M3"/>
    <mergeCell ref="N3:S3"/>
    <mergeCell ref="U3:V3"/>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38"/>
  <sheetViews>
    <sheetView topLeftCell="A37" workbookViewId="0">
      <selection activeCell="A41" sqref="A41"/>
    </sheetView>
  </sheetViews>
  <sheetFormatPr defaultRowHeight="13" x14ac:dyDescent="0.3"/>
  <cols>
    <col min="1" max="1" width="25.296875" customWidth="1"/>
    <col min="2" max="2" width="4" customWidth="1"/>
    <col min="3" max="3" width="4.19921875" customWidth="1"/>
    <col min="4" max="4" width="7.296875" customWidth="1"/>
    <col min="5" max="5" width="1.59765625" customWidth="1"/>
    <col min="6" max="6" width="0.8984375" customWidth="1"/>
    <col min="7" max="7" width="6.69921875" customWidth="1"/>
    <col min="8" max="8" width="8.3984375" customWidth="1"/>
    <col min="9" max="9" width="4.19921875" customWidth="1"/>
    <col min="10" max="10" width="12.3984375" customWidth="1"/>
    <col min="11" max="11" width="5.296875" customWidth="1"/>
    <col min="12" max="12" width="6.69921875" customWidth="1"/>
    <col min="13" max="13" width="10.69921875" customWidth="1"/>
    <col min="14" max="14" width="15.09765625" customWidth="1"/>
    <col min="15" max="15" width="8.19921875" customWidth="1"/>
    <col min="16" max="16" width="3.59765625" customWidth="1"/>
  </cols>
  <sheetData>
    <row r="1" spans="1:16" ht="22.5" customHeight="1" x14ac:dyDescent="0.3">
      <c r="A1" s="215" t="s">
        <v>182</v>
      </c>
      <c r="B1" s="215"/>
      <c r="C1" s="215"/>
      <c r="D1" s="215"/>
      <c r="E1" s="215"/>
      <c r="F1" s="215"/>
      <c r="G1" s="215"/>
      <c r="H1" s="123" t="s">
        <v>183</v>
      </c>
      <c r="I1" s="123"/>
      <c r="J1" s="123"/>
      <c r="K1" s="150" t="s">
        <v>184</v>
      </c>
      <c r="L1" s="150"/>
      <c r="M1" s="150"/>
      <c r="N1" s="150"/>
      <c r="O1" s="150"/>
      <c r="P1" s="150"/>
    </row>
    <row r="2" spans="1:16" ht="19.25" customHeight="1" x14ac:dyDescent="0.3">
      <c r="A2" s="104"/>
      <c r="B2" s="104"/>
      <c r="C2" s="104"/>
      <c r="D2" s="104"/>
      <c r="E2" s="104"/>
      <c r="F2" s="104"/>
      <c r="G2" s="104"/>
      <c r="H2" s="104"/>
      <c r="I2" s="104"/>
      <c r="J2" s="216" t="s">
        <v>27</v>
      </c>
      <c r="K2" s="216"/>
      <c r="L2" s="28"/>
      <c r="M2" s="82" t="s">
        <v>27</v>
      </c>
      <c r="N2" s="28"/>
      <c r="O2" s="35" t="s">
        <v>27</v>
      </c>
    </row>
    <row r="3" spans="1:16" ht="11.25" customHeight="1" x14ac:dyDescent="0.3">
      <c r="A3" s="104"/>
      <c r="B3" s="104"/>
      <c r="C3" s="104"/>
      <c r="D3" s="104"/>
      <c r="E3" s="104"/>
      <c r="F3" s="104"/>
      <c r="G3" s="104"/>
      <c r="H3" s="104"/>
      <c r="I3" s="104"/>
      <c r="J3" s="217" t="s">
        <v>28</v>
      </c>
      <c r="K3" s="217"/>
      <c r="L3" s="7"/>
      <c r="M3" s="12" t="s">
        <v>28</v>
      </c>
      <c r="N3" s="7"/>
      <c r="O3" s="12" t="s">
        <v>28</v>
      </c>
    </row>
    <row r="4" spans="1:16" ht="22.5" customHeight="1" x14ac:dyDescent="0.3">
      <c r="A4" s="218" t="s">
        <v>103</v>
      </c>
      <c r="B4" s="218"/>
      <c r="C4" s="210" t="s">
        <v>9</v>
      </c>
      <c r="D4" s="210"/>
      <c r="E4" s="210"/>
      <c r="F4" s="219" t="s">
        <v>10</v>
      </c>
      <c r="G4" s="219"/>
      <c r="H4" s="219"/>
      <c r="I4" s="38" t="s">
        <v>10</v>
      </c>
      <c r="J4" s="220" t="s">
        <v>185</v>
      </c>
      <c r="K4" s="220"/>
      <c r="L4" s="39" t="s">
        <v>10</v>
      </c>
      <c r="M4" s="14" t="s">
        <v>186</v>
      </c>
      <c r="N4" s="74" t="s">
        <v>10</v>
      </c>
      <c r="O4" s="14" t="s">
        <v>186</v>
      </c>
    </row>
    <row r="5" spans="1:16" ht="11.25" customHeight="1" x14ac:dyDescent="0.3">
      <c r="A5" s="134" t="s">
        <v>187</v>
      </c>
      <c r="B5" s="134"/>
      <c r="C5" s="174">
        <v>0</v>
      </c>
      <c r="D5" s="174"/>
      <c r="E5" s="174"/>
      <c r="F5" s="221">
        <v>0</v>
      </c>
      <c r="G5" s="221"/>
      <c r="H5" s="221"/>
      <c r="I5" s="66">
        <v>41</v>
      </c>
      <c r="J5" s="222">
        <v>-35</v>
      </c>
      <c r="K5" s="222"/>
      <c r="L5" s="43">
        <v>260</v>
      </c>
      <c r="M5" s="43">
        <v>23</v>
      </c>
      <c r="N5" s="62">
        <v>839</v>
      </c>
      <c r="O5" s="43">
        <v>-11</v>
      </c>
    </row>
    <row r="6" spans="1:16" ht="11.25" customHeight="1" x14ac:dyDescent="0.3">
      <c r="A6" s="154" t="s">
        <v>111</v>
      </c>
      <c r="B6" s="154"/>
      <c r="C6" s="156">
        <v>0</v>
      </c>
      <c r="D6" s="156"/>
      <c r="E6" s="156"/>
      <c r="F6" s="166">
        <v>0</v>
      </c>
      <c r="G6" s="166"/>
      <c r="H6" s="166"/>
      <c r="I6" s="19">
        <v>61</v>
      </c>
      <c r="J6" s="217" t="s">
        <v>54</v>
      </c>
      <c r="K6" s="217"/>
      <c r="L6" s="24">
        <v>51</v>
      </c>
      <c r="M6" s="24">
        <v>-61</v>
      </c>
      <c r="N6" s="50">
        <v>296</v>
      </c>
      <c r="O6" s="24">
        <v>-6</v>
      </c>
    </row>
    <row r="7" spans="1:16" ht="11.25" customHeight="1" x14ac:dyDescent="0.3">
      <c r="A7" s="154" t="s">
        <v>32</v>
      </c>
      <c r="B7" s="154"/>
      <c r="C7" s="156">
        <v>2</v>
      </c>
      <c r="D7" s="156"/>
      <c r="E7" s="156"/>
      <c r="F7" s="166">
        <v>3</v>
      </c>
      <c r="G7" s="166"/>
      <c r="H7" s="166"/>
      <c r="I7" s="19">
        <v>98</v>
      </c>
      <c r="J7" s="223">
        <v>-13</v>
      </c>
      <c r="K7" s="223"/>
      <c r="L7" s="24">
        <v>215</v>
      </c>
      <c r="M7" s="24">
        <v>4</v>
      </c>
      <c r="N7" s="50">
        <v>781</v>
      </c>
      <c r="O7" s="24">
        <v>3</v>
      </c>
    </row>
    <row r="8" spans="1:16" ht="11.25" customHeight="1" x14ac:dyDescent="0.3">
      <c r="A8" s="154" t="s">
        <v>33</v>
      </c>
      <c r="B8" s="154"/>
      <c r="C8" s="156">
        <v>0</v>
      </c>
      <c r="D8" s="156"/>
      <c r="E8" s="156"/>
      <c r="F8" s="166">
        <v>0</v>
      </c>
      <c r="G8" s="166"/>
      <c r="H8" s="166"/>
      <c r="I8" s="19">
        <v>89</v>
      </c>
      <c r="J8" s="223">
        <v>25</v>
      </c>
      <c r="K8" s="223"/>
      <c r="L8" s="24">
        <v>170</v>
      </c>
      <c r="M8" s="24">
        <v>-4</v>
      </c>
      <c r="N8" s="50">
        <v>775</v>
      </c>
      <c r="O8" s="24">
        <v>5</v>
      </c>
    </row>
    <row r="9" spans="1:16" ht="11.25" customHeight="1" x14ac:dyDescent="0.3">
      <c r="A9" s="97" t="s">
        <v>188</v>
      </c>
      <c r="B9" s="97"/>
      <c r="C9" s="97"/>
      <c r="D9" s="97"/>
      <c r="E9" s="97"/>
      <c r="F9" s="97"/>
      <c r="G9" s="97"/>
      <c r="H9" s="97"/>
      <c r="I9" s="97"/>
      <c r="J9" s="97"/>
      <c r="K9" s="97"/>
      <c r="L9" s="97"/>
      <c r="M9" s="97"/>
      <c r="N9" s="97"/>
      <c r="O9" s="97"/>
      <c r="P9" s="97"/>
    </row>
    <row r="10" spans="1:16" ht="11.25" customHeight="1" x14ac:dyDescent="0.3">
      <c r="A10" s="25" t="s">
        <v>35</v>
      </c>
      <c r="B10" s="156">
        <v>7</v>
      </c>
      <c r="C10" s="156"/>
      <c r="D10" s="156"/>
      <c r="E10" s="156"/>
      <c r="F10" s="156"/>
      <c r="G10" s="164">
        <v>1</v>
      </c>
      <c r="H10" s="164"/>
      <c r="I10" s="19">
        <v>67</v>
      </c>
      <c r="J10" s="144">
        <v>-7</v>
      </c>
      <c r="K10" s="144"/>
      <c r="L10" s="19">
        <v>147</v>
      </c>
      <c r="M10" s="24">
        <v>18</v>
      </c>
      <c r="N10" s="50">
        <v>442</v>
      </c>
      <c r="O10" s="24">
        <v>2</v>
      </c>
    </row>
    <row r="11" spans="1:16" ht="11.25" customHeight="1" x14ac:dyDescent="0.3">
      <c r="A11" s="25" t="s">
        <v>36</v>
      </c>
      <c r="B11" s="156">
        <v>1</v>
      </c>
      <c r="C11" s="156"/>
      <c r="D11" s="156"/>
      <c r="E11" s="156"/>
      <c r="F11" s="156"/>
      <c r="G11" s="164">
        <v>1</v>
      </c>
      <c r="H11" s="164"/>
      <c r="I11" s="19">
        <v>117</v>
      </c>
      <c r="J11" s="144">
        <v>-27</v>
      </c>
      <c r="K11" s="144"/>
      <c r="L11" s="19">
        <v>452</v>
      </c>
      <c r="M11" s="24">
        <v>-1</v>
      </c>
      <c r="N11" s="57">
        <v>1129</v>
      </c>
      <c r="O11" s="24">
        <v>-3</v>
      </c>
    </row>
    <row r="12" spans="1:16" ht="11.25" customHeight="1" x14ac:dyDescent="0.3">
      <c r="A12" s="25" t="s">
        <v>37</v>
      </c>
      <c r="B12" s="156">
        <v>5</v>
      </c>
      <c r="C12" s="156"/>
      <c r="D12" s="156"/>
      <c r="E12" s="156"/>
      <c r="F12" s="156"/>
      <c r="G12" s="164">
        <v>6</v>
      </c>
      <c r="H12" s="164"/>
      <c r="I12" s="19">
        <v>93</v>
      </c>
      <c r="J12" s="144">
        <v>-17</v>
      </c>
      <c r="K12" s="144"/>
      <c r="L12" s="19">
        <v>495</v>
      </c>
      <c r="M12" s="24">
        <v>-17</v>
      </c>
      <c r="N12" s="50">
        <v>917</v>
      </c>
      <c r="O12" s="24">
        <v>-13</v>
      </c>
    </row>
    <row r="13" spans="1:16" ht="11.25" customHeight="1" x14ac:dyDescent="0.3">
      <c r="A13" s="25" t="s">
        <v>38</v>
      </c>
      <c r="B13" s="156">
        <v>5</v>
      </c>
      <c r="C13" s="156"/>
      <c r="D13" s="156"/>
      <c r="E13" s="156"/>
      <c r="F13" s="156"/>
      <c r="G13" s="164">
        <v>2</v>
      </c>
      <c r="H13" s="164"/>
      <c r="I13" s="19">
        <v>61</v>
      </c>
      <c r="J13" s="144">
        <v>-27</v>
      </c>
      <c r="K13" s="144"/>
      <c r="L13" s="19">
        <v>193</v>
      </c>
      <c r="M13" s="24">
        <v>-7</v>
      </c>
      <c r="N13" s="50">
        <v>504</v>
      </c>
      <c r="O13" s="24">
        <v>-13</v>
      </c>
    </row>
    <row r="14" spans="1:16" ht="11.25" customHeight="1" x14ac:dyDescent="0.3">
      <c r="A14" s="118" t="s">
        <v>189</v>
      </c>
      <c r="B14" s="118"/>
      <c r="C14" s="118"/>
      <c r="D14" s="118"/>
      <c r="E14" s="118"/>
      <c r="F14" s="118"/>
      <c r="G14" s="118"/>
      <c r="H14" s="118"/>
      <c r="I14" s="118"/>
      <c r="J14" s="118"/>
      <c r="K14" s="118"/>
      <c r="L14" s="118"/>
      <c r="M14" s="118"/>
      <c r="N14" s="118"/>
      <c r="O14" s="118"/>
      <c r="P14" s="118"/>
    </row>
    <row r="15" spans="1:16" ht="11.25" customHeight="1" x14ac:dyDescent="0.3">
      <c r="A15" s="154" t="s">
        <v>40</v>
      </c>
      <c r="B15" s="154"/>
      <c r="C15" s="122">
        <v>0</v>
      </c>
      <c r="D15" s="122"/>
      <c r="E15" s="166">
        <v>0</v>
      </c>
      <c r="F15" s="166"/>
      <c r="G15" s="166"/>
      <c r="H15" s="166"/>
      <c r="I15" s="19">
        <v>291</v>
      </c>
      <c r="J15" s="223">
        <v>19</v>
      </c>
      <c r="K15" s="223"/>
      <c r="L15" s="19">
        <v>623</v>
      </c>
      <c r="M15" s="24">
        <v>2</v>
      </c>
      <c r="N15" s="57">
        <v>2242</v>
      </c>
      <c r="O15" s="24">
        <v>-5</v>
      </c>
    </row>
    <row r="16" spans="1:16" ht="11.25" customHeight="1" x14ac:dyDescent="0.3">
      <c r="A16" s="154" t="s">
        <v>113</v>
      </c>
      <c r="B16" s="154"/>
      <c r="C16" s="122">
        <v>0</v>
      </c>
      <c r="D16" s="122"/>
      <c r="E16" s="166">
        <v>0</v>
      </c>
      <c r="F16" s="166"/>
      <c r="G16" s="166"/>
      <c r="H16" s="166"/>
      <c r="I16" s="19">
        <v>264</v>
      </c>
      <c r="J16" s="223">
        <v>-38</v>
      </c>
      <c r="K16" s="223"/>
      <c r="L16" s="19">
        <v>627</v>
      </c>
      <c r="M16" s="24">
        <v>37</v>
      </c>
      <c r="N16" s="57">
        <v>2474</v>
      </c>
      <c r="O16" s="24">
        <v>-17</v>
      </c>
    </row>
    <row r="17" spans="1:16" ht="11.25" customHeight="1" x14ac:dyDescent="0.3">
      <c r="A17" s="154" t="s">
        <v>114</v>
      </c>
      <c r="B17" s="154"/>
      <c r="C17" s="122">
        <v>0</v>
      </c>
      <c r="D17" s="122"/>
      <c r="E17" s="166">
        <v>0</v>
      </c>
      <c r="F17" s="166"/>
      <c r="G17" s="166"/>
      <c r="H17" s="166"/>
      <c r="I17" s="19">
        <v>317</v>
      </c>
      <c r="J17" s="223">
        <v>-15</v>
      </c>
      <c r="K17" s="223"/>
      <c r="L17" s="19">
        <v>844</v>
      </c>
      <c r="M17" s="24">
        <v>38</v>
      </c>
      <c r="N17" s="57">
        <v>2163</v>
      </c>
      <c r="O17" s="24">
        <v>-11</v>
      </c>
    </row>
    <row r="18" spans="1:16" ht="11.25" customHeight="1" x14ac:dyDescent="0.3">
      <c r="A18" s="218" t="s">
        <v>115</v>
      </c>
      <c r="B18" s="218"/>
      <c r="C18" s="147">
        <v>22</v>
      </c>
      <c r="D18" s="147"/>
      <c r="E18" s="224">
        <v>1</v>
      </c>
      <c r="F18" s="224"/>
      <c r="G18" s="224"/>
      <c r="H18" s="224"/>
      <c r="I18" s="65">
        <v>75</v>
      </c>
      <c r="J18" s="225">
        <v>-8</v>
      </c>
      <c r="K18" s="225"/>
      <c r="L18" s="226" t="s">
        <v>190</v>
      </c>
      <c r="M18" s="226"/>
      <c r="N18" s="226"/>
      <c r="O18" s="226"/>
    </row>
    <row r="19" spans="1:16" ht="22.5" customHeight="1" x14ac:dyDescent="0.3">
      <c r="A19" s="227" t="s">
        <v>191</v>
      </c>
      <c r="B19" s="227"/>
      <c r="C19" s="227"/>
      <c r="D19" s="227"/>
      <c r="E19" s="227"/>
      <c r="F19" s="227"/>
      <c r="G19" s="227"/>
      <c r="H19" s="227"/>
      <c r="I19" s="227"/>
      <c r="J19" s="227"/>
      <c r="K19" s="227"/>
      <c r="L19" s="227"/>
      <c r="M19" s="227"/>
      <c r="N19" s="227"/>
      <c r="O19" s="227"/>
    </row>
    <row r="20" spans="1:16" ht="11.25" customHeight="1" x14ac:dyDescent="0.3">
      <c r="A20" s="106"/>
      <c r="B20" s="106"/>
      <c r="C20" s="113"/>
      <c r="D20" s="113"/>
      <c r="E20" s="228" t="s">
        <v>7</v>
      </c>
      <c r="F20" s="228"/>
      <c r="G20" s="228"/>
      <c r="H20" s="228"/>
      <c r="I20" s="10"/>
      <c r="J20" s="229" t="s">
        <v>7</v>
      </c>
      <c r="K20" s="229"/>
      <c r="L20" s="10"/>
      <c r="M20" s="11" t="s">
        <v>7</v>
      </c>
      <c r="N20" s="10"/>
      <c r="O20" s="11" t="s">
        <v>7</v>
      </c>
    </row>
    <row r="21" spans="1:16" ht="11.25" customHeight="1" x14ac:dyDescent="0.3">
      <c r="A21" s="106"/>
      <c r="B21" s="106"/>
      <c r="C21" s="106"/>
      <c r="D21" s="106"/>
      <c r="E21" s="230" t="s">
        <v>173</v>
      </c>
      <c r="F21" s="230"/>
      <c r="G21" s="230"/>
      <c r="H21" s="230"/>
      <c r="I21" s="7"/>
      <c r="J21" s="217" t="s">
        <v>173</v>
      </c>
      <c r="K21" s="217"/>
      <c r="L21" s="7"/>
      <c r="M21" s="12" t="s">
        <v>173</v>
      </c>
      <c r="N21" s="7"/>
      <c r="O21" s="12" t="s">
        <v>173</v>
      </c>
    </row>
    <row r="22" spans="1:16" ht="28.75" customHeight="1" x14ac:dyDescent="0.3">
      <c r="A22" s="116" t="s">
        <v>103</v>
      </c>
      <c r="B22" s="116"/>
      <c r="C22" s="231" t="s">
        <v>10</v>
      </c>
      <c r="D22" s="231"/>
      <c r="E22" s="232" t="s">
        <v>192</v>
      </c>
      <c r="F22" s="232"/>
      <c r="G22" s="232"/>
      <c r="H22" s="232"/>
      <c r="I22" s="84" t="s">
        <v>10</v>
      </c>
      <c r="J22" s="133" t="s">
        <v>192</v>
      </c>
      <c r="K22" s="133"/>
      <c r="L22" s="84" t="s">
        <v>10</v>
      </c>
      <c r="M22" s="34" t="s">
        <v>193</v>
      </c>
      <c r="N22" s="85" t="s">
        <v>10</v>
      </c>
      <c r="O22" s="83" t="s">
        <v>193</v>
      </c>
    </row>
    <row r="23" spans="1:16" ht="11.25" customHeight="1" x14ac:dyDescent="0.3">
      <c r="A23" s="118" t="s">
        <v>194</v>
      </c>
      <c r="B23" s="118"/>
      <c r="C23" s="118"/>
      <c r="D23" s="118"/>
      <c r="E23" s="118"/>
      <c r="F23" s="118"/>
      <c r="G23" s="118"/>
      <c r="H23" s="118"/>
      <c r="I23" s="118"/>
      <c r="J23" s="118"/>
      <c r="K23" s="118"/>
      <c r="L23" s="118"/>
      <c r="M23" s="118"/>
      <c r="N23" s="118"/>
      <c r="O23" s="118"/>
      <c r="P23" s="118"/>
    </row>
    <row r="24" spans="1:16" ht="11.25" customHeight="1" x14ac:dyDescent="0.3">
      <c r="A24" s="154" t="s">
        <v>111</v>
      </c>
      <c r="B24" s="154"/>
      <c r="C24" s="154"/>
      <c r="D24" s="144">
        <v>20</v>
      </c>
      <c r="E24" s="144"/>
      <c r="F24" s="167" t="s">
        <v>54</v>
      </c>
      <c r="G24" s="167"/>
      <c r="H24" s="167"/>
      <c r="I24" s="19">
        <v>20</v>
      </c>
      <c r="J24" s="233" t="s">
        <v>54</v>
      </c>
      <c r="K24" s="233"/>
      <c r="L24" s="19">
        <v>644</v>
      </c>
      <c r="M24" s="24">
        <v>-11</v>
      </c>
      <c r="N24" s="57">
        <v>2248</v>
      </c>
      <c r="O24" s="24">
        <v>-14</v>
      </c>
    </row>
    <row r="25" spans="1:16" ht="11.25" customHeight="1" x14ac:dyDescent="0.3">
      <c r="A25" s="154" t="s">
        <v>32</v>
      </c>
      <c r="B25" s="154"/>
      <c r="C25" s="154"/>
      <c r="D25" s="144">
        <v>61</v>
      </c>
      <c r="E25" s="144"/>
      <c r="F25" s="164">
        <v>-37</v>
      </c>
      <c r="G25" s="164"/>
      <c r="H25" s="164"/>
      <c r="I25" s="19">
        <v>40</v>
      </c>
      <c r="J25" s="144">
        <v>66</v>
      </c>
      <c r="K25" s="144"/>
      <c r="L25" s="20">
        <v>1687</v>
      </c>
      <c r="M25" s="24">
        <v>4</v>
      </c>
      <c r="N25" s="57">
        <v>4959</v>
      </c>
      <c r="O25" s="24">
        <v>-2</v>
      </c>
    </row>
    <row r="26" spans="1:16" ht="11.25" customHeight="1" x14ac:dyDescent="0.3">
      <c r="A26" s="154" t="s">
        <v>33</v>
      </c>
      <c r="B26" s="154"/>
      <c r="C26" s="154"/>
      <c r="D26" s="144">
        <v>28</v>
      </c>
      <c r="E26" s="144"/>
      <c r="F26" s="164">
        <v>-45</v>
      </c>
      <c r="G26" s="164"/>
      <c r="H26" s="164"/>
      <c r="I26" s="19">
        <v>47</v>
      </c>
      <c r="J26" s="144">
        <v>39</v>
      </c>
      <c r="K26" s="144"/>
      <c r="L26" s="20">
        <v>1459</v>
      </c>
      <c r="M26" s="24">
        <v>-1</v>
      </c>
      <c r="N26" s="57">
        <v>4071</v>
      </c>
      <c r="O26" s="24">
        <v>-5</v>
      </c>
    </row>
    <row r="27" spans="1:16" ht="11.25" customHeight="1" x14ac:dyDescent="0.3">
      <c r="A27" s="154" t="s">
        <v>34</v>
      </c>
      <c r="B27" s="154"/>
      <c r="C27" s="154"/>
      <c r="D27" s="144">
        <v>104</v>
      </c>
      <c r="E27" s="144"/>
      <c r="F27" s="164">
        <v>30</v>
      </c>
      <c r="G27" s="164"/>
      <c r="H27" s="164"/>
      <c r="I27" s="19">
        <v>55</v>
      </c>
      <c r="J27" s="144">
        <v>1</v>
      </c>
      <c r="K27" s="144"/>
      <c r="L27" s="20">
        <v>1391</v>
      </c>
      <c r="M27" s="24">
        <v>3</v>
      </c>
      <c r="N27" s="57">
        <v>3073</v>
      </c>
      <c r="O27" s="24">
        <v>-2</v>
      </c>
    </row>
    <row r="28" spans="1:16" ht="11.25" customHeight="1" x14ac:dyDescent="0.3">
      <c r="A28" s="154" t="s">
        <v>35</v>
      </c>
      <c r="B28" s="154"/>
      <c r="C28" s="154"/>
      <c r="D28" s="144">
        <v>142</v>
      </c>
      <c r="E28" s="144"/>
      <c r="F28" s="184">
        <v>9</v>
      </c>
      <c r="G28" s="184"/>
      <c r="H28" s="184"/>
      <c r="I28" s="19">
        <v>26</v>
      </c>
      <c r="J28" s="144">
        <v>139</v>
      </c>
      <c r="K28" s="144"/>
      <c r="L28" s="20">
        <v>1103</v>
      </c>
      <c r="M28" s="24">
        <v>6</v>
      </c>
      <c r="N28" s="57">
        <v>3112</v>
      </c>
      <c r="O28" s="24">
        <v>-2</v>
      </c>
    </row>
    <row r="29" spans="1:16" ht="11.25" customHeight="1" x14ac:dyDescent="0.3">
      <c r="A29" s="154" t="s">
        <v>36</v>
      </c>
      <c r="B29" s="154"/>
      <c r="C29" s="154"/>
      <c r="D29" s="144">
        <v>202</v>
      </c>
      <c r="E29" s="144"/>
      <c r="F29" s="164">
        <v>31</v>
      </c>
      <c r="G29" s="164"/>
      <c r="H29" s="164"/>
      <c r="I29" s="19">
        <v>63</v>
      </c>
      <c r="J29" s="144">
        <v>72</v>
      </c>
      <c r="K29" s="144"/>
      <c r="L29" s="20">
        <v>2537</v>
      </c>
      <c r="M29" s="24">
        <v>1</v>
      </c>
      <c r="N29" s="57">
        <v>7402</v>
      </c>
      <c r="O29" s="24">
        <v>-5</v>
      </c>
    </row>
    <row r="30" spans="1:16" ht="11.25" customHeight="1" x14ac:dyDescent="0.3">
      <c r="A30" s="154" t="s">
        <v>37</v>
      </c>
      <c r="B30" s="154"/>
      <c r="C30" s="154"/>
      <c r="D30" s="144">
        <v>182</v>
      </c>
      <c r="E30" s="144"/>
      <c r="F30" s="164">
        <v>-15</v>
      </c>
      <c r="G30" s="164"/>
      <c r="H30" s="164"/>
      <c r="I30" s="19">
        <v>41</v>
      </c>
      <c r="J30" s="144">
        <v>29</v>
      </c>
      <c r="K30" s="144"/>
      <c r="L30" s="20">
        <v>2401</v>
      </c>
      <c r="M30" s="24">
        <v>-8</v>
      </c>
      <c r="N30" s="57">
        <v>10815</v>
      </c>
      <c r="O30" s="24">
        <v>-10</v>
      </c>
    </row>
    <row r="31" spans="1:16" ht="11.25" customHeight="1" x14ac:dyDescent="0.3">
      <c r="A31" s="154" t="s">
        <v>38</v>
      </c>
      <c r="B31" s="154"/>
      <c r="C31" s="154"/>
      <c r="D31" s="144">
        <v>72</v>
      </c>
      <c r="E31" s="144"/>
      <c r="F31" s="164">
        <v>-21</v>
      </c>
      <c r="G31" s="164"/>
      <c r="H31" s="164"/>
      <c r="I31" s="19">
        <v>36</v>
      </c>
      <c r="J31" s="144">
        <v>80</v>
      </c>
      <c r="K31" s="144"/>
      <c r="L31" s="20">
        <v>1149</v>
      </c>
      <c r="M31" s="24">
        <v>-11</v>
      </c>
      <c r="N31" s="57">
        <v>4099</v>
      </c>
      <c r="O31" s="24">
        <v>-13</v>
      </c>
    </row>
    <row r="32" spans="1:16" ht="11.25" customHeight="1" x14ac:dyDescent="0.3">
      <c r="A32" s="154" t="s">
        <v>39</v>
      </c>
      <c r="B32" s="154"/>
      <c r="C32" s="154"/>
      <c r="D32" s="144">
        <v>58</v>
      </c>
      <c r="E32" s="144"/>
      <c r="F32" s="164">
        <v>-4</v>
      </c>
      <c r="G32" s="164"/>
      <c r="H32" s="164"/>
      <c r="I32" s="19">
        <v>22</v>
      </c>
      <c r="J32" s="144">
        <v>-8</v>
      </c>
      <c r="K32" s="144"/>
      <c r="L32" s="19">
        <v>814</v>
      </c>
      <c r="M32" s="24">
        <v>-1</v>
      </c>
      <c r="N32" s="57">
        <v>2761</v>
      </c>
      <c r="O32" s="24">
        <v>-5</v>
      </c>
    </row>
    <row r="33" spans="1:16" ht="11.25" customHeight="1" x14ac:dyDescent="0.3">
      <c r="A33" s="118" t="s">
        <v>195</v>
      </c>
      <c r="B33" s="118"/>
      <c r="C33" s="118"/>
      <c r="D33" s="118"/>
      <c r="E33" s="118"/>
      <c r="F33" s="118"/>
      <c r="G33" s="118"/>
      <c r="H33" s="118"/>
      <c r="I33" s="118"/>
      <c r="J33" s="118"/>
      <c r="K33" s="118"/>
      <c r="L33" s="118"/>
      <c r="M33" s="118"/>
      <c r="N33" s="118"/>
      <c r="O33" s="118"/>
      <c r="P33" s="118"/>
    </row>
    <row r="34" spans="1:16" ht="11.25" customHeight="1" x14ac:dyDescent="0.3">
      <c r="A34" s="154" t="s">
        <v>113</v>
      </c>
      <c r="B34" s="154"/>
      <c r="C34" s="154"/>
      <c r="D34" s="118" t="s">
        <v>196</v>
      </c>
      <c r="E34" s="118"/>
      <c r="F34" s="118"/>
      <c r="G34" s="118"/>
      <c r="H34" s="118"/>
      <c r="I34" s="118"/>
      <c r="J34" s="233" t="s">
        <v>54</v>
      </c>
      <c r="K34" s="233"/>
      <c r="L34" s="20">
        <v>4288</v>
      </c>
      <c r="M34" s="24">
        <v>-24</v>
      </c>
      <c r="N34" s="57">
        <v>22625</v>
      </c>
      <c r="O34" s="24">
        <v>-6</v>
      </c>
    </row>
    <row r="35" spans="1:16" ht="11.25" customHeight="1" x14ac:dyDescent="0.3">
      <c r="A35" s="154" t="s">
        <v>114</v>
      </c>
      <c r="B35" s="154"/>
      <c r="C35" s="154"/>
      <c r="D35" s="167" t="s">
        <v>197</v>
      </c>
      <c r="E35" s="167"/>
      <c r="F35" s="167"/>
      <c r="G35" s="167"/>
      <c r="H35" s="167"/>
      <c r="I35" s="167"/>
      <c r="J35" s="144">
        <v>14</v>
      </c>
      <c r="K35" s="144"/>
      <c r="L35" s="20">
        <v>4432</v>
      </c>
      <c r="M35" s="24">
        <v>-13</v>
      </c>
      <c r="N35" s="57">
        <v>21525</v>
      </c>
      <c r="O35" s="24">
        <v>-2</v>
      </c>
    </row>
    <row r="36" spans="1:16" ht="11.25" customHeight="1" x14ac:dyDescent="0.3">
      <c r="A36" s="218" t="s">
        <v>115</v>
      </c>
      <c r="B36" s="218"/>
      <c r="C36" s="218"/>
      <c r="D36" s="234">
        <v>112</v>
      </c>
      <c r="E36" s="234"/>
      <c r="F36" s="234"/>
      <c r="G36" s="235">
        <v>6</v>
      </c>
      <c r="H36" s="235"/>
      <c r="I36" s="86">
        <v>36</v>
      </c>
      <c r="J36" s="186">
        <v>38</v>
      </c>
      <c r="K36" s="186"/>
      <c r="L36" s="218" t="s">
        <v>198</v>
      </c>
      <c r="M36" s="218"/>
      <c r="N36" s="218"/>
      <c r="O36" s="218"/>
    </row>
    <row r="37" spans="1:16" ht="203" customHeight="1" x14ac:dyDescent="0.3">
      <c r="A37" s="97" t="s">
        <v>199</v>
      </c>
      <c r="B37" s="97"/>
      <c r="C37" s="97"/>
      <c r="D37" s="97"/>
      <c r="E37" s="97"/>
      <c r="F37" s="97"/>
      <c r="G37" s="97"/>
      <c r="H37" s="97"/>
      <c r="I37" s="97"/>
      <c r="J37" s="97"/>
      <c r="K37" s="97"/>
      <c r="L37" s="97"/>
      <c r="M37" s="97"/>
      <c r="N37" s="97"/>
      <c r="O37" s="97"/>
      <c r="P37" s="97"/>
    </row>
    <row r="38" spans="1:16" ht="44.25" customHeight="1" x14ac:dyDescent="0.3">
      <c r="A38" s="97" t="s">
        <v>200</v>
      </c>
      <c r="B38" s="97"/>
      <c r="C38" s="97"/>
      <c r="D38" s="97"/>
      <c r="E38" s="97"/>
      <c r="F38" s="97"/>
      <c r="G38" s="97"/>
      <c r="H38" s="97"/>
      <c r="I38" s="97"/>
      <c r="J38" s="97"/>
      <c r="K38" s="97"/>
      <c r="L38" s="97"/>
      <c r="M38" s="97"/>
      <c r="N38" s="97"/>
      <c r="O38" s="97"/>
      <c r="P38" s="97"/>
    </row>
  </sheetData>
  <mergeCells count="121">
    <mergeCell ref="L36:O36"/>
    <mergeCell ref="A37:P37"/>
    <mergeCell ref="A38:P38"/>
    <mergeCell ref="A34:C34"/>
    <mergeCell ref="D34:I34"/>
    <mergeCell ref="J34:K34"/>
    <mergeCell ref="A35:C35"/>
    <mergeCell ref="D35:I35"/>
    <mergeCell ref="J35:K35"/>
    <mergeCell ref="A36:C36"/>
    <mergeCell ref="D36:F36"/>
    <mergeCell ref="G36:H36"/>
    <mergeCell ref="J36:K36"/>
    <mergeCell ref="A31:C31"/>
    <mergeCell ref="D31:E31"/>
    <mergeCell ref="F31:H31"/>
    <mergeCell ref="J31:K31"/>
    <mergeCell ref="A32:C32"/>
    <mergeCell ref="D32:E32"/>
    <mergeCell ref="F32:H32"/>
    <mergeCell ref="J32:K32"/>
    <mergeCell ref="A33:P33"/>
    <mergeCell ref="A28:C28"/>
    <mergeCell ref="D28:E28"/>
    <mergeCell ref="F28:H28"/>
    <mergeCell ref="J28:K28"/>
    <mergeCell ref="A29:C29"/>
    <mergeCell ref="D29:E29"/>
    <mergeCell ref="F29:H29"/>
    <mergeCell ref="J29:K29"/>
    <mergeCell ref="A30:C30"/>
    <mergeCell ref="D30:E30"/>
    <mergeCell ref="F30:H30"/>
    <mergeCell ref="J30:K30"/>
    <mergeCell ref="A25:C25"/>
    <mergeCell ref="D25:E25"/>
    <mergeCell ref="F25:H25"/>
    <mergeCell ref="J25:K25"/>
    <mergeCell ref="A26:C26"/>
    <mergeCell ref="D26:E26"/>
    <mergeCell ref="F26:H26"/>
    <mergeCell ref="J26:K26"/>
    <mergeCell ref="A27:C27"/>
    <mergeCell ref="D27:E27"/>
    <mergeCell ref="F27:H27"/>
    <mergeCell ref="J27:K27"/>
    <mergeCell ref="A22:B22"/>
    <mergeCell ref="C22:D22"/>
    <mergeCell ref="E22:H22"/>
    <mergeCell ref="J22:K22"/>
    <mergeCell ref="A23:P23"/>
    <mergeCell ref="A24:C24"/>
    <mergeCell ref="D24:E24"/>
    <mergeCell ref="F24:H24"/>
    <mergeCell ref="J24:K24"/>
    <mergeCell ref="L18:O18"/>
    <mergeCell ref="A19:O19"/>
    <mergeCell ref="A20:B20"/>
    <mergeCell ref="C20:D20"/>
    <mergeCell ref="E20:H20"/>
    <mergeCell ref="J20:K20"/>
    <mergeCell ref="A21:B21"/>
    <mergeCell ref="C21:D21"/>
    <mergeCell ref="E21:H21"/>
    <mergeCell ref="J21:K21"/>
    <mergeCell ref="A16:B16"/>
    <mergeCell ref="C16:D16"/>
    <mergeCell ref="E16:H16"/>
    <mergeCell ref="J16:K16"/>
    <mergeCell ref="A17:B17"/>
    <mergeCell ref="C17:D17"/>
    <mergeCell ref="E17:H17"/>
    <mergeCell ref="J17:K17"/>
    <mergeCell ref="A18:B18"/>
    <mergeCell ref="C18:D18"/>
    <mergeCell ref="E18:H18"/>
    <mergeCell ref="J18:K18"/>
    <mergeCell ref="B12:F12"/>
    <mergeCell ref="G12:H12"/>
    <mergeCell ref="J12:K12"/>
    <mergeCell ref="B13:F13"/>
    <mergeCell ref="G13:H13"/>
    <mergeCell ref="J13:K13"/>
    <mergeCell ref="A14:P14"/>
    <mergeCell ref="A15:B15"/>
    <mergeCell ref="C15:D15"/>
    <mergeCell ref="E15:H15"/>
    <mergeCell ref="J15:K15"/>
    <mergeCell ref="A8:B8"/>
    <mergeCell ref="C8:E8"/>
    <mergeCell ref="F8:H8"/>
    <mergeCell ref="J8:K8"/>
    <mergeCell ref="A9:P9"/>
    <mergeCell ref="B10:F10"/>
    <mergeCell ref="G10:H10"/>
    <mergeCell ref="J10:K10"/>
    <mergeCell ref="B11:F11"/>
    <mergeCell ref="G11:H11"/>
    <mergeCell ref="J11:K11"/>
    <mergeCell ref="A5:B5"/>
    <mergeCell ref="C5:E5"/>
    <mergeCell ref="F5:H5"/>
    <mergeCell ref="J5:K5"/>
    <mergeCell ref="A6:B6"/>
    <mergeCell ref="C6:E6"/>
    <mergeCell ref="F6:H6"/>
    <mergeCell ref="J6:K6"/>
    <mergeCell ref="A7:B7"/>
    <mergeCell ref="C7:E7"/>
    <mergeCell ref="F7:H7"/>
    <mergeCell ref="J7:K7"/>
    <mergeCell ref="A1:G1"/>
    <mergeCell ref="H1:J1"/>
    <mergeCell ref="K1:P1"/>
    <mergeCell ref="A2:I3"/>
    <mergeCell ref="J2:K2"/>
    <mergeCell ref="J3:K3"/>
    <mergeCell ref="A4:B4"/>
    <mergeCell ref="C4:E4"/>
    <mergeCell ref="F4:H4"/>
    <mergeCell ref="J4:K4"/>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34"/>
  <sheetViews>
    <sheetView workbookViewId="0">
      <selection activeCell="A36" sqref="A36"/>
    </sheetView>
  </sheetViews>
  <sheetFormatPr defaultRowHeight="13" x14ac:dyDescent="0.3"/>
  <cols>
    <col min="1" max="1" width="34.3984375" customWidth="1"/>
    <col min="2" max="2" width="4.19921875" customWidth="1"/>
    <col min="3" max="3" width="8.3984375" customWidth="1"/>
    <col min="4" max="4" width="11.796875" customWidth="1"/>
    <col min="5" max="5" width="6.8984375" customWidth="1"/>
    <col min="6" max="6" width="1.296875" customWidth="1"/>
    <col min="7" max="7" width="8.69921875" customWidth="1"/>
    <col min="8" max="8" width="5.09765625" customWidth="1"/>
    <col min="9" max="9" width="10" customWidth="1"/>
    <col min="10" max="10" width="4" customWidth="1"/>
    <col min="11" max="11" width="3.09765625" customWidth="1"/>
    <col min="12" max="12" width="8.69921875" customWidth="1"/>
    <col min="13" max="13" width="10.19921875" customWidth="1"/>
    <col min="14" max="14" width="4.19921875" customWidth="1"/>
    <col min="15" max="15" width="3.59765625" customWidth="1"/>
  </cols>
  <sheetData>
    <row r="1" spans="1:15" ht="25.5" customHeight="1" x14ac:dyDescent="0.3">
      <c r="A1" s="111"/>
      <c r="B1" s="111"/>
      <c r="C1" s="111"/>
      <c r="D1" s="236" t="s">
        <v>201</v>
      </c>
      <c r="E1" s="236"/>
      <c r="F1" s="236"/>
      <c r="G1" s="28"/>
      <c r="H1" s="236" t="s">
        <v>201</v>
      </c>
      <c r="I1" s="236"/>
      <c r="J1" s="236"/>
      <c r="K1" s="236"/>
      <c r="L1" s="28"/>
      <c r="M1" s="206" t="s">
        <v>201</v>
      </c>
      <c r="N1" s="206"/>
    </row>
    <row r="2" spans="1:15" ht="12.75" customHeight="1" x14ac:dyDescent="0.3">
      <c r="A2" s="29" t="s">
        <v>13</v>
      </c>
      <c r="B2" s="237" t="s">
        <v>134</v>
      </c>
      <c r="C2" s="237"/>
      <c r="D2" s="238" t="s">
        <v>202</v>
      </c>
      <c r="E2" s="238"/>
      <c r="F2" s="238"/>
      <c r="G2" s="87" t="s">
        <v>134</v>
      </c>
      <c r="H2" s="237" t="s">
        <v>202</v>
      </c>
      <c r="I2" s="237"/>
      <c r="J2" s="237"/>
      <c r="K2" s="237"/>
      <c r="L2" s="80" t="s">
        <v>134</v>
      </c>
      <c r="M2" s="107" t="s">
        <v>202</v>
      </c>
      <c r="N2" s="107"/>
    </row>
    <row r="3" spans="1:15" ht="12.75" customHeight="1" x14ac:dyDescent="0.3">
      <c r="A3" s="97" t="s">
        <v>203</v>
      </c>
      <c r="B3" s="97"/>
      <c r="C3" s="97"/>
      <c r="D3" s="97"/>
      <c r="E3" s="97"/>
      <c r="F3" s="97"/>
      <c r="G3" s="97"/>
      <c r="H3" s="97"/>
      <c r="I3" s="97"/>
      <c r="J3" s="97"/>
      <c r="K3" s="97"/>
      <c r="L3" s="97"/>
      <c r="M3" s="97"/>
      <c r="N3" s="97"/>
      <c r="O3" s="97"/>
    </row>
    <row r="4" spans="1:15" ht="12.75" customHeight="1" x14ac:dyDescent="0.3">
      <c r="A4" s="6" t="s">
        <v>15</v>
      </c>
      <c r="B4" s="239">
        <v>153</v>
      </c>
      <c r="C4" s="239"/>
      <c r="D4" s="239"/>
      <c r="E4" s="31">
        <v>-16</v>
      </c>
      <c r="F4" s="239">
        <v>439</v>
      </c>
      <c r="G4" s="239"/>
      <c r="H4" s="239"/>
      <c r="I4" s="239"/>
      <c r="J4" s="4">
        <v>-12</v>
      </c>
      <c r="K4" s="240">
        <v>358</v>
      </c>
      <c r="L4" s="240"/>
      <c r="M4" s="240"/>
      <c r="N4" s="77">
        <v>-24</v>
      </c>
    </row>
    <row r="5" spans="1:15" ht="12.75" customHeight="1" x14ac:dyDescent="0.3">
      <c r="A5" s="6" t="s">
        <v>16</v>
      </c>
      <c r="B5" s="239">
        <v>339</v>
      </c>
      <c r="C5" s="239"/>
      <c r="D5" s="239"/>
      <c r="E5" s="31">
        <v>-2</v>
      </c>
      <c r="F5" s="239">
        <v>611</v>
      </c>
      <c r="G5" s="239"/>
      <c r="H5" s="239"/>
      <c r="I5" s="239"/>
      <c r="J5" s="4">
        <v>-18</v>
      </c>
      <c r="K5" s="240">
        <v>754</v>
      </c>
      <c r="L5" s="240"/>
      <c r="M5" s="240"/>
      <c r="N5" s="77">
        <v>-12</v>
      </c>
    </row>
    <row r="6" spans="1:15" ht="12.75" customHeight="1" x14ac:dyDescent="0.3">
      <c r="A6" s="6" t="s">
        <v>17</v>
      </c>
      <c r="B6" s="239">
        <v>298</v>
      </c>
      <c r="C6" s="239"/>
      <c r="D6" s="239"/>
      <c r="E6" s="31">
        <v>-11</v>
      </c>
      <c r="F6" s="239">
        <v>677</v>
      </c>
      <c r="G6" s="239"/>
      <c r="H6" s="239"/>
      <c r="I6" s="239"/>
      <c r="J6" s="4">
        <v>-12</v>
      </c>
      <c r="K6" s="240">
        <v>594</v>
      </c>
      <c r="L6" s="240"/>
      <c r="M6" s="240"/>
      <c r="N6" s="77">
        <v>2</v>
      </c>
    </row>
    <row r="7" spans="1:15" ht="12.75" customHeight="1" x14ac:dyDescent="0.3">
      <c r="A7" s="6" t="s">
        <v>18</v>
      </c>
      <c r="B7" s="239">
        <v>203</v>
      </c>
      <c r="C7" s="239"/>
      <c r="D7" s="239"/>
      <c r="E7" s="31">
        <v>-14</v>
      </c>
      <c r="F7" s="239">
        <v>733</v>
      </c>
      <c r="G7" s="239"/>
      <c r="H7" s="239"/>
      <c r="I7" s="239"/>
      <c r="J7" s="4">
        <v>-5</v>
      </c>
      <c r="K7" s="240">
        <v>210</v>
      </c>
      <c r="L7" s="240"/>
      <c r="M7" s="240"/>
      <c r="N7" s="77">
        <v>-13</v>
      </c>
    </row>
    <row r="8" spans="1:15" ht="12.75" customHeight="1" x14ac:dyDescent="0.3">
      <c r="A8" s="6" t="s">
        <v>19</v>
      </c>
      <c r="B8" s="239">
        <v>153</v>
      </c>
      <c r="C8" s="239"/>
      <c r="D8" s="239"/>
      <c r="E8" s="31">
        <v>-1</v>
      </c>
      <c r="F8" s="239">
        <v>870</v>
      </c>
      <c r="G8" s="239"/>
      <c r="H8" s="239"/>
      <c r="I8" s="239"/>
      <c r="J8" s="4">
        <v>-7</v>
      </c>
      <c r="K8" s="240">
        <v>247</v>
      </c>
      <c r="L8" s="240"/>
      <c r="M8" s="240"/>
      <c r="N8" s="77">
        <v>-16</v>
      </c>
    </row>
    <row r="9" spans="1:15" ht="12.75" customHeight="1" x14ac:dyDescent="0.3">
      <c r="A9" s="6" t="s">
        <v>20</v>
      </c>
      <c r="B9" s="239">
        <v>516</v>
      </c>
      <c r="C9" s="239"/>
      <c r="D9" s="239"/>
      <c r="E9" s="31">
        <v>-21</v>
      </c>
      <c r="F9" s="239">
        <v>619</v>
      </c>
      <c r="G9" s="239"/>
      <c r="H9" s="239"/>
      <c r="I9" s="239"/>
      <c r="J9" s="4">
        <v>-22</v>
      </c>
      <c r="K9" s="241">
        <v>1251</v>
      </c>
      <c r="L9" s="241"/>
      <c r="M9" s="241"/>
      <c r="N9" s="77">
        <v>6</v>
      </c>
    </row>
    <row r="10" spans="1:15" ht="12.75" customHeight="1" x14ac:dyDescent="0.3">
      <c r="A10" s="6" t="s">
        <v>21</v>
      </c>
      <c r="B10" s="239">
        <v>925</v>
      </c>
      <c r="C10" s="239"/>
      <c r="D10" s="239"/>
      <c r="E10" s="31">
        <v>-14</v>
      </c>
      <c r="F10" s="242">
        <v>1150</v>
      </c>
      <c r="G10" s="242"/>
      <c r="H10" s="242"/>
      <c r="I10" s="242"/>
      <c r="J10" s="4">
        <v>-19</v>
      </c>
      <c r="K10" s="241">
        <v>1527</v>
      </c>
      <c r="L10" s="241"/>
      <c r="M10" s="241"/>
      <c r="N10" s="77">
        <v>-22</v>
      </c>
    </row>
    <row r="11" spans="1:15" ht="12.75" customHeight="1" x14ac:dyDescent="0.3">
      <c r="A11" s="6" t="s">
        <v>22</v>
      </c>
      <c r="B11" s="239">
        <v>200</v>
      </c>
      <c r="C11" s="239"/>
      <c r="D11" s="239"/>
      <c r="E11" s="31">
        <v>-10</v>
      </c>
      <c r="F11" s="239">
        <v>885</v>
      </c>
      <c r="G11" s="239"/>
      <c r="H11" s="239"/>
      <c r="I11" s="239"/>
      <c r="J11" s="4">
        <v>-6</v>
      </c>
      <c r="K11" s="240">
        <v>595</v>
      </c>
      <c r="L11" s="240"/>
      <c r="M11" s="240"/>
      <c r="N11" s="77">
        <v>-20</v>
      </c>
    </row>
    <row r="12" spans="1:15" ht="12.75" customHeight="1" x14ac:dyDescent="0.3">
      <c r="A12" s="6" t="s">
        <v>23</v>
      </c>
      <c r="B12" s="239">
        <v>101</v>
      </c>
      <c r="C12" s="239"/>
      <c r="D12" s="239"/>
      <c r="E12" s="31">
        <v>-22</v>
      </c>
      <c r="F12" s="239">
        <v>687</v>
      </c>
      <c r="G12" s="239"/>
      <c r="H12" s="239"/>
      <c r="I12" s="239"/>
      <c r="J12" s="4">
        <v>-3</v>
      </c>
      <c r="K12" s="240">
        <v>393</v>
      </c>
      <c r="L12" s="240"/>
      <c r="M12" s="240"/>
      <c r="N12" s="77">
        <v>-4</v>
      </c>
    </row>
    <row r="13" spans="1:15" ht="12.75" customHeight="1" x14ac:dyDescent="0.3">
      <c r="A13" s="6" t="s">
        <v>204</v>
      </c>
      <c r="B13" s="239">
        <v>830</v>
      </c>
      <c r="C13" s="239"/>
      <c r="D13" s="239"/>
      <c r="E13" s="31">
        <v>-50</v>
      </c>
      <c r="F13" s="242">
        <v>1494</v>
      </c>
      <c r="G13" s="242"/>
      <c r="H13" s="242"/>
      <c r="I13" s="242"/>
      <c r="J13" s="4">
        <v>-43</v>
      </c>
      <c r="K13" s="241">
        <v>3321</v>
      </c>
      <c r="L13" s="241"/>
      <c r="M13" s="241"/>
      <c r="N13" s="77">
        <v>-22</v>
      </c>
    </row>
    <row r="14" spans="1:15" ht="12.75" customHeight="1" x14ac:dyDescent="0.3">
      <c r="A14" s="6" t="s">
        <v>24</v>
      </c>
      <c r="B14" s="242">
        <v>2869</v>
      </c>
      <c r="C14" s="242"/>
      <c r="D14" s="242"/>
      <c r="E14" s="31">
        <v>11</v>
      </c>
      <c r="F14" s="242">
        <v>1220</v>
      </c>
      <c r="G14" s="242"/>
      <c r="H14" s="242"/>
      <c r="I14" s="242"/>
      <c r="J14" s="4">
        <v>-22</v>
      </c>
      <c r="K14" s="241">
        <v>6926</v>
      </c>
      <c r="L14" s="241"/>
      <c r="M14" s="241"/>
      <c r="N14" s="77">
        <v>-9</v>
      </c>
    </row>
    <row r="15" spans="1:15" ht="12.75" customHeight="1" x14ac:dyDescent="0.3">
      <c r="A15" s="6" t="s">
        <v>25</v>
      </c>
      <c r="B15" s="242">
        <v>3271</v>
      </c>
      <c r="C15" s="242"/>
      <c r="D15" s="242"/>
      <c r="E15" s="31">
        <v>-20</v>
      </c>
      <c r="F15" s="242">
        <v>1635</v>
      </c>
      <c r="G15" s="242"/>
      <c r="H15" s="242"/>
      <c r="I15" s="242"/>
      <c r="J15" s="4">
        <v>-2</v>
      </c>
      <c r="K15" s="241">
        <v>6041</v>
      </c>
      <c r="L15" s="241"/>
      <c r="M15" s="241"/>
      <c r="N15" s="77">
        <v>-11</v>
      </c>
    </row>
    <row r="16" spans="1:15" ht="12.75" customHeight="1" x14ac:dyDescent="0.3">
      <c r="A16" s="29" t="s">
        <v>26</v>
      </c>
      <c r="B16" s="243">
        <v>227</v>
      </c>
      <c r="C16" s="243"/>
      <c r="D16" s="243"/>
      <c r="E16" s="33">
        <v>-11</v>
      </c>
      <c r="F16" s="243">
        <v>804</v>
      </c>
      <c r="G16" s="243"/>
      <c r="H16" s="243"/>
      <c r="I16" s="243"/>
      <c r="J16" s="88">
        <v>-8</v>
      </c>
      <c r="K16" s="244">
        <v>438</v>
      </c>
      <c r="L16" s="244"/>
      <c r="M16" s="244"/>
      <c r="N16" s="89">
        <v>-13</v>
      </c>
    </row>
    <row r="17" spans="1:15" ht="12.75" customHeight="1" x14ac:dyDescent="0.3">
      <c r="A17" s="10"/>
      <c r="B17" s="245" t="s">
        <v>205</v>
      </c>
      <c r="C17" s="245"/>
      <c r="D17" s="245"/>
      <c r="E17" s="59"/>
      <c r="F17" s="246" t="s">
        <v>206</v>
      </c>
      <c r="G17" s="246"/>
      <c r="H17" s="246"/>
      <c r="I17" s="246"/>
      <c r="J17" s="59"/>
      <c r="K17" s="247" t="s">
        <v>207</v>
      </c>
      <c r="L17" s="247"/>
      <c r="M17" s="247"/>
      <c r="N17" s="59"/>
    </row>
    <row r="18" spans="1:15" ht="12.75" customHeight="1" x14ac:dyDescent="0.3">
      <c r="A18" s="7"/>
      <c r="B18" s="106"/>
      <c r="C18" s="106"/>
      <c r="D18" s="248" t="s">
        <v>12</v>
      </c>
      <c r="E18" s="248"/>
      <c r="F18" s="106"/>
      <c r="G18" s="106"/>
      <c r="H18" s="249" t="s">
        <v>12</v>
      </c>
      <c r="I18" s="249"/>
      <c r="J18" s="249"/>
      <c r="K18" s="106"/>
      <c r="L18" s="106"/>
      <c r="M18" s="105" t="s">
        <v>12</v>
      </c>
      <c r="N18" s="105"/>
    </row>
    <row r="19" spans="1:15" ht="21.75" customHeight="1" x14ac:dyDescent="0.3">
      <c r="A19" s="29" t="s">
        <v>13</v>
      </c>
      <c r="B19" s="250" t="s">
        <v>134</v>
      </c>
      <c r="C19" s="250"/>
      <c r="D19" s="238" t="s">
        <v>208</v>
      </c>
      <c r="E19" s="238"/>
      <c r="F19" s="109" t="s">
        <v>134</v>
      </c>
      <c r="G19" s="109"/>
      <c r="H19" s="237" t="s">
        <v>208</v>
      </c>
      <c r="I19" s="237"/>
      <c r="J19" s="237"/>
      <c r="K19" s="125" t="s">
        <v>134</v>
      </c>
      <c r="L19" s="125"/>
      <c r="M19" s="107" t="s">
        <v>208</v>
      </c>
      <c r="N19" s="107"/>
    </row>
    <row r="20" spans="1:15" ht="12.75" customHeight="1" x14ac:dyDescent="0.3">
      <c r="A20" s="27" t="s">
        <v>14</v>
      </c>
      <c r="B20" s="129">
        <v>81</v>
      </c>
      <c r="C20" s="129"/>
      <c r="D20" s="128">
        <v>87</v>
      </c>
      <c r="E20" s="128"/>
      <c r="F20" s="251">
        <v>1895</v>
      </c>
      <c r="G20" s="251"/>
      <c r="H20" s="100">
        <v>-10</v>
      </c>
      <c r="I20" s="100"/>
      <c r="J20" s="100"/>
      <c r="K20" s="252">
        <v>222</v>
      </c>
      <c r="L20" s="252"/>
      <c r="M20" s="100">
        <v>-2</v>
      </c>
      <c r="N20" s="100"/>
    </row>
    <row r="21" spans="1:15" ht="12.75" customHeight="1" x14ac:dyDescent="0.3">
      <c r="A21" s="6" t="s">
        <v>15</v>
      </c>
      <c r="B21" s="132">
        <v>184</v>
      </c>
      <c r="C21" s="132"/>
      <c r="D21" s="131">
        <v>29</v>
      </c>
      <c r="E21" s="131"/>
      <c r="F21" s="253">
        <v>1287</v>
      </c>
      <c r="G21" s="253"/>
      <c r="H21" s="103">
        <v>-12</v>
      </c>
      <c r="I21" s="103"/>
      <c r="J21" s="103"/>
      <c r="K21" s="197">
        <v>204</v>
      </c>
      <c r="L21" s="197"/>
      <c r="M21" s="103">
        <v>-16</v>
      </c>
      <c r="N21" s="103"/>
    </row>
    <row r="22" spans="1:15" ht="12.75" customHeight="1" x14ac:dyDescent="0.3">
      <c r="A22" s="6" t="s">
        <v>16</v>
      </c>
      <c r="B22" s="132">
        <v>89</v>
      </c>
      <c r="C22" s="132"/>
      <c r="D22" s="131">
        <v>-40</v>
      </c>
      <c r="E22" s="131"/>
      <c r="F22" s="253">
        <v>2162</v>
      </c>
      <c r="G22" s="253"/>
      <c r="H22" s="103">
        <v>-14</v>
      </c>
      <c r="I22" s="103"/>
      <c r="J22" s="103"/>
      <c r="K22" s="197">
        <v>512</v>
      </c>
      <c r="L22" s="197"/>
      <c r="M22" s="103">
        <v>-12</v>
      </c>
      <c r="N22" s="103"/>
    </row>
    <row r="23" spans="1:15" ht="12.75" customHeight="1" x14ac:dyDescent="0.3">
      <c r="A23" s="97" t="s">
        <v>209</v>
      </c>
      <c r="B23" s="97"/>
      <c r="C23" s="97"/>
      <c r="D23" s="97"/>
      <c r="E23" s="97"/>
      <c r="F23" s="97"/>
      <c r="G23" s="97"/>
      <c r="H23" s="97"/>
      <c r="I23" s="97"/>
      <c r="J23" s="97"/>
      <c r="K23" s="97"/>
      <c r="L23" s="97"/>
      <c r="M23" s="97"/>
      <c r="N23" s="97"/>
      <c r="O23" s="97"/>
    </row>
    <row r="24" spans="1:15" ht="12.75" customHeight="1" x14ac:dyDescent="0.3">
      <c r="A24" s="105" t="s">
        <v>18</v>
      </c>
      <c r="B24" s="105"/>
      <c r="C24" s="198">
        <v>51</v>
      </c>
      <c r="D24" s="198"/>
      <c r="E24" s="31">
        <v>-11</v>
      </c>
      <c r="F24" s="254">
        <v>1327</v>
      </c>
      <c r="G24" s="254"/>
      <c r="H24" s="254"/>
      <c r="I24" s="132">
        <v>-6</v>
      </c>
      <c r="J24" s="132"/>
      <c r="K24" s="132"/>
      <c r="L24" s="78">
        <v>690</v>
      </c>
      <c r="M24" s="103">
        <v>-7</v>
      </c>
      <c r="N24" s="103"/>
    </row>
    <row r="25" spans="1:15" ht="12.75" customHeight="1" x14ac:dyDescent="0.3">
      <c r="A25" s="105" t="s">
        <v>19</v>
      </c>
      <c r="B25" s="105"/>
      <c r="C25" s="198">
        <v>55</v>
      </c>
      <c r="D25" s="198"/>
      <c r="E25" s="31">
        <v>-6</v>
      </c>
      <c r="F25" s="254">
        <v>1433</v>
      </c>
      <c r="G25" s="254"/>
      <c r="H25" s="254"/>
      <c r="I25" s="132">
        <v>-8</v>
      </c>
      <c r="J25" s="132"/>
      <c r="K25" s="132"/>
      <c r="L25" s="78">
        <v>421</v>
      </c>
      <c r="M25" s="103">
        <v>-16</v>
      </c>
      <c r="N25" s="103"/>
    </row>
    <row r="26" spans="1:15" ht="12.75" customHeight="1" x14ac:dyDescent="0.3">
      <c r="A26" s="105" t="s">
        <v>20</v>
      </c>
      <c r="B26" s="105"/>
      <c r="C26" s="101">
        <v>208</v>
      </c>
      <c r="D26" s="101"/>
      <c r="E26" s="31">
        <v>-31</v>
      </c>
      <c r="F26" s="254">
        <v>2921</v>
      </c>
      <c r="G26" s="254"/>
      <c r="H26" s="254"/>
      <c r="I26" s="132">
        <v>-11</v>
      </c>
      <c r="J26" s="132"/>
      <c r="K26" s="132"/>
      <c r="L26" s="78">
        <v>306</v>
      </c>
      <c r="M26" s="103">
        <v>-22</v>
      </c>
      <c r="N26" s="103"/>
    </row>
    <row r="27" spans="1:15" ht="12.75" customHeight="1" x14ac:dyDescent="0.3">
      <c r="A27" s="105" t="s">
        <v>21</v>
      </c>
      <c r="B27" s="105"/>
      <c r="C27" s="101">
        <v>506</v>
      </c>
      <c r="D27" s="101"/>
      <c r="E27" s="31">
        <v>4</v>
      </c>
      <c r="F27" s="254">
        <v>4635</v>
      </c>
      <c r="G27" s="254"/>
      <c r="H27" s="254"/>
      <c r="I27" s="132">
        <v>-16</v>
      </c>
      <c r="J27" s="132"/>
      <c r="K27" s="132"/>
      <c r="L27" s="78">
        <v>516</v>
      </c>
      <c r="M27" s="103">
        <v>-9</v>
      </c>
      <c r="N27" s="103"/>
    </row>
    <row r="28" spans="1:15" ht="12.75" customHeight="1" x14ac:dyDescent="0.3">
      <c r="A28" s="105" t="s">
        <v>22</v>
      </c>
      <c r="B28" s="105"/>
      <c r="C28" s="101">
        <v>106</v>
      </c>
      <c r="D28" s="101"/>
      <c r="E28" s="31">
        <v>-28</v>
      </c>
      <c r="F28" s="254">
        <v>1981</v>
      </c>
      <c r="G28" s="254"/>
      <c r="H28" s="254"/>
      <c r="I28" s="132">
        <v>-14</v>
      </c>
      <c r="J28" s="132"/>
      <c r="K28" s="132"/>
      <c r="L28" s="78">
        <v>340</v>
      </c>
      <c r="M28" s="103">
        <v>-22</v>
      </c>
      <c r="N28" s="103"/>
    </row>
    <row r="29" spans="1:15" ht="12.75" customHeight="1" x14ac:dyDescent="0.3">
      <c r="A29" s="105" t="s">
        <v>23</v>
      </c>
      <c r="B29" s="105"/>
      <c r="C29" s="198">
        <v>38</v>
      </c>
      <c r="D29" s="198"/>
      <c r="E29" s="31">
        <v>-23</v>
      </c>
      <c r="F29" s="254">
        <v>1313</v>
      </c>
      <c r="G29" s="254"/>
      <c r="H29" s="254"/>
      <c r="I29" s="132">
        <v>-6</v>
      </c>
      <c r="J29" s="132"/>
      <c r="K29" s="132"/>
      <c r="L29" s="78">
        <v>539</v>
      </c>
      <c r="M29" s="103">
        <v>-17</v>
      </c>
      <c r="N29" s="103"/>
    </row>
    <row r="30" spans="1:15" ht="12.75" customHeight="1" x14ac:dyDescent="0.3">
      <c r="A30" s="105" t="s">
        <v>204</v>
      </c>
      <c r="B30" s="105"/>
      <c r="C30" s="101">
        <v>415</v>
      </c>
      <c r="D30" s="101"/>
      <c r="E30" s="31">
        <v>-27</v>
      </c>
      <c r="F30" s="254">
        <v>6351</v>
      </c>
      <c r="G30" s="254"/>
      <c r="H30" s="254"/>
      <c r="I30" s="132">
        <v>-36</v>
      </c>
      <c r="J30" s="132"/>
      <c r="K30" s="132"/>
      <c r="L30" s="78">
        <v>457</v>
      </c>
      <c r="M30" s="103">
        <v>-7</v>
      </c>
      <c r="N30" s="103"/>
    </row>
    <row r="31" spans="1:15" ht="12.75" customHeight="1" x14ac:dyDescent="0.3">
      <c r="A31" s="105" t="s">
        <v>24</v>
      </c>
      <c r="B31" s="105"/>
      <c r="C31" s="101">
        <v>956</v>
      </c>
      <c r="D31" s="101"/>
      <c r="E31" s="31">
        <v>-23</v>
      </c>
      <c r="F31" s="254">
        <v>12302</v>
      </c>
      <c r="G31" s="254"/>
      <c r="H31" s="254"/>
      <c r="I31" s="132">
        <v>-10</v>
      </c>
      <c r="J31" s="132"/>
      <c r="K31" s="132"/>
      <c r="L31" s="78">
        <v>528</v>
      </c>
      <c r="M31" s="103">
        <v>-71</v>
      </c>
      <c r="N31" s="103"/>
    </row>
    <row r="32" spans="1:15" ht="12.75" customHeight="1" x14ac:dyDescent="0.3">
      <c r="A32" s="105" t="s">
        <v>25</v>
      </c>
      <c r="B32" s="105"/>
      <c r="C32" s="101">
        <v>633</v>
      </c>
      <c r="D32" s="101"/>
      <c r="E32" s="31">
        <v>40</v>
      </c>
      <c r="F32" s="254">
        <v>12319</v>
      </c>
      <c r="G32" s="254"/>
      <c r="H32" s="254"/>
      <c r="I32" s="132">
        <v>-7</v>
      </c>
      <c r="J32" s="132"/>
      <c r="K32" s="132"/>
      <c r="L32" s="78">
        <v>237</v>
      </c>
      <c r="M32" s="103">
        <v>-57</v>
      </c>
      <c r="N32" s="103"/>
    </row>
    <row r="33" spans="1:15" ht="12.75" customHeight="1" x14ac:dyDescent="0.3">
      <c r="A33" s="124" t="s">
        <v>26</v>
      </c>
      <c r="B33" s="124"/>
      <c r="C33" s="255">
        <v>86</v>
      </c>
      <c r="D33" s="255"/>
      <c r="E33" s="33">
        <v>-13</v>
      </c>
      <c r="F33" s="256">
        <v>1709</v>
      </c>
      <c r="G33" s="256"/>
      <c r="H33" s="256"/>
      <c r="I33" s="257">
        <v>-10</v>
      </c>
      <c r="J33" s="257"/>
      <c r="K33" s="257"/>
      <c r="L33" s="91">
        <v>477</v>
      </c>
      <c r="M33" s="258">
        <v>-14</v>
      </c>
      <c r="N33" s="258"/>
    </row>
    <row r="34" spans="1:15" ht="111.25" customHeight="1" x14ac:dyDescent="0.3">
      <c r="A34" s="97" t="s">
        <v>210</v>
      </c>
      <c r="B34" s="97"/>
      <c r="C34" s="97"/>
      <c r="D34" s="97"/>
      <c r="E34" s="97"/>
      <c r="F34" s="97"/>
      <c r="G34" s="97"/>
      <c r="H34" s="97"/>
      <c r="I34" s="97"/>
      <c r="J34" s="97"/>
      <c r="K34" s="97"/>
      <c r="L34" s="97"/>
      <c r="M34" s="97"/>
      <c r="N34" s="97"/>
      <c r="O34" s="97"/>
    </row>
  </sheetData>
  <mergeCells count="133">
    <mergeCell ref="A34:O34"/>
    <mergeCell ref="A32:B32"/>
    <mergeCell ref="C32:D32"/>
    <mergeCell ref="F32:H32"/>
    <mergeCell ref="I32:K32"/>
    <mergeCell ref="M32:N32"/>
    <mergeCell ref="A33:B33"/>
    <mergeCell ref="C33:D33"/>
    <mergeCell ref="F33:H33"/>
    <mergeCell ref="I33:K33"/>
    <mergeCell ref="M33:N33"/>
    <mergeCell ref="A30:B30"/>
    <mergeCell ref="C30:D30"/>
    <mergeCell ref="F30:H30"/>
    <mergeCell ref="I30:K30"/>
    <mergeCell ref="M30:N30"/>
    <mergeCell ref="A31:B31"/>
    <mergeCell ref="C31:D31"/>
    <mergeCell ref="F31:H31"/>
    <mergeCell ref="I31:K31"/>
    <mergeCell ref="M31:N31"/>
    <mergeCell ref="A28:B28"/>
    <mergeCell ref="C28:D28"/>
    <mergeCell ref="F28:H28"/>
    <mergeCell ref="I28:K28"/>
    <mergeCell ref="M28:N28"/>
    <mergeCell ref="A29:B29"/>
    <mergeCell ref="C29:D29"/>
    <mergeCell ref="F29:H29"/>
    <mergeCell ref="I29:K29"/>
    <mergeCell ref="M29:N29"/>
    <mergeCell ref="A26:B26"/>
    <mergeCell ref="C26:D26"/>
    <mergeCell ref="F26:H26"/>
    <mergeCell ref="I26:K26"/>
    <mergeCell ref="M26:N26"/>
    <mergeCell ref="A27:B27"/>
    <mergeCell ref="C27:D27"/>
    <mergeCell ref="F27:H27"/>
    <mergeCell ref="I27:K27"/>
    <mergeCell ref="M27:N27"/>
    <mergeCell ref="A23:O23"/>
    <mergeCell ref="A24:B24"/>
    <mergeCell ref="C24:D24"/>
    <mergeCell ref="F24:H24"/>
    <mergeCell ref="I24:K24"/>
    <mergeCell ref="M24:N24"/>
    <mergeCell ref="A25:B25"/>
    <mergeCell ref="C25:D25"/>
    <mergeCell ref="F25:H25"/>
    <mergeCell ref="I25:K25"/>
    <mergeCell ref="M25:N25"/>
    <mergeCell ref="B21:C21"/>
    <mergeCell ref="D21:E21"/>
    <mergeCell ref="F21:G21"/>
    <mergeCell ref="H21:J21"/>
    <mergeCell ref="K21:L21"/>
    <mergeCell ref="M21:N21"/>
    <mergeCell ref="B22:C22"/>
    <mergeCell ref="D22:E22"/>
    <mergeCell ref="F22:G22"/>
    <mergeCell ref="H22:J22"/>
    <mergeCell ref="K22:L22"/>
    <mergeCell ref="M22:N22"/>
    <mergeCell ref="B19:C19"/>
    <mergeCell ref="D19:E19"/>
    <mergeCell ref="F19:G19"/>
    <mergeCell ref="H19:J19"/>
    <mergeCell ref="K19:L19"/>
    <mergeCell ref="M19:N19"/>
    <mergeCell ref="B20:C20"/>
    <mergeCell ref="D20:E20"/>
    <mergeCell ref="F20:G20"/>
    <mergeCell ref="H20:J20"/>
    <mergeCell ref="K20:L20"/>
    <mergeCell ref="M20:N20"/>
    <mergeCell ref="B16:D16"/>
    <mergeCell ref="F16:I16"/>
    <mergeCell ref="K16:M16"/>
    <mergeCell ref="B17:D17"/>
    <mergeCell ref="F17:I17"/>
    <mergeCell ref="K17:M17"/>
    <mergeCell ref="B18:C18"/>
    <mergeCell ref="D18:E18"/>
    <mergeCell ref="F18:G18"/>
    <mergeCell ref="H18:J18"/>
    <mergeCell ref="K18:L18"/>
    <mergeCell ref="M18:N18"/>
    <mergeCell ref="B13:D13"/>
    <mergeCell ref="F13:I13"/>
    <mergeCell ref="K13:M13"/>
    <mergeCell ref="B14:D14"/>
    <mergeCell ref="F14:I14"/>
    <mergeCell ref="K14:M14"/>
    <mergeCell ref="B15:D15"/>
    <mergeCell ref="F15:I15"/>
    <mergeCell ref="K15:M15"/>
    <mergeCell ref="B10:D10"/>
    <mergeCell ref="F10:I10"/>
    <mergeCell ref="K10:M10"/>
    <mergeCell ref="B11:D11"/>
    <mergeCell ref="F11:I11"/>
    <mergeCell ref="K11:M11"/>
    <mergeCell ref="B12:D12"/>
    <mergeCell ref="F12:I12"/>
    <mergeCell ref="K12:M12"/>
    <mergeCell ref="B7:D7"/>
    <mergeCell ref="F7:I7"/>
    <mergeCell ref="K7:M7"/>
    <mergeCell ref="B8:D8"/>
    <mergeCell ref="F8:I8"/>
    <mergeCell ref="K8:M8"/>
    <mergeCell ref="B9:D9"/>
    <mergeCell ref="F9:I9"/>
    <mergeCell ref="K9:M9"/>
    <mergeCell ref="B4:D4"/>
    <mergeCell ref="F4:I4"/>
    <mergeCell ref="K4:M4"/>
    <mergeCell ref="B5:D5"/>
    <mergeCell ref="F5:I5"/>
    <mergeCell ref="K5:M5"/>
    <mergeCell ref="B6:D6"/>
    <mergeCell ref="F6:I6"/>
    <mergeCell ref="K6:M6"/>
    <mergeCell ref="A1:C1"/>
    <mergeCell ref="D1:F1"/>
    <mergeCell ref="H1:K1"/>
    <mergeCell ref="M1:N1"/>
    <mergeCell ref="B2:C2"/>
    <mergeCell ref="D2:F2"/>
    <mergeCell ref="H2:K2"/>
    <mergeCell ref="M2:N2"/>
    <mergeCell ref="A3:O3"/>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8"/>
  <sheetViews>
    <sheetView workbookViewId="0">
      <selection activeCell="O10" sqref="O10"/>
    </sheetView>
  </sheetViews>
  <sheetFormatPr defaultRowHeight="13" x14ac:dyDescent="0.3"/>
  <cols>
    <col min="1" max="1" width="31.59765625" customWidth="1"/>
    <col min="2" max="2" width="2.19921875" customWidth="1"/>
    <col min="3" max="3" width="6" customWidth="1"/>
    <col min="4" max="4" width="17.59765625" customWidth="1"/>
    <col min="5" max="5" width="6" customWidth="1"/>
    <col min="6" max="6" width="5.09765625" customWidth="1"/>
    <col min="7" max="7" width="4.19921875" customWidth="1"/>
    <col min="8" max="8" width="8.19921875" customWidth="1"/>
    <col min="9" max="9" width="16.3984375" customWidth="1"/>
    <col min="10" max="10" width="0.8984375" customWidth="1"/>
    <col min="11" max="11" width="8.69921875" customWidth="1"/>
    <col min="12" max="12" width="14.69921875" customWidth="1"/>
    <col min="13" max="13" width="3.59765625" customWidth="1"/>
  </cols>
  <sheetData>
    <row r="1" spans="1:13" ht="31.5" customHeight="1" x14ac:dyDescent="0.3">
      <c r="A1" s="97" t="s">
        <v>211</v>
      </c>
      <c r="B1" s="97"/>
      <c r="C1" s="97"/>
      <c r="D1" s="97"/>
      <c r="E1" s="97"/>
      <c r="F1" s="97"/>
      <c r="G1" s="97"/>
      <c r="H1" s="97"/>
      <c r="I1" s="97"/>
      <c r="J1" s="97"/>
      <c r="K1" s="97"/>
      <c r="L1" s="97"/>
      <c r="M1" s="97"/>
    </row>
    <row r="2" spans="1:13" ht="25.5" customHeight="1" x14ac:dyDescent="0.3">
      <c r="A2" s="169" t="s">
        <v>166</v>
      </c>
      <c r="B2" s="169"/>
      <c r="C2" s="169"/>
      <c r="D2" s="169"/>
      <c r="E2" s="169"/>
      <c r="F2" s="169"/>
      <c r="G2" s="169" t="s">
        <v>167</v>
      </c>
      <c r="H2" s="169"/>
      <c r="I2" s="169"/>
      <c r="J2" s="169" t="s">
        <v>168</v>
      </c>
      <c r="K2" s="169"/>
      <c r="L2" s="169"/>
      <c r="M2" s="169"/>
    </row>
    <row r="3" spans="1:13" ht="21.75" customHeight="1" x14ac:dyDescent="0.3">
      <c r="A3" s="111"/>
      <c r="B3" s="111"/>
      <c r="C3" s="111"/>
      <c r="D3" s="92" t="s">
        <v>12</v>
      </c>
      <c r="E3" s="259" t="s">
        <v>12</v>
      </c>
      <c r="F3" s="259"/>
      <c r="G3" s="259"/>
      <c r="H3" s="9"/>
      <c r="I3" s="260" t="s">
        <v>12</v>
      </c>
      <c r="J3" s="260"/>
      <c r="K3" s="9"/>
      <c r="L3" s="92" t="s">
        <v>12</v>
      </c>
    </row>
    <row r="4" spans="1:13" ht="12.75" customHeight="1" x14ac:dyDescent="0.3">
      <c r="A4" s="93" t="s">
        <v>13</v>
      </c>
      <c r="B4" s="249" t="s">
        <v>1</v>
      </c>
      <c r="C4" s="249"/>
      <c r="D4" s="90" t="s">
        <v>202</v>
      </c>
      <c r="E4" s="105" t="s">
        <v>4</v>
      </c>
      <c r="F4" s="105"/>
      <c r="G4" s="105"/>
      <c r="H4" s="90" t="s">
        <v>1</v>
      </c>
      <c r="I4" s="248" t="s">
        <v>202</v>
      </c>
      <c r="J4" s="248"/>
      <c r="K4" s="90" t="s">
        <v>1</v>
      </c>
      <c r="L4" s="90" t="s">
        <v>202</v>
      </c>
    </row>
    <row r="5" spans="1:13" ht="12.75" customHeight="1" x14ac:dyDescent="0.3">
      <c r="A5" s="97" t="s">
        <v>212</v>
      </c>
      <c r="B5" s="97"/>
      <c r="C5" s="97"/>
      <c r="D5" s="97"/>
      <c r="E5" s="97"/>
      <c r="F5" s="97"/>
      <c r="G5" s="97"/>
      <c r="H5" s="97"/>
      <c r="I5" s="97"/>
      <c r="J5" s="97"/>
      <c r="K5" s="97"/>
      <c r="L5" s="97"/>
      <c r="M5" s="97"/>
    </row>
    <row r="6" spans="1:13" ht="12.75" customHeight="1" x14ac:dyDescent="0.3">
      <c r="A6" s="105" t="s">
        <v>15</v>
      </c>
      <c r="B6" s="105"/>
      <c r="C6" s="30">
        <v>30.7</v>
      </c>
      <c r="D6" s="261">
        <v>-12</v>
      </c>
      <c r="E6" s="261"/>
      <c r="F6" s="197">
        <v>-70</v>
      </c>
      <c r="G6" s="197"/>
      <c r="H6" s="30">
        <v>25.2</v>
      </c>
      <c r="I6" s="131">
        <v>-18</v>
      </c>
      <c r="J6" s="131"/>
      <c r="K6" s="30">
        <v>34.5</v>
      </c>
      <c r="L6" s="4">
        <v>-9</v>
      </c>
    </row>
    <row r="7" spans="1:13" ht="12.75" customHeight="1" x14ac:dyDescent="0.3">
      <c r="A7" s="105" t="s">
        <v>16</v>
      </c>
      <c r="B7" s="105"/>
      <c r="C7" s="30">
        <v>77.5</v>
      </c>
      <c r="D7" s="261">
        <v>8</v>
      </c>
      <c r="E7" s="261"/>
      <c r="F7" s="197">
        <v>-41</v>
      </c>
      <c r="G7" s="197"/>
      <c r="H7" s="30">
        <v>84.4</v>
      </c>
      <c r="I7" s="131">
        <v>25</v>
      </c>
      <c r="J7" s="131"/>
      <c r="K7" s="30">
        <v>72.3</v>
      </c>
      <c r="L7" s="4">
        <v>-2</v>
      </c>
    </row>
    <row r="8" spans="1:13" ht="12.75" customHeight="1" x14ac:dyDescent="0.3">
      <c r="A8" s="105" t="s">
        <v>17</v>
      </c>
      <c r="B8" s="105"/>
      <c r="C8" s="30">
        <v>55.7</v>
      </c>
      <c r="D8" s="261">
        <v>-3</v>
      </c>
      <c r="E8" s="261"/>
      <c r="F8" s="197">
        <v>-38</v>
      </c>
      <c r="G8" s="197"/>
      <c r="H8" s="30">
        <v>49</v>
      </c>
      <c r="I8" s="131">
        <v>-5</v>
      </c>
      <c r="J8" s="131"/>
      <c r="K8" s="30">
        <v>60.1</v>
      </c>
      <c r="L8" s="4">
        <v>-2</v>
      </c>
    </row>
    <row r="9" spans="1:13" ht="12.75" customHeight="1" x14ac:dyDescent="0.3">
      <c r="A9" s="105" t="s">
        <v>18</v>
      </c>
      <c r="B9" s="105"/>
      <c r="C9" s="30">
        <v>56.4</v>
      </c>
      <c r="D9" s="261">
        <v>4</v>
      </c>
      <c r="E9" s="261"/>
      <c r="F9" s="197">
        <v>-11</v>
      </c>
      <c r="G9" s="197"/>
      <c r="H9" s="30">
        <v>75</v>
      </c>
      <c r="I9" s="131">
        <v>16</v>
      </c>
      <c r="J9" s="131"/>
      <c r="K9" s="30">
        <v>43</v>
      </c>
      <c r="L9" s="4">
        <v>-8</v>
      </c>
    </row>
    <row r="10" spans="1:13" ht="12.75" customHeight="1" x14ac:dyDescent="0.3">
      <c r="A10" s="105" t="s">
        <v>19</v>
      </c>
      <c r="B10" s="105"/>
      <c r="C10" s="30">
        <v>52.7</v>
      </c>
      <c r="D10" s="261">
        <v>4</v>
      </c>
      <c r="E10" s="261"/>
      <c r="F10" s="197">
        <v>-46</v>
      </c>
      <c r="G10" s="197"/>
      <c r="H10" s="30">
        <v>69.099999999999994</v>
      </c>
      <c r="I10" s="131">
        <v>14</v>
      </c>
      <c r="J10" s="131"/>
      <c r="K10" s="30">
        <v>40.9</v>
      </c>
      <c r="L10" s="4">
        <v>-5</v>
      </c>
    </row>
    <row r="11" spans="1:13" ht="12.75" customHeight="1" x14ac:dyDescent="0.3">
      <c r="A11" s="97" t="s">
        <v>213</v>
      </c>
      <c r="B11" s="97"/>
      <c r="C11" s="97"/>
      <c r="D11" s="97"/>
      <c r="E11" s="97"/>
      <c r="F11" s="97"/>
      <c r="G11" s="97"/>
      <c r="H11" s="97"/>
      <c r="I11" s="97"/>
      <c r="J11" s="97"/>
      <c r="K11" s="97"/>
      <c r="L11" s="97"/>
      <c r="M11" s="97"/>
    </row>
    <row r="12" spans="1:13" ht="12.75" customHeight="1" x14ac:dyDescent="0.3">
      <c r="A12" s="105" t="s">
        <v>21</v>
      </c>
      <c r="B12" s="105"/>
      <c r="C12" s="32">
        <v>170.2</v>
      </c>
      <c r="D12" s="261">
        <v>-9</v>
      </c>
      <c r="E12" s="261"/>
      <c r="F12" s="197">
        <v>-36</v>
      </c>
      <c r="G12" s="197"/>
      <c r="H12" s="30">
        <v>160</v>
      </c>
      <c r="I12" s="131">
        <v>-8</v>
      </c>
      <c r="J12" s="131"/>
      <c r="K12" s="30">
        <v>176.7</v>
      </c>
      <c r="L12" s="4">
        <v>-10</v>
      </c>
    </row>
    <row r="13" spans="1:13" ht="12.75" customHeight="1" x14ac:dyDescent="0.3">
      <c r="A13" s="105" t="s">
        <v>22</v>
      </c>
      <c r="B13" s="105"/>
      <c r="C13" s="32">
        <v>57</v>
      </c>
      <c r="D13" s="261">
        <v>-15</v>
      </c>
      <c r="E13" s="261"/>
      <c r="F13" s="197">
        <v>-48</v>
      </c>
      <c r="G13" s="197"/>
      <c r="H13" s="30">
        <v>61.1</v>
      </c>
      <c r="I13" s="131">
        <v>-16</v>
      </c>
      <c r="J13" s="131"/>
      <c r="K13" s="30">
        <v>53.8</v>
      </c>
      <c r="L13" s="4">
        <v>-13</v>
      </c>
    </row>
    <row r="14" spans="1:13" ht="12.75" customHeight="1" x14ac:dyDescent="0.3">
      <c r="A14" s="105" t="s">
        <v>23</v>
      </c>
      <c r="B14" s="105"/>
      <c r="C14" s="32">
        <v>35.700000000000003</v>
      </c>
      <c r="D14" s="261">
        <v>-9</v>
      </c>
      <c r="E14" s="261"/>
      <c r="F14" s="197">
        <v>-56</v>
      </c>
      <c r="G14" s="197"/>
      <c r="H14" s="30">
        <v>37.200000000000003</v>
      </c>
      <c r="I14" s="131">
        <v>-8</v>
      </c>
      <c r="J14" s="131"/>
      <c r="K14" s="30">
        <v>34.5</v>
      </c>
      <c r="L14" s="4">
        <v>-10</v>
      </c>
    </row>
    <row r="15" spans="1:13" ht="12.75" customHeight="1" x14ac:dyDescent="0.3">
      <c r="A15" s="105" t="s">
        <v>204</v>
      </c>
      <c r="B15" s="105"/>
      <c r="C15" s="32">
        <v>191.9</v>
      </c>
      <c r="D15" s="261">
        <v>-28</v>
      </c>
      <c r="E15" s="261"/>
      <c r="F15" s="197">
        <v>-30</v>
      </c>
      <c r="G15" s="197"/>
      <c r="H15" s="30">
        <v>184.1</v>
      </c>
      <c r="I15" s="131">
        <v>15</v>
      </c>
      <c r="J15" s="131"/>
      <c r="K15" s="30">
        <v>196.5</v>
      </c>
      <c r="L15" s="4">
        <v>-42</v>
      </c>
    </row>
    <row r="16" spans="1:13" ht="12.75" customHeight="1" x14ac:dyDescent="0.3">
      <c r="A16" s="105" t="s">
        <v>24</v>
      </c>
      <c r="B16" s="105"/>
      <c r="C16" s="32">
        <v>266.8</v>
      </c>
      <c r="D16" s="261">
        <v>-10</v>
      </c>
      <c r="E16" s="261"/>
      <c r="F16" s="197">
        <v>-48</v>
      </c>
      <c r="G16" s="197"/>
      <c r="H16" s="30">
        <v>149</v>
      </c>
      <c r="I16" s="131">
        <v>-28</v>
      </c>
      <c r="J16" s="131"/>
      <c r="K16" s="30">
        <v>349</v>
      </c>
      <c r="L16" s="4">
        <v>-3</v>
      </c>
    </row>
    <row r="17" spans="1:12" ht="12.75" customHeight="1" x14ac:dyDescent="0.3">
      <c r="A17" s="105" t="s">
        <v>25</v>
      </c>
      <c r="B17" s="105"/>
      <c r="C17" s="32">
        <v>296.3</v>
      </c>
      <c r="D17" s="261">
        <v>-10</v>
      </c>
      <c r="E17" s="261"/>
      <c r="F17" s="197">
        <v>-26</v>
      </c>
      <c r="G17" s="197"/>
      <c r="H17" s="30">
        <v>191</v>
      </c>
      <c r="I17" s="131">
        <v>-17</v>
      </c>
      <c r="J17" s="131"/>
      <c r="K17" s="30">
        <v>369.5</v>
      </c>
      <c r="L17" s="4">
        <v>-8</v>
      </c>
    </row>
    <row r="18" spans="1:12" ht="12.75" customHeight="1" x14ac:dyDescent="0.3">
      <c r="A18" s="262" t="s">
        <v>26</v>
      </c>
      <c r="B18" s="262"/>
      <c r="C18" s="94">
        <v>60.1</v>
      </c>
      <c r="D18" s="263">
        <v>-2</v>
      </c>
      <c r="E18" s="263"/>
      <c r="F18" s="264">
        <v>-40</v>
      </c>
      <c r="G18" s="264"/>
      <c r="H18" s="95">
        <v>70.900000000000006</v>
      </c>
      <c r="I18" s="265">
        <v>5</v>
      </c>
      <c r="J18" s="265"/>
      <c r="K18" s="95">
        <v>52.2</v>
      </c>
      <c r="L18" s="96">
        <v>-8</v>
      </c>
    </row>
  </sheetData>
  <mergeCells count="60">
    <mergeCell ref="A17:B17"/>
    <mergeCell ref="D17:E17"/>
    <mergeCell ref="F17:G17"/>
    <mergeCell ref="I17:J17"/>
    <mergeCell ref="A18:B18"/>
    <mergeCell ref="D18:E18"/>
    <mergeCell ref="F18:G18"/>
    <mergeCell ref="I18:J18"/>
    <mergeCell ref="A15:B15"/>
    <mergeCell ref="D15:E15"/>
    <mergeCell ref="F15:G15"/>
    <mergeCell ref="I15:J15"/>
    <mergeCell ref="A16:B16"/>
    <mergeCell ref="D16:E16"/>
    <mergeCell ref="F16:G16"/>
    <mergeCell ref="I16:J16"/>
    <mergeCell ref="A13:B13"/>
    <mergeCell ref="D13:E13"/>
    <mergeCell ref="F13:G13"/>
    <mergeCell ref="I13:J13"/>
    <mergeCell ref="A14:B14"/>
    <mergeCell ref="D14:E14"/>
    <mergeCell ref="F14:G14"/>
    <mergeCell ref="I14:J14"/>
    <mergeCell ref="A11:M11"/>
    <mergeCell ref="A12:B12"/>
    <mergeCell ref="D12:E12"/>
    <mergeCell ref="F12:G12"/>
    <mergeCell ref="I12:J12"/>
    <mergeCell ref="A9:B9"/>
    <mergeCell ref="D9:E9"/>
    <mergeCell ref="F9:G9"/>
    <mergeCell ref="I9:J9"/>
    <mergeCell ref="A10:B10"/>
    <mergeCell ref="D10:E10"/>
    <mergeCell ref="F10:G10"/>
    <mergeCell ref="I10:J10"/>
    <mergeCell ref="A7:B7"/>
    <mergeCell ref="D7:E7"/>
    <mergeCell ref="F7:G7"/>
    <mergeCell ref="I7:J7"/>
    <mergeCell ref="A8:B8"/>
    <mergeCell ref="D8:E8"/>
    <mergeCell ref="F8:G8"/>
    <mergeCell ref="I8:J8"/>
    <mergeCell ref="B4:C4"/>
    <mergeCell ref="E4:G4"/>
    <mergeCell ref="I4:J4"/>
    <mergeCell ref="A5:M5"/>
    <mergeCell ref="A6:B6"/>
    <mergeCell ref="D6:E6"/>
    <mergeCell ref="F6:G6"/>
    <mergeCell ref="I6:J6"/>
    <mergeCell ref="A1:M1"/>
    <mergeCell ref="A2:F2"/>
    <mergeCell ref="G2:I2"/>
    <mergeCell ref="J2:M2"/>
    <mergeCell ref="A3:C3"/>
    <mergeCell ref="E3:G3"/>
    <mergeCell ref="I3:J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43AE0-25DD-4463-983F-7D06BEDFFF09}">
  <dimension ref="A3:C17"/>
  <sheetViews>
    <sheetView topLeftCell="E1" workbookViewId="0">
      <selection activeCell="Q20" sqref="Q20"/>
    </sheetView>
  </sheetViews>
  <sheetFormatPr defaultRowHeight="13" x14ac:dyDescent="0.3"/>
  <cols>
    <col min="1" max="1" width="23.8984375" bestFit="1" customWidth="1"/>
    <col min="2" max="2" width="18.69921875" bestFit="1" customWidth="1"/>
    <col min="3" max="3" width="20.09765625" bestFit="1" customWidth="1"/>
    <col min="4" max="5" width="34.3984375" bestFit="1" customWidth="1"/>
  </cols>
  <sheetData>
    <row r="3" spans="1:3" x14ac:dyDescent="0.3">
      <c r="A3" s="352" t="s">
        <v>263</v>
      </c>
      <c r="B3" t="s">
        <v>277</v>
      </c>
      <c r="C3" t="s">
        <v>278</v>
      </c>
    </row>
    <row r="4" spans="1:3" x14ac:dyDescent="0.3">
      <c r="A4" t="s">
        <v>264</v>
      </c>
      <c r="B4" s="285">
        <v>52886</v>
      </c>
      <c r="C4" s="285">
        <v>221390</v>
      </c>
    </row>
    <row r="5" spans="1:3" x14ac:dyDescent="0.3">
      <c r="A5" t="s">
        <v>265</v>
      </c>
      <c r="B5" s="285">
        <v>54137</v>
      </c>
      <c r="C5" s="285">
        <v>237649</v>
      </c>
    </row>
    <row r="6" spans="1:3" x14ac:dyDescent="0.3">
      <c r="A6" t="s">
        <v>266</v>
      </c>
      <c r="B6" s="285">
        <v>25546</v>
      </c>
      <c r="C6" s="285">
        <v>67136</v>
      </c>
    </row>
    <row r="7" spans="1:3" x14ac:dyDescent="0.3">
      <c r="A7" t="s">
        <v>267</v>
      </c>
      <c r="B7" s="285">
        <v>8904</v>
      </c>
      <c r="C7" s="285">
        <v>20404</v>
      </c>
    </row>
    <row r="8" spans="1:3" x14ac:dyDescent="0.3">
      <c r="A8" t="s">
        <v>228</v>
      </c>
      <c r="B8" s="285">
        <v>7037</v>
      </c>
      <c r="C8" s="285">
        <v>17894</v>
      </c>
    </row>
    <row r="9" spans="1:3" x14ac:dyDescent="0.3">
      <c r="A9" t="s">
        <v>230</v>
      </c>
      <c r="B9" s="285">
        <v>3485</v>
      </c>
      <c r="C9" s="285">
        <v>9188</v>
      </c>
    </row>
    <row r="10" spans="1:3" x14ac:dyDescent="0.3">
      <c r="A10" t="s">
        <v>270</v>
      </c>
      <c r="B10" s="285">
        <v>10952</v>
      </c>
      <c r="C10" s="285">
        <v>26996</v>
      </c>
    </row>
    <row r="11" spans="1:3" x14ac:dyDescent="0.3">
      <c r="A11" t="s">
        <v>231</v>
      </c>
      <c r="B11" s="285">
        <v>3023</v>
      </c>
      <c r="C11" s="285">
        <v>5626</v>
      </c>
    </row>
    <row r="12" spans="1:3" x14ac:dyDescent="0.3">
      <c r="A12" t="s">
        <v>271</v>
      </c>
      <c r="B12" s="285">
        <v>110439</v>
      </c>
      <c r="C12" s="285">
        <v>319775</v>
      </c>
    </row>
    <row r="13" spans="1:3" x14ac:dyDescent="0.3">
      <c r="A13" t="s">
        <v>229</v>
      </c>
      <c r="B13" s="285">
        <v>1168</v>
      </c>
      <c r="C13" s="285">
        <v>4336</v>
      </c>
    </row>
    <row r="14" spans="1:3" x14ac:dyDescent="0.3">
      <c r="A14" t="s">
        <v>272</v>
      </c>
      <c r="B14" s="285">
        <v>79132</v>
      </c>
      <c r="C14" s="285">
        <v>154389</v>
      </c>
    </row>
    <row r="15" spans="1:3" x14ac:dyDescent="0.3">
      <c r="A15" t="s">
        <v>273</v>
      </c>
      <c r="B15" s="285">
        <v>23330</v>
      </c>
      <c r="C15" s="285">
        <v>75405</v>
      </c>
    </row>
    <row r="16" spans="1:3" x14ac:dyDescent="0.3">
      <c r="A16" t="s">
        <v>221</v>
      </c>
      <c r="B16" s="285">
        <v>1555</v>
      </c>
      <c r="C16" s="285">
        <v>3459</v>
      </c>
    </row>
    <row r="17" spans="1:3" x14ac:dyDescent="0.3">
      <c r="A17" t="s">
        <v>274</v>
      </c>
      <c r="B17" s="285">
        <v>381594</v>
      </c>
      <c r="C17" s="285">
        <v>1163647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A9B89-7449-47A1-8E2D-3809B83E93D3}">
  <dimension ref="A3:C15"/>
  <sheetViews>
    <sheetView workbookViewId="0">
      <selection activeCell="L11" sqref="L11"/>
    </sheetView>
  </sheetViews>
  <sheetFormatPr defaultRowHeight="13" x14ac:dyDescent="0.3"/>
  <cols>
    <col min="1" max="1" width="13.296875" bestFit="1" customWidth="1"/>
    <col min="2" max="2" width="18.69921875" bestFit="1" customWidth="1"/>
    <col min="3" max="3" width="20.09765625" bestFit="1" customWidth="1"/>
  </cols>
  <sheetData>
    <row r="3" spans="1:3" x14ac:dyDescent="0.3">
      <c r="A3" s="352" t="s">
        <v>263</v>
      </c>
      <c r="B3" t="s">
        <v>277</v>
      </c>
      <c r="C3" t="s">
        <v>278</v>
      </c>
    </row>
    <row r="4" spans="1:3" x14ac:dyDescent="0.3">
      <c r="A4">
        <v>2006</v>
      </c>
      <c r="B4" s="272">
        <v>451652</v>
      </c>
      <c r="C4" s="285">
        <v>1566315</v>
      </c>
    </row>
    <row r="5" spans="1:3" x14ac:dyDescent="0.3">
      <c r="A5">
        <v>2007</v>
      </c>
      <c r="B5" s="272">
        <v>445252</v>
      </c>
      <c r="C5" s="285">
        <v>1488103</v>
      </c>
    </row>
    <row r="6" spans="1:3" x14ac:dyDescent="0.3">
      <c r="A6">
        <v>2008</v>
      </c>
      <c r="B6" s="272">
        <v>443608</v>
      </c>
      <c r="C6" s="285">
        <v>1415572</v>
      </c>
    </row>
    <row r="7" spans="1:3" x14ac:dyDescent="0.3">
      <c r="A7">
        <v>2009</v>
      </c>
      <c r="B7" s="272">
        <v>444533</v>
      </c>
      <c r="C7" s="285">
        <v>1386184</v>
      </c>
    </row>
    <row r="8" spans="1:3" x14ac:dyDescent="0.3">
      <c r="A8">
        <v>2010</v>
      </c>
      <c r="B8" s="272">
        <v>439220</v>
      </c>
      <c r="C8" s="285">
        <v>1305150</v>
      </c>
    </row>
    <row r="9" spans="1:3" x14ac:dyDescent="0.3">
      <c r="A9">
        <v>2011</v>
      </c>
      <c r="B9" s="272">
        <v>424338</v>
      </c>
      <c r="C9" s="285">
        <v>1214312</v>
      </c>
    </row>
    <row r="10" spans="1:3" x14ac:dyDescent="0.3">
      <c r="A10">
        <v>2012</v>
      </c>
      <c r="B10" s="272">
        <v>416147</v>
      </c>
      <c r="C10" s="285">
        <v>1193600</v>
      </c>
    </row>
    <row r="11" spans="1:3" x14ac:dyDescent="0.3">
      <c r="A11">
        <v>2013</v>
      </c>
      <c r="B11" s="272">
        <v>384385</v>
      </c>
      <c r="C11" s="285">
        <v>1106509</v>
      </c>
    </row>
    <row r="12" spans="1:3" x14ac:dyDescent="0.3">
      <c r="A12">
        <v>2014</v>
      </c>
      <c r="B12" s="272">
        <v>370050</v>
      </c>
      <c r="C12" s="285">
        <v>1098399</v>
      </c>
    </row>
    <row r="13" spans="1:3" x14ac:dyDescent="0.3">
      <c r="A13">
        <v>2015</v>
      </c>
      <c r="B13" s="272">
        <v>382115</v>
      </c>
      <c r="C13" s="285">
        <v>1153700</v>
      </c>
    </row>
    <row r="14" spans="1:3" x14ac:dyDescent="0.3">
      <c r="A14">
        <v>2016</v>
      </c>
      <c r="B14" s="272">
        <v>381594</v>
      </c>
      <c r="C14" s="285">
        <v>1163647</v>
      </c>
    </row>
    <row r="15" spans="1:3" x14ac:dyDescent="0.3">
      <c r="A15" t="s">
        <v>274</v>
      </c>
      <c r="B15" s="272">
        <v>4582894</v>
      </c>
      <c r="C15" s="285">
        <v>14091491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13489-AE53-461C-BE25-F0039B703C37}">
  <dimension ref="A3:B20"/>
  <sheetViews>
    <sheetView workbookViewId="0">
      <selection activeCell="F9" sqref="F9"/>
    </sheetView>
  </sheetViews>
  <sheetFormatPr defaultRowHeight="13" x14ac:dyDescent="0.3"/>
  <cols>
    <col min="1" max="1" width="23.8984375" bestFit="1" customWidth="1"/>
    <col min="2" max="2" width="17.59765625" bestFit="1" customWidth="1"/>
  </cols>
  <sheetData>
    <row r="3" spans="1:2" x14ac:dyDescent="0.3">
      <c r="A3" s="352" t="s">
        <v>263</v>
      </c>
      <c r="B3" t="s">
        <v>279</v>
      </c>
    </row>
    <row r="4" spans="1:2" x14ac:dyDescent="0.3">
      <c r="A4" t="s">
        <v>271</v>
      </c>
      <c r="B4" s="285">
        <v>504555</v>
      </c>
    </row>
    <row r="5" spans="1:2" x14ac:dyDescent="0.3">
      <c r="A5" t="s">
        <v>264</v>
      </c>
      <c r="B5" s="285">
        <v>342771</v>
      </c>
    </row>
    <row r="6" spans="1:2" x14ac:dyDescent="0.3">
      <c r="A6" t="s">
        <v>273</v>
      </c>
      <c r="B6" s="285">
        <v>135150</v>
      </c>
    </row>
    <row r="7" spans="1:2" x14ac:dyDescent="0.3">
      <c r="A7" t="s">
        <v>270</v>
      </c>
      <c r="B7" s="285">
        <v>46325</v>
      </c>
    </row>
    <row r="8" spans="1:2" x14ac:dyDescent="0.3">
      <c r="A8" t="s">
        <v>228</v>
      </c>
      <c r="B8" s="285">
        <v>31407</v>
      </c>
    </row>
    <row r="9" spans="1:2" x14ac:dyDescent="0.3">
      <c r="A9" t="s">
        <v>231</v>
      </c>
      <c r="B9" s="285">
        <v>12761</v>
      </c>
    </row>
    <row r="10" spans="1:2" x14ac:dyDescent="0.3">
      <c r="A10" t="s">
        <v>229</v>
      </c>
      <c r="B10" s="285">
        <v>6425</v>
      </c>
    </row>
    <row r="11" spans="1:2" x14ac:dyDescent="0.3">
      <c r="A11" t="s">
        <v>274</v>
      </c>
      <c r="B11" s="285">
        <v>1079394</v>
      </c>
    </row>
    <row r="20" spans="2:2" x14ac:dyDescent="0.3">
      <c r="B20" s="364">
        <f>GETPIVOTDATA("Totall crime",$A$3)</f>
        <v>1079394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82F02-D782-412A-B3E7-BF3040515621}">
  <dimension ref="A3:E9"/>
  <sheetViews>
    <sheetView workbookViewId="0">
      <selection activeCell="A7" sqref="A7"/>
    </sheetView>
  </sheetViews>
  <sheetFormatPr defaultRowHeight="13" x14ac:dyDescent="0.3"/>
  <cols>
    <col min="1" max="1" width="24.09765625" bestFit="1" customWidth="1"/>
    <col min="2" max="3" width="11.19921875" bestFit="1" customWidth="1"/>
    <col min="4" max="5" width="9.296875" bestFit="1" customWidth="1"/>
  </cols>
  <sheetData>
    <row r="3" spans="1:5" x14ac:dyDescent="0.3">
      <c r="A3" s="352" t="s">
        <v>263</v>
      </c>
      <c r="B3" t="s">
        <v>283</v>
      </c>
      <c r="C3" t="s">
        <v>284</v>
      </c>
    </row>
    <row r="4" spans="1:5" x14ac:dyDescent="0.3">
      <c r="A4" t="s">
        <v>235</v>
      </c>
      <c r="B4" s="272">
        <v>1153700</v>
      </c>
      <c r="C4" s="272">
        <v>1163647</v>
      </c>
      <c r="D4" s="365">
        <f>GETPIVOTDATA("Sum of 2015",$A$3,"Type of offences","property crime")</f>
        <v>1153700</v>
      </c>
      <c r="E4" s="365">
        <f>GETPIVOTDATA("Sum of 2016",$A$3,"Type of offences","property crime")</f>
        <v>1163647</v>
      </c>
    </row>
    <row r="5" spans="1:5" x14ac:dyDescent="0.3">
      <c r="A5" t="s">
        <v>243</v>
      </c>
      <c r="B5" s="272">
        <v>382115</v>
      </c>
      <c r="C5" s="272">
        <v>381594</v>
      </c>
      <c r="D5" s="366">
        <f>GETPIVOTDATA("Sum of 2015",$A$3,"Type of offences","Total Violent crime")</f>
        <v>382115</v>
      </c>
      <c r="E5" s="366">
        <f>GETPIVOTDATA("Sum of 2016",$A$3,"Type of offences","Total Violent crime")</f>
        <v>381594</v>
      </c>
    </row>
    <row r="6" spans="1:5" x14ac:dyDescent="0.3">
      <c r="A6" t="s">
        <v>246</v>
      </c>
      <c r="B6" s="272">
        <v>332018</v>
      </c>
      <c r="C6" s="272">
        <v>350305</v>
      </c>
      <c r="D6" s="366">
        <f>GETPIVOTDATA("Sum of 2015",$A$3,"Type of offences","Other criminal code offences")</f>
        <v>332018</v>
      </c>
      <c r="E6" s="366">
        <f>GETPIVOTDATA("Sum of 2016",$A$3,"Type of offences","Other criminal code offences")</f>
        <v>350305</v>
      </c>
    </row>
    <row r="7" spans="1:5" x14ac:dyDescent="0.3">
      <c r="A7" t="s">
        <v>244</v>
      </c>
      <c r="B7" s="272">
        <v>125882</v>
      </c>
      <c r="C7" s="272">
        <v>123930</v>
      </c>
      <c r="D7" s="366">
        <f>GETPIVOTDATA("Sum of 2015",$A$3,"Type of offences","Traffic violations")</f>
        <v>125882</v>
      </c>
      <c r="E7" s="366">
        <f>GETPIVOTDATA("Sum of 2016",$A$3,"Type of offences","Traffic violations")</f>
        <v>123930</v>
      </c>
    </row>
    <row r="8" spans="1:5" x14ac:dyDescent="0.3">
      <c r="A8" t="s">
        <v>245</v>
      </c>
      <c r="B8" s="272">
        <v>99827</v>
      </c>
      <c r="C8" s="272">
        <v>95417</v>
      </c>
      <c r="D8" s="366">
        <f>GETPIVOTDATA("Sum of 2015",$A$3,"Type of offences","drug offences")</f>
        <v>99827</v>
      </c>
      <c r="E8" s="366">
        <f>GETPIVOTDATA("Sum of 2016",$A$3,"Type of offences","drug offences")</f>
        <v>95417</v>
      </c>
    </row>
    <row r="9" spans="1:5" x14ac:dyDescent="0.3">
      <c r="A9" t="s">
        <v>274</v>
      </c>
      <c r="B9" s="272">
        <v>2093542</v>
      </c>
      <c r="C9" s="272">
        <v>2114893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934F-7EC8-4B6C-BB41-027B19432CBB}">
  <dimension ref="A3:C14"/>
  <sheetViews>
    <sheetView workbookViewId="0">
      <selection activeCell="C14" sqref="C14"/>
    </sheetView>
  </sheetViews>
  <sheetFormatPr defaultRowHeight="13" x14ac:dyDescent="0.3"/>
  <cols>
    <col min="1" max="1" width="23.8984375" bestFit="1" customWidth="1"/>
    <col min="2" max="2" width="32.296875" bestFit="1" customWidth="1"/>
    <col min="3" max="3" width="36.5" bestFit="1" customWidth="1"/>
  </cols>
  <sheetData>
    <row r="3" spans="1:3" x14ac:dyDescent="0.3">
      <c r="A3" s="352" t="s">
        <v>263</v>
      </c>
      <c r="B3" t="s">
        <v>280</v>
      </c>
      <c r="C3" t="s">
        <v>281</v>
      </c>
    </row>
    <row r="4" spans="1:3" x14ac:dyDescent="0.3">
      <c r="A4" t="s">
        <v>231</v>
      </c>
      <c r="B4" s="272">
        <v>407.7</v>
      </c>
      <c r="C4" s="272">
        <v>241.6</v>
      </c>
    </row>
    <row r="5" spans="1:3" x14ac:dyDescent="0.3">
      <c r="A5" t="s">
        <v>269</v>
      </c>
      <c r="B5" s="272">
        <v>332.1</v>
      </c>
      <c r="C5" s="272">
        <v>276.39999999999998</v>
      </c>
    </row>
    <row r="6" spans="1:3" x14ac:dyDescent="0.3">
      <c r="A6" t="s">
        <v>266</v>
      </c>
      <c r="B6" s="272">
        <v>152.69999999999999</v>
      </c>
      <c r="C6" s="272">
        <v>100.3</v>
      </c>
    </row>
    <row r="7" spans="1:3" x14ac:dyDescent="0.3">
      <c r="A7" t="s">
        <v>264</v>
      </c>
      <c r="B7" s="272">
        <v>89.9</v>
      </c>
      <c r="C7" s="272">
        <v>106.9</v>
      </c>
    </row>
    <row r="8" spans="1:3" x14ac:dyDescent="0.3">
      <c r="A8" t="s">
        <v>232</v>
      </c>
      <c r="B8" s="272">
        <v>75.3</v>
      </c>
      <c r="C8" s="272">
        <v>69.3</v>
      </c>
    </row>
    <row r="9" spans="1:3" x14ac:dyDescent="0.3">
      <c r="A9" t="s">
        <v>265</v>
      </c>
      <c r="B9" s="272">
        <v>74.900000000000006</v>
      </c>
      <c r="C9" s="272">
        <v>100.3</v>
      </c>
    </row>
    <row r="10" spans="1:3" x14ac:dyDescent="0.3">
      <c r="A10" t="s">
        <v>228</v>
      </c>
      <c r="B10" s="272">
        <v>72.599999999999994</v>
      </c>
      <c r="C10" s="272">
        <v>68</v>
      </c>
    </row>
    <row r="11" spans="1:3" x14ac:dyDescent="0.3">
      <c r="A11" t="s">
        <v>270</v>
      </c>
      <c r="B11" s="272">
        <v>68.3</v>
      </c>
      <c r="C11" s="272">
        <v>58.5</v>
      </c>
    </row>
    <row r="12" spans="1:3" x14ac:dyDescent="0.3">
      <c r="A12" t="s">
        <v>271</v>
      </c>
      <c r="B12" s="272">
        <v>63.6</v>
      </c>
      <c r="C12" s="272">
        <v>48.6</v>
      </c>
    </row>
    <row r="13" spans="1:3" x14ac:dyDescent="0.3">
      <c r="A13" t="s">
        <v>267</v>
      </c>
      <c r="B13" s="272">
        <v>63.2</v>
      </c>
      <c r="C13" s="272">
        <v>61</v>
      </c>
    </row>
    <row r="14" spans="1:3" x14ac:dyDescent="0.3">
      <c r="A14" t="s">
        <v>274</v>
      </c>
      <c r="B14" s="272">
        <v>1400.3</v>
      </c>
      <c r="C14" s="272">
        <v>1130.8999999999999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9CBE1-602B-4B57-8B6F-5E594FCCAF40}">
  <dimension ref="A3:B18"/>
  <sheetViews>
    <sheetView workbookViewId="0">
      <selection activeCell="H2" sqref="H2"/>
    </sheetView>
  </sheetViews>
  <sheetFormatPr defaultRowHeight="13" x14ac:dyDescent="0.3"/>
  <cols>
    <col min="1" max="1" width="13.296875" bestFit="1" customWidth="1"/>
    <col min="2" max="2" width="31.19921875" bestFit="1" customWidth="1"/>
  </cols>
  <sheetData>
    <row r="3" spans="1:2" x14ac:dyDescent="0.3">
      <c r="A3" s="352" t="s">
        <v>263</v>
      </c>
      <c r="B3" t="s">
        <v>282</v>
      </c>
    </row>
    <row r="4" spans="1:2" x14ac:dyDescent="0.3">
      <c r="A4">
        <v>2006</v>
      </c>
      <c r="B4" s="275">
        <v>100</v>
      </c>
    </row>
    <row r="5" spans="1:2" x14ac:dyDescent="0.3">
      <c r="A5">
        <v>2007</v>
      </c>
      <c r="B5" s="275">
        <v>95.3</v>
      </c>
    </row>
    <row r="6" spans="1:2" x14ac:dyDescent="0.3">
      <c r="A6">
        <v>2008</v>
      </c>
      <c r="B6" s="275">
        <v>90.6</v>
      </c>
    </row>
    <row r="7" spans="1:2" x14ac:dyDescent="0.3">
      <c r="A7">
        <v>2009</v>
      </c>
      <c r="B7" s="275">
        <v>87.8</v>
      </c>
    </row>
    <row r="8" spans="1:2" x14ac:dyDescent="0.3">
      <c r="A8">
        <v>2010</v>
      </c>
      <c r="B8" s="275">
        <v>82.9</v>
      </c>
    </row>
    <row r="9" spans="1:2" x14ac:dyDescent="0.3">
      <c r="A9">
        <v>2011</v>
      </c>
      <c r="B9" s="275">
        <v>77.599999999999994</v>
      </c>
    </row>
    <row r="10" spans="1:2" x14ac:dyDescent="0.3">
      <c r="A10">
        <v>2012</v>
      </c>
      <c r="B10" s="275">
        <v>75.400000000000006</v>
      </c>
    </row>
    <row r="11" spans="1:2" x14ac:dyDescent="0.3">
      <c r="A11">
        <v>2013</v>
      </c>
      <c r="B11" s="275">
        <v>68.8</v>
      </c>
    </row>
    <row r="12" spans="1:2" x14ac:dyDescent="0.3">
      <c r="A12">
        <v>2014</v>
      </c>
      <c r="B12" s="275">
        <v>66.7</v>
      </c>
    </row>
    <row r="13" spans="1:2" x14ac:dyDescent="0.3">
      <c r="A13">
        <v>2015</v>
      </c>
      <c r="B13" s="275">
        <v>70.099999999999994</v>
      </c>
    </row>
    <row r="14" spans="1:2" x14ac:dyDescent="0.3">
      <c r="A14">
        <v>2016</v>
      </c>
      <c r="B14" s="275">
        <v>71</v>
      </c>
    </row>
    <row r="15" spans="1:2" x14ac:dyDescent="0.3">
      <c r="A15" t="s">
        <v>274</v>
      </c>
      <c r="B15" s="275">
        <v>886.2</v>
      </c>
    </row>
    <row r="18" spans="2:2" x14ac:dyDescent="0.3">
      <c r="B18">
        <f>GETPIVOTDATA("Total Crime Severity Index ",$A$3)</f>
        <v>886.2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AEAC3-3342-4209-8DC5-AE7C1BAC8D23}">
  <dimension ref="A3:AN32"/>
  <sheetViews>
    <sheetView workbookViewId="0">
      <selection activeCell="E24" sqref="E24"/>
    </sheetView>
  </sheetViews>
  <sheetFormatPr defaultRowHeight="13" x14ac:dyDescent="0.3"/>
  <cols>
    <col min="1" max="1" width="23.8984375" bestFit="1" customWidth="1"/>
    <col min="2" max="2" width="13.296875" customWidth="1"/>
    <col min="3" max="3" width="7.3984375" bestFit="1" customWidth="1"/>
    <col min="4" max="4" width="29.69921875" customWidth="1"/>
    <col min="5" max="5" width="26.5" customWidth="1"/>
    <col min="6" max="6" width="14.3984375" customWidth="1"/>
    <col min="7" max="7" width="8.19921875" customWidth="1"/>
    <col min="8" max="8" width="30.69921875" customWidth="1"/>
    <col min="9" max="9" width="15.796875" customWidth="1"/>
    <col min="10" max="10" width="8.19921875" customWidth="1"/>
    <col min="11" max="11" width="30.69921875" customWidth="1"/>
    <col min="12" max="12" width="7.3984375" bestFit="1" customWidth="1"/>
    <col min="13" max="13" width="6.3984375" bestFit="1" customWidth="1"/>
    <col min="14" max="14" width="2.8984375" bestFit="1" customWidth="1"/>
  </cols>
  <sheetData>
    <row r="3" spans="1:11" x14ac:dyDescent="0.3">
      <c r="A3" s="292" t="s">
        <v>222</v>
      </c>
      <c r="B3" s="292" t="s">
        <v>236</v>
      </c>
      <c r="C3" s="292" t="s">
        <v>239</v>
      </c>
      <c r="D3" s="292" t="s">
        <v>233</v>
      </c>
      <c r="E3" s="292" t="s">
        <v>234</v>
      </c>
      <c r="F3" s="292" t="s">
        <v>237</v>
      </c>
      <c r="G3" s="292" t="s">
        <v>249</v>
      </c>
      <c r="H3" s="292" t="s">
        <v>250</v>
      </c>
      <c r="I3" s="292" t="s">
        <v>238</v>
      </c>
      <c r="J3" s="292" t="s">
        <v>251</v>
      </c>
      <c r="K3" s="292" t="s">
        <v>252</v>
      </c>
    </row>
    <row r="4" spans="1:11" x14ac:dyDescent="0.3">
      <c r="A4" s="286" t="s">
        <v>228</v>
      </c>
      <c r="B4" s="287">
        <v>31407</v>
      </c>
      <c r="C4" s="287">
        <v>5924</v>
      </c>
      <c r="D4" s="279">
        <v>2</v>
      </c>
      <c r="E4" s="279">
        <v>-4</v>
      </c>
      <c r="F4" s="287">
        <v>7037</v>
      </c>
      <c r="G4" s="287">
        <v>1327</v>
      </c>
      <c r="H4" s="279">
        <v>-3</v>
      </c>
      <c r="I4" s="287">
        <v>17894</v>
      </c>
      <c r="J4" s="287">
        <v>3375</v>
      </c>
      <c r="K4" s="279">
        <v>0</v>
      </c>
    </row>
    <row r="5" spans="1:11" x14ac:dyDescent="0.3">
      <c r="A5" s="288" t="s">
        <v>229</v>
      </c>
      <c r="B5" s="289">
        <v>6425</v>
      </c>
      <c r="C5" s="289">
        <v>4322</v>
      </c>
      <c r="D5" s="290">
        <v>4</v>
      </c>
      <c r="E5" s="290">
        <v>-36</v>
      </c>
      <c r="F5" s="289">
        <v>1168</v>
      </c>
      <c r="G5" s="290">
        <v>786</v>
      </c>
      <c r="H5" s="290">
        <v>6</v>
      </c>
      <c r="I5" s="289">
        <v>4336</v>
      </c>
      <c r="J5" s="289">
        <v>2917</v>
      </c>
      <c r="K5" s="290">
        <v>2</v>
      </c>
    </row>
    <row r="6" spans="1:11" x14ac:dyDescent="0.3">
      <c r="A6" s="291" t="s">
        <v>32</v>
      </c>
      <c r="B6" s="289">
        <v>46325</v>
      </c>
      <c r="C6" s="289">
        <v>4879</v>
      </c>
      <c r="D6" s="290">
        <v>-3</v>
      </c>
      <c r="E6" s="290">
        <v>-40</v>
      </c>
      <c r="F6" s="289">
        <v>10952</v>
      </c>
      <c r="G6" s="289">
        <v>1153</v>
      </c>
      <c r="H6" s="290">
        <v>-4</v>
      </c>
      <c r="I6" s="289">
        <v>26996</v>
      </c>
      <c r="J6" s="289">
        <v>2843</v>
      </c>
      <c r="K6" s="290">
        <v>-4</v>
      </c>
    </row>
    <row r="7" spans="1:11" x14ac:dyDescent="0.3">
      <c r="A7" s="291" t="s">
        <v>33</v>
      </c>
      <c r="B7" s="289">
        <v>35541</v>
      </c>
      <c r="C7" s="289">
        <v>4696</v>
      </c>
      <c r="D7" s="290">
        <v>-5</v>
      </c>
      <c r="E7" s="290">
        <v>-22</v>
      </c>
      <c r="F7" s="289">
        <v>8904</v>
      </c>
      <c r="G7" s="289">
        <v>1177</v>
      </c>
      <c r="H7" s="270">
        <v>0</v>
      </c>
      <c r="I7" s="289">
        <v>20404</v>
      </c>
      <c r="J7" s="289">
        <v>2696</v>
      </c>
      <c r="K7" s="290">
        <v>-9</v>
      </c>
    </row>
    <row r="8" spans="1:11" x14ac:dyDescent="0.3">
      <c r="A8" s="291" t="s">
        <v>34</v>
      </c>
      <c r="B8" s="289">
        <v>270340</v>
      </c>
      <c r="C8" s="289">
        <v>3247</v>
      </c>
      <c r="D8" s="290">
        <v>-4</v>
      </c>
      <c r="E8" s="290">
        <v>-40</v>
      </c>
      <c r="F8" s="289">
        <v>79132</v>
      </c>
      <c r="G8" s="290">
        <v>950</v>
      </c>
      <c r="H8" s="290">
        <v>-1</v>
      </c>
      <c r="I8" s="289">
        <v>154389</v>
      </c>
      <c r="J8" s="289">
        <v>1854</v>
      </c>
      <c r="K8" s="290">
        <v>-7</v>
      </c>
    </row>
    <row r="9" spans="1:11" x14ac:dyDescent="0.3">
      <c r="A9" s="291" t="s">
        <v>35</v>
      </c>
      <c r="B9" s="289">
        <v>504555</v>
      </c>
      <c r="C9" s="289">
        <v>3608</v>
      </c>
      <c r="D9" s="290">
        <v>2</v>
      </c>
      <c r="E9" s="290">
        <v>-33</v>
      </c>
      <c r="F9" s="289">
        <v>110439</v>
      </c>
      <c r="G9" s="290">
        <v>790</v>
      </c>
      <c r="H9" s="270">
        <v>0</v>
      </c>
      <c r="I9" s="289">
        <v>319775</v>
      </c>
      <c r="J9" s="289">
        <v>2287</v>
      </c>
      <c r="K9" s="290">
        <v>1</v>
      </c>
    </row>
    <row r="10" spans="1:11" x14ac:dyDescent="0.3">
      <c r="A10" s="291" t="s">
        <v>36</v>
      </c>
      <c r="B10" s="289">
        <v>116083</v>
      </c>
      <c r="C10" s="289">
        <v>8807</v>
      </c>
      <c r="D10" s="290">
        <v>7</v>
      </c>
      <c r="E10" s="290">
        <v>-24</v>
      </c>
      <c r="F10" s="289">
        <v>25546</v>
      </c>
      <c r="G10" s="289">
        <v>1938</v>
      </c>
      <c r="H10" s="290">
        <v>7</v>
      </c>
      <c r="I10" s="289">
        <v>67136</v>
      </c>
      <c r="J10" s="289">
        <v>5093</v>
      </c>
      <c r="K10" s="290">
        <v>7</v>
      </c>
    </row>
    <row r="11" spans="1:11" x14ac:dyDescent="0.3">
      <c r="A11" s="291" t="s">
        <v>37</v>
      </c>
      <c r="B11" s="289">
        <v>135150</v>
      </c>
      <c r="C11" s="289">
        <v>11746</v>
      </c>
      <c r="D11" s="290">
        <v>4</v>
      </c>
      <c r="E11" s="290">
        <v>-14</v>
      </c>
      <c r="F11" s="289">
        <v>23330</v>
      </c>
      <c r="G11" s="289">
        <v>2028</v>
      </c>
      <c r="H11" s="270">
        <v>0</v>
      </c>
      <c r="I11" s="289">
        <v>75405</v>
      </c>
      <c r="J11" s="289">
        <v>6553</v>
      </c>
      <c r="K11" s="290">
        <v>5</v>
      </c>
    </row>
    <row r="12" spans="1:11" x14ac:dyDescent="0.3">
      <c r="A12" s="291" t="s">
        <v>38</v>
      </c>
      <c r="B12" s="289">
        <v>342771</v>
      </c>
      <c r="C12" s="289">
        <v>8060</v>
      </c>
      <c r="D12" s="270">
        <v>0</v>
      </c>
      <c r="E12" s="290">
        <v>-14</v>
      </c>
      <c r="F12" s="289">
        <v>52886</v>
      </c>
      <c r="G12" s="289">
        <v>1244</v>
      </c>
      <c r="H12" s="290">
        <v>-5</v>
      </c>
      <c r="I12" s="289">
        <v>221390</v>
      </c>
      <c r="J12" s="289">
        <v>5206</v>
      </c>
      <c r="K12" s="270">
        <v>0</v>
      </c>
    </row>
    <row r="13" spans="1:11" x14ac:dyDescent="0.3">
      <c r="A13" s="291" t="s">
        <v>39</v>
      </c>
      <c r="B13" s="289">
        <v>367687</v>
      </c>
      <c r="C13" s="289">
        <v>7738</v>
      </c>
      <c r="D13" s="290">
        <v>-1</v>
      </c>
      <c r="E13" s="290">
        <v>-31</v>
      </c>
      <c r="F13" s="289">
        <v>54137</v>
      </c>
      <c r="G13" s="289">
        <v>1139</v>
      </c>
      <c r="H13" s="290">
        <v>-6</v>
      </c>
      <c r="I13" s="289">
        <v>237649</v>
      </c>
      <c r="J13" s="289">
        <v>5001</v>
      </c>
      <c r="K13" s="290">
        <v>1</v>
      </c>
    </row>
    <row r="14" spans="1:11" x14ac:dyDescent="0.3">
      <c r="A14" s="291" t="s">
        <v>40</v>
      </c>
      <c r="B14" s="289">
        <v>8452</v>
      </c>
      <c r="C14" s="289">
        <v>22543</v>
      </c>
      <c r="D14" s="290">
        <v>-5</v>
      </c>
      <c r="E14" s="290">
        <v>13</v>
      </c>
      <c r="F14" s="289">
        <v>1555</v>
      </c>
      <c r="G14" s="289">
        <v>4148</v>
      </c>
      <c r="H14" s="290">
        <v>1</v>
      </c>
      <c r="I14" s="289">
        <v>3459</v>
      </c>
      <c r="J14" s="289">
        <v>9226</v>
      </c>
      <c r="K14" s="290">
        <v>-4</v>
      </c>
    </row>
    <row r="15" spans="1:11" x14ac:dyDescent="0.3">
      <c r="A15" s="286" t="s">
        <v>230</v>
      </c>
      <c r="B15" s="287">
        <v>18049</v>
      </c>
      <c r="C15" s="287">
        <v>40588</v>
      </c>
      <c r="D15" s="279">
        <v>-9</v>
      </c>
      <c r="E15" s="279">
        <v>0</v>
      </c>
      <c r="F15" s="287">
        <v>3485</v>
      </c>
      <c r="G15" s="287">
        <v>7837</v>
      </c>
      <c r="H15" s="279">
        <v>2</v>
      </c>
      <c r="I15" s="287">
        <v>9188</v>
      </c>
      <c r="J15" s="287">
        <v>20662</v>
      </c>
      <c r="K15" s="279">
        <v>-12</v>
      </c>
    </row>
    <row r="16" spans="1:11" x14ac:dyDescent="0.3">
      <c r="A16" s="279" t="s">
        <v>231</v>
      </c>
      <c r="B16" s="287">
        <v>12761</v>
      </c>
      <c r="C16" s="287">
        <v>344413</v>
      </c>
      <c r="D16" s="279">
        <v>5</v>
      </c>
      <c r="E16" s="279">
        <v>10</v>
      </c>
      <c r="F16" s="287">
        <v>3023</v>
      </c>
      <c r="G16" s="287">
        <v>8152</v>
      </c>
      <c r="H16" s="279">
        <v>1</v>
      </c>
      <c r="I16" s="287">
        <v>5626</v>
      </c>
      <c r="J16" s="287">
        <v>15172</v>
      </c>
      <c r="K16" s="279">
        <v>0</v>
      </c>
    </row>
    <row r="17" spans="1:40" x14ac:dyDescent="0.3">
      <c r="A17" s="279" t="s">
        <v>232</v>
      </c>
      <c r="B17" s="287">
        <v>1895546</v>
      </c>
      <c r="C17" s="287">
        <v>5224</v>
      </c>
      <c r="D17" s="279">
        <v>0</v>
      </c>
      <c r="E17" s="279">
        <v>-28</v>
      </c>
      <c r="F17" s="287">
        <v>381594</v>
      </c>
      <c r="G17" s="287">
        <v>1052</v>
      </c>
      <c r="H17" s="279">
        <v>-1</v>
      </c>
      <c r="I17" s="287">
        <v>1163647</v>
      </c>
      <c r="J17" s="287">
        <v>3207</v>
      </c>
      <c r="K17" s="279">
        <v>0</v>
      </c>
    </row>
    <row r="18" spans="1:40" x14ac:dyDescent="0.3">
      <c r="P18" s="293"/>
      <c r="Q18" s="293"/>
      <c r="R18" s="293"/>
      <c r="S18" s="293"/>
      <c r="T18" s="293"/>
      <c r="U18" s="293"/>
      <c r="V18" s="293"/>
      <c r="W18" s="293"/>
      <c r="X18" s="293"/>
      <c r="Y18" s="293"/>
      <c r="Z18" s="293"/>
      <c r="AA18" s="293"/>
      <c r="AB18" s="293"/>
      <c r="AC18" s="293"/>
      <c r="AD18" s="293"/>
      <c r="AE18" s="293"/>
      <c r="AF18" s="293"/>
      <c r="AG18" s="293"/>
      <c r="AH18" s="293"/>
      <c r="AI18" s="293"/>
      <c r="AJ18" s="293"/>
      <c r="AK18" s="293"/>
      <c r="AL18" s="293"/>
      <c r="AM18" s="293"/>
      <c r="AN18" s="293"/>
    </row>
    <row r="19" spans="1:40" x14ac:dyDescent="0.3">
      <c r="L19" s="285"/>
      <c r="M19" s="285"/>
      <c r="P19" s="301"/>
      <c r="Q19" s="301"/>
      <c r="R19" s="301"/>
      <c r="S19" s="301"/>
      <c r="T19" s="301"/>
      <c r="U19" s="301"/>
      <c r="V19" s="301"/>
      <c r="W19" s="301"/>
      <c r="X19" s="301"/>
      <c r="Y19" s="301"/>
      <c r="Z19" s="301"/>
      <c r="AA19" s="301"/>
      <c r="AB19" s="301"/>
      <c r="AC19" s="301"/>
      <c r="AD19" s="301"/>
      <c r="AE19" s="301"/>
      <c r="AF19" s="301"/>
      <c r="AG19" s="301"/>
      <c r="AH19" s="301"/>
      <c r="AI19" s="301"/>
      <c r="AJ19" s="302"/>
      <c r="AK19" s="302"/>
      <c r="AL19" s="302"/>
      <c r="AM19" s="302"/>
      <c r="AN19" s="302"/>
    </row>
    <row r="20" spans="1:40" ht="15" customHeight="1" x14ac:dyDescent="0.3">
      <c r="L20" s="16"/>
      <c r="M20" s="16"/>
      <c r="N20" s="16"/>
      <c r="P20" s="294"/>
      <c r="Q20" s="294"/>
      <c r="R20" s="294"/>
      <c r="S20" s="303"/>
      <c r="T20" s="303"/>
      <c r="U20" s="303"/>
      <c r="V20" s="304"/>
      <c r="W20" s="304"/>
      <c r="X20" s="294"/>
      <c r="Y20" s="294"/>
      <c r="Z20" s="294"/>
      <c r="AA20" s="304"/>
      <c r="AB20" s="304"/>
      <c r="AC20" s="304"/>
      <c r="AD20" s="294"/>
      <c r="AE20" s="294"/>
      <c r="AF20" s="294"/>
      <c r="AG20" s="304"/>
      <c r="AH20" s="304"/>
      <c r="AI20" s="294"/>
      <c r="AJ20" s="294"/>
      <c r="AK20" s="294"/>
      <c r="AL20" s="304"/>
      <c r="AM20" s="304"/>
      <c r="AN20" s="293"/>
    </row>
    <row r="21" spans="1:40" x14ac:dyDescent="0.3">
      <c r="L21" s="21"/>
      <c r="M21" s="16"/>
      <c r="N21" s="16"/>
      <c r="P21" s="294"/>
      <c r="Q21" s="294"/>
      <c r="R21" s="294"/>
      <c r="S21" s="298"/>
      <c r="T21" s="298"/>
      <c r="U21" s="298"/>
      <c r="V21" s="300"/>
      <c r="W21" s="300"/>
      <c r="X21" s="295"/>
      <c r="Y21" s="295"/>
      <c r="Z21" s="295"/>
      <c r="AA21" s="298"/>
      <c r="AB21" s="298"/>
      <c r="AC21" s="298"/>
      <c r="AD21" s="295"/>
      <c r="AE21" s="295"/>
      <c r="AF21" s="295"/>
      <c r="AG21" s="300"/>
      <c r="AH21" s="300"/>
      <c r="AI21" s="295"/>
      <c r="AJ21" s="295"/>
      <c r="AK21" s="295"/>
      <c r="AL21" s="300"/>
      <c r="AM21" s="300"/>
      <c r="AN21" s="293"/>
    </row>
    <row r="22" spans="1:40" x14ac:dyDescent="0.3">
      <c r="L22" s="21"/>
      <c r="M22" s="16"/>
      <c r="N22" s="16"/>
      <c r="P22" s="296"/>
      <c r="Q22" s="295"/>
      <c r="R22" s="295"/>
      <c r="S22" s="298"/>
      <c r="T22" s="298"/>
      <c r="U22" s="298"/>
      <c r="V22" s="305"/>
      <c r="W22" s="305"/>
      <c r="X22" s="295"/>
      <c r="Y22" s="295"/>
      <c r="Z22" s="295"/>
      <c r="AA22" s="298"/>
      <c r="AB22" s="298"/>
      <c r="AC22" s="298"/>
      <c r="AD22" s="295"/>
      <c r="AE22" s="295"/>
      <c r="AF22" s="295"/>
      <c r="AG22" s="300"/>
      <c r="AH22" s="300"/>
      <c r="AI22" s="295"/>
      <c r="AJ22" s="295"/>
      <c r="AK22" s="295"/>
      <c r="AL22" s="300"/>
      <c r="AM22" s="300"/>
      <c r="AN22" s="293"/>
    </row>
    <row r="23" spans="1:40" x14ac:dyDescent="0.3">
      <c r="L23" s="21"/>
      <c r="M23" s="16"/>
      <c r="N23" s="16"/>
      <c r="P23" s="297"/>
      <c r="Q23" s="298"/>
      <c r="R23" s="299"/>
      <c r="S23" s="306"/>
      <c r="T23" s="306"/>
      <c r="U23" s="306"/>
      <c r="V23" s="300"/>
      <c r="W23" s="300"/>
      <c r="X23" s="299"/>
      <c r="Y23" s="299"/>
      <c r="Z23" s="299"/>
      <c r="AA23" s="306"/>
      <c r="AB23" s="306"/>
      <c r="AC23" s="306"/>
      <c r="AD23" s="300"/>
      <c r="AE23" s="300"/>
      <c r="AF23" s="300"/>
      <c r="AG23" s="305"/>
      <c r="AH23" s="305"/>
      <c r="AI23" s="300"/>
      <c r="AJ23" s="300"/>
      <c r="AK23" s="300"/>
      <c r="AL23" s="305"/>
      <c r="AM23" s="305"/>
      <c r="AN23" s="293"/>
    </row>
    <row r="24" spans="1:40" x14ac:dyDescent="0.3">
      <c r="L24" s="21"/>
      <c r="M24" s="16"/>
      <c r="N24" s="16"/>
      <c r="P24" s="293"/>
      <c r="Q24" s="293"/>
      <c r="R24" s="293"/>
      <c r="S24" s="293"/>
      <c r="T24" s="293"/>
      <c r="U24" s="293"/>
      <c r="V24" s="293"/>
      <c r="W24" s="293"/>
      <c r="X24" s="293"/>
      <c r="Y24" s="293"/>
      <c r="Z24" s="293"/>
      <c r="AA24" s="293"/>
      <c r="AB24" s="293"/>
      <c r="AC24" s="293"/>
      <c r="AD24" s="293"/>
      <c r="AE24" s="293"/>
      <c r="AF24" s="293"/>
      <c r="AG24" s="293"/>
      <c r="AH24" s="293"/>
      <c r="AI24" s="293"/>
      <c r="AJ24" s="293"/>
      <c r="AK24" s="293"/>
      <c r="AL24" s="293"/>
      <c r="AM24" s="293"/>
      <c r="AN24" s="293"/>
    </row>
    <row r="25" spans="1:40" x14ac:dyDescent="0.3">
      <c r="L25" s="21"/>
      <c r="M25" s="21"/>
      <c r="N25" s="16"/>
      <c r="P25" s="293"/>
      <c r="Q25" s="293"/>
      <c r="R25" s="293"/>
      <c r="S25" s="293"/>
      <c r="T25" s="293"/>
      <c r="U25" s="293"/>
      <c r="V25" s="293"/>
      <c r="W25" s="293"/>
      <c r="X25" s="293"/>
      <c r="Y25" s="293"/>
      <c r="Z25" s="293"/>
      <c r="AA25" s="293"/>
      <c r="AB25" s="293"/>
      <c r="AC25" s="293"/>
      <c r="AD25" s="293"/>
      <c r="AE25" s="293"/>
      <c r="AF25" s="293"/>
      <c r="AG25" s="293"/>
      <c r="AH25" s="293"/>
      <c r="AI25" s="293"/>
      <c r="AJ25" s="293"/>
      <c r="AK25" s="293"/>
      <c r="AL25" s="293"/>
      <c r="AM25" s="293"/>
      <c r="AN25" s="293"/>
    </row>
    <row r="26" spans="1:40" x14ac:dyDescent="0.3">
      <c r="L26" s="21"/>
      <c r="M26" s="21"/>
      <c r="N26" s="16"/>
      <c r="P26" s="293"/>
      <c r="Q26" s="293"/>
      <c r="R26" s="293"/>
      <c r="S26" s="293"/>
      <c r="T26" s="293"/>
      <c r="U26" s="293"/>
      <c r="V26" s="293"/>
      <c r="W26" s="293"/>
      <c r="X26" s="293"/>
      <c r="Y26" s="293"/>
      <c r="Z26" s="293"/>
      <c r="AA26" s="293"/>
      <c r="AB26" s="293"/>
      <c r="AC26" s="293"/>
      <c r="AD26" s="293"/>
      <c r="AE26" s="293"/>
      <c r="AF26" s="293"/>
      <c r="AG26" s="293"/>
      <c r="AH26" s="293"/>
      <c r="AI26" s="293"/>
      <c r="AJ26" s="293"/>
      <c r="AK26" s="293"/>
      <c r="AL26" s="293"/>
      <c r="AM26" s="293"/>
      <c r="AN26" s="293"/>
    </row>
    <row r="27" spans="1:40" x14ac:dyDescent="0.3">
      <c r="L27" s="21"/>
      <c r="M27" s="21"/>
      <c r="N27" s="16"/>
      <c r="P27" s="1"/>
      <c r="Q27" s="1"/>
      <c r="R27" s="1"/>
      <c r="S27" s="1"/>
      <c r="T27" s="1"/>
      <c r="U27" s="1"/>
      <c r="V27" s="1"/>
      <c r="W27" s="1"/>
      <c r="X27" s="1"/>
      <c r="Y27" s="1"/>
      <c r="Z27" s="1"/>
      <c r="AA27" s="1"/>
      <c r="AB27" s="1"/>
      <c r="AC27" s="1"/>
      <c r="AD27" s="1"/>
      <c r="AE27" s="1"/>
      <c r="AF27" s="1"/>
      <c r="AG27" s="1"/>
      <c r="AH27" s="1"/>
      <c r="AI27" s="1"/>
    </row>
    <row r="28" spans="1:40" x14ac:dyDescent="0.3">
      <c r="L28" s="21"/>
      <c r="M28" s="21"/>
      <c r="N28" s="16"/>
    </row>
    <row r="29" spans="1:40" x14ac:dyDescent="0.3">
      <c r="L29" s="21"/>
      <c r="M29" s="21"/>
      <c r="N29" s="16"/>
    </row>
    <row r="30" spans="1:40" x14ac:dyDescent="0.3">
      <c r="M30" s="285"/>
    </row>
    <row r="31" spans="1:40" x14ac:dyDescent="0.3">
      <c r="L31" s="285"/>
      <c r="M31" s="285"/>
    </row>
    <row r="32" spans="1:40" x14ac:dyDescent="0.3">
      <c r="L32" s="285"/>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Dashboard</vt:lpstr>
      <vt:lpstr>Summary</vt:lpstr>
      <vt:lpstr>Sheet7</vt:lpstr>
      <vt:lpstr>Sheet10</vt:lpstr>
      <vt:lpstr>Sheet8</vt:lpstr>
      <vt:lpstr>Sheet12</vt:lpstr>
      <vt:lpstr>Sheet9</vt:lpstr>
      <vt:lpstr>Sheet11</vt:lpstr>
      <vt:lpstr>Sheet1</vt:lpstr>
      <vt:lpstr>Sheet2</vt:lpstr>
      <vt:lpstr>Sheet3</vt:lpstr>
      <vt:lpstr>Sheet4</vt:lpstr>
      <vt:lpstr>Sheet15</vt:lpstr>
      <vt:lpstr>Sheet5</vt:lpstr>
      <vt:lpstr>Table 3</vt:lpstr>
      <vt:lpstr>Table 4</vt:lpstr>
      <vt:lpstr>Table 8</vt:lpstr>
      <vt:lpstr>Sheet6</vt:lpstr>
      <vt:lpstr>Table 9</vt:lpstr>
      <vt:lpstr>Sheet14</vt:lpstr>
      <vt:lpstr>Sheet17</vt:lpstr>
      <vt:lpstr>Table 10</vt:lpstr>
      <vt:lpstr>Table 11</vt:lpstr>
      <vt:lpstr>Table 12</vt:lpstr>
      <vt:lpstr>Table 13</vt:lpstr>
      <vt:lpstr>Table 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Police-reported crime statistics in Canada, 2016.pdf</dc:title>
  <dc:creator>Paul Chinaemerem</dc:creator>
  <cp:lastModifiedBy>Paul Chinaemerem</cp:lastModifiedBy>
  <dcterms:created xsi:type="dcterms:W3CDTF">2024-12-04T02:20:37Z</dcterms:created>
  <dcterms:modified xsi:type="dcterms:W3CDTF">2024-12-09T03:19:36Z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2024-12-03T00:00:00Z</vt:filetime>
  </property>
  <property fmtid="{D5CDD505-2E9C-101B-9397-08002B2CF9AE}" pid="3" name="LastSaved">
    <vt:filetime>2024-12-04T00:00:00Z</vt:filetime>
  </property>
  <property fmtid="{D5CDD505-2E9C-101B-9397-08002B2CF9AE}" pid="4" name="Producer">
    <vt:lpwstr>Microsoft: Print To PDF</vt:lpwstr>
  </property>
</Properties>
</file>