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10Alytics files Nov Cohorts\"/>
    </mc:Choice>
  </mc:AlternateContent>
  <xr:revisionPtr revIDLastSave="0" documentId="8_{A85FE4FF-E3FC-47C9-B19F-95BA44BB706A}" xr6:coauthVersionLast="47" xr6:coauthVersionMax="47" xr10:uidLastSave="{00000000-0000-0000-0000-000000000000}"/>
  <bookViews>
    <workbookView xWindow="720" yWindow="720" windowWidth="18400" windowHeight="9270" activeTab="3" xr2:uid="{00000000-000D-0000-FFFF-FFFF00000000}"/>
  </bookViews>
  <sheets>
    <sheet name="Functions" sheetId="1" r:id="rId1"/>
    <sheet name="IF" sheetId="2" r:id="rId2"/>
    <sheet name="NESTEDIF" sheetId="3" r:id="rId3"/>
    <sheet name="VLOOKU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F12" i="4"/>
  <c r="F1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L18" i="1"/>
  <c r="L19" i="1"/>
  <c r="L20" i="1"/>
  <c r="L21" i="1"/>
  <c r="L22" i="1"/>
  <c r="L23" i="1"/>
  <c r="L24" i="1"/>
  <c r="L25" i="1"/>
  <c r="L26" i="1"/>
  <c r="L27" i="1"/>
  <c r="L28" i="1"/>
  <c r="L17" i="1"/>
  <c r="J17" i="1"/>
  <c r="K28" i="1"/>
  <c r="K27" i="1"/>
  <c r="K26" i="1"/>
  <c r="K25" i="1"/>
  <c r="K24" i="1"/>
  <c r="K23" i="1"/>
  <c r="K22" i="1"/>
  <c r="K21" i="1"/>
  <c r="K20" i="1"/>
  <c r="K19" i="1"/>
  <c r="K18" i="1"/>
  <c r="K17" i="1"/>
  <c r="I28" i="1"/>
  <c r="I27" i="1"/>
  <c r="I26" i="1"/>
  <c r="I25" i="1"/>
  <c r="I24" i="1"/>
  <c r="J18" i="1"/>
  <c r="J19" i="1"/>
  <c r="J20" i="1"/>
  <c r="J21" i="1"/>
  <c r="J22" i="1"/>
  <c r="J23" i="1"/>
  <c r="J24" i="1"/>
  <c r="J25" i="1"/>
  <c r="J26" i="1"/>
  <c r="J27" i="1"/>
  <c r="J28" i="1"/>
  <c r="I23" i="1"/>
  <c r="I22" i="1"/>
  <c r="I21" i="1"/>
  <c r="I20" i="1"/>
  <c r="I19" i="1"/>
  <c r="I18" i="1"/>
  <c r="I17" i="1"/>
  <c r="I12" i="1"/>
  <c r="I11" i="1"/>
  <c r="I7" i="1"/>
  <c r="I6" i="1"/>
  <c r="I5" i="1"/>
  <c r="I4" i="1"/>
</calcChain>
</file>

<file path=xl/sharedStrings.xml><?xml version="1.0" encoding="utf-8"?>
<sst xmlns="http://schemas.openxmlformats.org/spreadsheetml/2006/main" count="290" uniqueCount="121">
  <si>
    <t>First Name</t>
  </si>
  <si>
    <t>Last Name</t>
  </si>
  <si>
    <t>Product Name</t>
  </si>
  <si>
    <t>Amount</t>
  </si>
  <si>
    <t>Ovidiu</t>
  </si>
  <si>
    <t>Feng</t>
  </si>
  <si>
    <t>Adjustable Race</t>
  </si>
  <si>
    <t>Thierry</t>
  </si>
  <si>
    <t>Sam</t>
  </si>
  <si>
    <t>Bearing Ball</t>
  </si>
  <si>
    <t>Janice</t>
  </si>
  <si>
    <t>Fakhouri</t>
  </si>
  <si>
    <t>SUM</t>
  </si>
  <si>
    <t>Michael</t>
  </si>
  <si>
    <t>Sacksteder</t>
  </si>
  <si>
    <t>AVERAGE</t>
  </si>
  <si>
    <t>Sharon</t>
  </si>
  <si>
    <t>Randall</t>
  </si>
  <si>
    <t>MAX</t>
  </si>
  <si>
    <t>David</t>
  </si>
  <si>
    <t>Dyck</t>
  </si>
  <si>
    <t>Crankarm</t>
  </si>
  <si>
    <t>MIN</t>
  </si>
  <si>
    <t>Kevin</t>
  </si>
  <si>
    <t>Earls</t>
  </si>
  <si>
    <t>John</t>
  </si>
  <si>
    <t>Hay</t>
  </si>
  <si>
    <t>Mary</t>
  </si>
  <si>
    <t>Koenigsbauer</t>
  </si>
  <si>
    <t>Chainring</t>
  </si>
  <si>
    <t>Product</t>
  </si>
  <si>
    <t>Wanida</t>
  </si>
  <si>
    <t>Steele</t>
  </si>
  <si>
    <t>Count</t>
  </si>
  <si>
    <t>Terry</t>
  </si>
  <si>
    <t>Nayberg</t>
  </si>
  <si>
    <t>CountA</t>
  </si>
  <si>
    <t>Sariya</t>
  </si>
  <si>
    <t>Cencini</t>
  </si>
  <si>
    <t>Crown Race</t>
  </si>
  <si>
    <t>Preston</t>
  </si>
  <si>
    <t>Chain Stays</t>
  </si>
  <si>
    <t>Jill</t>
  </si>
  <si>
    <t>Richins</t>
  </si>
  <si>
    <t>Decal</t>
  </si>
  <si>
    <t>James</t>
  </si>
  <si>
    <t>Johnson</t>
  </si>
  <si>
    <t>CountIF</t>
  </si>
  <si>
    <t>SumIF</t>
  </si>
  <si>
    <t>Peter</t>
  </si>
  <si>
    <t>Young</t>
  </si>
  <si>
    <t>Down Tube</t>
  </si>
  <si>
    <t>Jo</t>
  </si>
  <si>
    <t>Metters</t>
  </si>
  <si>
    <t>End Caps</t>
  </si>
  <si>
    <t>Guy</t>
  </si>
  <si>
    <t>Li</t>
  </si>
  <si>
    <t>Mark</t>
  </si>
  <si>
    <t>Yalovsky</t>
  </si>
  <si>
    <t>Britta</t>
  </si>
  <si>
    <t>Ingle</t>
  </si>
  <si>
    <t>Fork End</t>
  </si>
  <si>
    <t>Margie</t>
  </si>
  <si>
    <t>Zabokritski</t>
  </si>
  <si>
    <t>Freewheel</t>
  </si>
  <si>
    <t>Rebecca</t>
  </si>
  <si>
    <t>Martin</t>
  </si>
  <si>
    <t>Flat Washer</t>
  </si>
  <si>
    <t>Annik</t>
  </si>
  <si>
    <t>Koch</t>
  </si>
  <si>
    <t>Suchitra</t>
  </si>
  <si>
    <t>Lawrence</t>
  </si>
  <si>
    <t>Brandon</t>
  </si>
  <si>
    <t>King</t>
  </si>
  <si>
    <t>Jose</t>
  </si>
  <si>
    <t>Frum</t>
  </si>
  <si>
    <t>Chris</t>
  </si>
  <si>
    <t>Miksovsky</t>
  </si>
  <si>
    <t>Kim</t>
  </si>
  <si>
    <t>McAskill-White</t>
  </si>
  <si>
    <t>Ed</t>
  </si>
  <si>
    <t>Hines</t>
  </si>
  <si>
    <t>JoLynn</t>
  </si>
  <si>
    <t>Mirchandani</t>
  </si>
  <si>
    <t>Full Name</t>
  </si>
  <si>
    <t>Category</t>
  </si>
  <si>
    <t>Ovidiu Feng</t>
  </si>
  <si>
    <t>Thierry Sam</t>
  </si>
  <si>
    <t>Janice Fakhouri</t>
  </si>
  <si>
    <t>Michael Sacksteder</t>
  </si>
  <si>
    <t>Sharon Randall</t>
  </si>
  <si>
    <t>David Dyck</t>
  </si>
  <si>
    <t>Kevin Earls</t>
  </si>
  <si>
    <t>John Hay</t>
  </si>
  <si>
    <t>Mary Koenigsbauer</t>
  </si>
  <si>
    <t>Wanida Steele</t>
  </si>
  <si>
    <t>IF Amount is greater than $46,000, categorize the transaction as Profitable, else Average</t>
  </si>
  <si>
    <t>Terry Nayberg</t>
  </si>
  <si>
    <t>Sariya Cencini</t>
  </si>
  <si>
    <t>Mary Preston</t>
  </si>
  <si>
    <t>Jill Richins</t>
  </si>
  <si>
    <t>James Johnson</t>
  </si>
  <si>
    <t>Peter Young</t>
  </si>
  <si>
    <t>Jo Metters</t>
  </si>
  <si>
    <t>Guy Li</t>
  </si>
  <si>
    <t>Mark Yalovsky</t>
  </si>
  <si>
    <t>Britta Ingle</t>
  </si>
  <si>
    <t>Margie Zabokritski</t>
  </si>
  <si>
    <t>Rebecca Martin</t>
  </si>
  <si>
    <t>Annik Koch</t>
  </si>
  <si>
    <t>Suchitra Lawrence</t>
  </si>
  <si>
    <t>$0 - $20000</t>
  </si>
  <si>
    <t>Fair</t>
  </si>
  <si>
    <t>$20001 - $30000</t>
  </si>
  <si>
    <t>Good</t>
  </si>
  <si>
    <t>&gt; $30000</t>
  </si>
  <si>
    <t>Very Good</t>
  </si>
  <si>
    <t>VLOOKUP(lookup_value,table_array,col_index_num,[range_lookup])</t>
  </si>
  <si>
    <t>Customer Name</t>
  </si>
  <si>
    <t>Amount/Salary</t>
  </si>
  <si>
    <t>Updated Salary (If Salary &gt;50000,add500, if &lt;50000, add 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</si>
</sst>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b/>
      <sz val="11"/>
      <color rgb="FFE46C0A"/>
      <name val="Aptos Narrow"/>
      <family val="2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164" fontId="2" fillId="0" borderId="6" xfId="0" applyNumberFormat="1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2" borderId="6" xfId="0" applyFont="1" applyFill="1" applyBorder="1" applyAlignment="1">
      <alignment readingOrder="1"/>
    </xf>
    <xf numFmtId="0" fontId="1" fillId="2" borderId="6" xfId="0" applyFont="1" applyFill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1" fillId="2" borderId="14" xfId="0" applyFont="1" applyFill="1" applyBorder="1" applyAlignment="1">
      <alignment readingOrder="1"/>
    </xf>
    <xf numFmtId="164" fontId="2" fillId="0" borderId="14" xfId="0" applyNumberFormat="1" applyFont="1" applyBorder="1" applyAlignment="1">
      <alignment readingOrder="1"/>
    </xf>
    <xf numFmtId="0" fontId="2" fillId="0" borderId="15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6" xfId="0" applyFont="1" applyBorder="1" applyAlignment="1">
      <alignment readingOrder="1"/>
    </xf>
    <xf numFmtId="44" fontId="2" fillId="0" borderId="6" xfId="1" applyFont="1" applyBorder="1" applyAlignment="1">
      <alignment readingOrder="1"/>
    </xf>
    <xf numFmtId="44" fontId="2" fillId="0" borderId="13" xfId="1" applyFont="1" applyBorder="1" applyAlignment="1">
      <alignment readingOrder="1"/>
    </xf>
    <xf numFmtId="0" fontId="1" fillId="2" borderId="17" xfId="0" applyFont="1" applyFill="1" applyBorder="1" applyAlignment="1">
      <alignment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2"/>
  <sheetViews>
    <sheetView topLeftCell="D15" workbookViewId="0">
      <selection activeCell="L17" sqref="L17:L28"/>
    </sheetView>
  </sheetViews>
  <sheetFormatPr defaultRowHeight="14.5" x14ac:dyDescent="0.35"/>
  <cols>
    <col min="2" max="2" width="13.26953125" customWidth="1"/>
    <col min="3" max="3" width="18.1796875" customWidth="1"/>
    <col min="4" max="4" width="17" customWidth="1"/>
    <col min="5" max="5" width="14.54296875" customWidth="1"/>
    <col min="8" max="8" width="14.08984375" customWidth="1"/>
    <col min="9" max="10" width="15.26953125" customWidth="1"/>
    <col min="11" max="11" width="14.26953125" customWidth="1"/>
    <col min="12" max="12" width="12.1796875" bestFit="1" customWidth="1"/>
  </cols>
  <sheetData>
    <row r="1" spans="2:12" x14ac:dyDescent="0.35">
      <c r="B1" s="1" t="s">
        <v>0</v>
      </c>
      <c r="C1" s="2" t="s">
        <v>1</v>
      </c>
      <c r="D1" s="2" t="s">
        <v>2</v>
      </c>
      <c r="E1" s="2" t="s">
        <v>3</v>
      </c>
      <c r="F1" s="3"/>
      <c r="G1" s="3"/>
      <c r="H1" s="3"/>
      <c r="I1" s="3"/>
      <c r="J1" s="15"/>
      <c r="K1" s="4"/>
    </row>
    <row r="2" spans="2:12" x14ac:dyDescent="0.35">
      <c r="B2" s="5" t="s">
        <v>4</v>
      </c>
      <c r="C2" s="6" t="s">
        <v>5</v>
      </c>
      <c r="D2" s="6" t="s">
        <v>6</v>
      </c>
      <c r="E2" s="7">
        <v>75860</v>
      </c>
      <c r="F2" s="8"/>
      <c r="G2" s="8"/>
      <c r="H2" s="9"/>
      <c r="I2" s="9"/>
      <c r="J2" s="16"/>
      <c r="K2" s="10"/>
    </row>
    <row r="3" spans="2:12" x14ac:dyDescent="0.35">
      <c r="B3" s="5" t="s">
        <v>7</v>
      </c>
      <c r="C3" s="6" t="s">
        <v>8</v>
      </c>
      <c r="D3" s="6" t="s">
        <v>9</v>
      </c>
      <c r="E3" s="7">
        <v>31760</v>
      </c>
      <c r="F3" s="8"/>
      <c r="G3" s="10"/>
      <c r="H3" s="11"/>
      <c r="I3" s="12" t="s">
        <v>3</v>
      </c>
      <c r="J3" s="17"/>
      <c r="K3" s="10"/>
    </row>
    <row r="4" spans="2:12" x14ac:dyDescent="0.35">
      <c r="B4" s="5" t="s">
        <v>10</v>
      </c>
      <c r="C4" s="6" t="s">
        <v>11</v>
      </c>
      <c r="D4" s="6" t="s">
        <v>9</v>
      </c>
      <c r="E4" s="7">
        <v>62334</v>
      </c>
      <c r="F4" s="8"/>
      <c r="G4" s="10"/>
      <c r="H4" s="12" t="s">
        <v>12</v>
      </c>
      <c r="I4" s="7">
        <f>SUM(E2:E31)</f>
        <v>1373112</v>
      </c>
      <c r="J4" s="18"/>
      <c r="K4" s="10"/>
    </row>
    <row r="5" spans="2:12" x14ac:dyDescent="0.35">
      <c r="B5" s="5" t="s">
        <v>13</v>
      </c>
      <c r="C5" s="6" t="s">
        <v>14</v>
      </c>
      <c r="D5" s="6" t="s">
        <v>9</v>
      </c>
      <c r="E5" s="7">
        <v>56664</v>
      </c>
      <c r="F5" s="8"/>
      <c r="G5" s="10"/>
      <c r="H5" s="12" t="s">
        <v>15</v>
      </c>
      <c r="I5" s="7">
        <f>AVERAGE(E2:E31)</f>
        <v>45770.400000000001</v>
      </c>
      <c r="J5" s="18"/>
      <c r="K5" s="10"/>
    </row>
    <row r="6" spans="2:12" x14ac:dyDescent="0.35">
      <c r="B6" s="5" t="s">
        <v>16</v>
      </c>
      <c r="C6" s="6" t="s">
        <v>17</v>
      </c>
      <c r="D6" s="6" t="s">
        <v>6</v>
      </c>
      <c r="E6" s="7">
        <v>22905</v>
      </c>
      <c r="F6" s="8"/>
      <c r="G6" s="10"/>
      <c r="H6" s="12" t="s">
        <v>18</v>
      </c>
      <c r="I6" s="7">
        <f>MAX(E2:E31)</f>
        <v>79758</v>
      </c>
      <c r="J6" s="18"/>
      <c r="K6" s="10"/>
    </row>
    <row r="7" spans="2:12" x14ac:dyDescent="0.35">
      <c r="B7" s="5" t="s">
        <v>19</v>
      </c>
      <c r="C7" s="6" t="s">
        <v>20</v>
      </c>
      <c r="D7" s="6" t="s">
        <v>21</v>
      </c>
      <c r="E7" s="7">
        <v>69720</v>
      </c>
      <c r="F7" s="8"/>
      <c r="G7" s="10"/>
      <c r="H7" s="12" t="s">
        <v>22</v>
      </c>
      <c r="I7" s="7">
        <f>MIN(E2:E31)</f>
        <v>15660</v>
      </c>
      <c r="J7" s="18"/>
      <c r="K7" s="10"/>
    </row>
    <row r="8" spans="2:12" x14ac:dyDescent="0.35">
      <c r="B8" s="5" t="s">
        <v>23</v>
      </c>
      <c r="C8" s="6" t="s">
        <v>24</v>
      </c>
      <c r="D8" s="6" t="s">
        <v>21</v>
      </c>
      <c r="E8" s="7">
        <v>68560</v>
      </c>
      <c r="F8" s="8"/>
      <c r="G8" s="8"/>
      <c r="H8" s="8"/>
      <c r="I8" s="8"/>
      <c r="J8" s="19"/>
      <c r="K8" s="10"/>
    </row>
    <row r="9" spans="2:12" x14ac:dyDescent="0.35">
      <c r="B9" s="5" t="s">
        <v>25</v>
      </c>
      <c r="C9" s="6" t="s">
        <v>26</v>
      </c>
      <c r="D9" s="6" t="s">
        <v>21</v>
      </c>
      <c r="E9" s="7">
        <v>30642</v>
      </c>
      <c r="F9" s="8"/>
      <c r="G9" s="8"/>
      <c r="H9" s="9"/>
      <c r="I9" s="9"/>
      <c r="J9" s="16"/>
      <c r="K9" s="10"/>
    </row>
    <row r="10" spans="2:12" x14ac:dyDescent="0.35">
      <c r="B10" s="5" t="s">
        <v>27</v>
      </c>
      <c r="C10" s="6" t="s">
        <v>28</v>
      </c>
      <c r="D10" s="6" t="s">
        <v>29</v>
      </c>
      <c r="E10" s="7">
        <v>21984</v>
      </c>
      <c r="F10" s="8"/>
      <c r="G10" s="10"/>
      <c r="H10" s="11"/>
      <c r="I10" s="12" t="s">
        <v>30</v>
      </c>
      <c r="J10" s="17"/>
      <c r="K10" s="10"/>
    </row>
    <row r="11" spans="2:12" x14ac:dyDescent="0.35">
      <c r="B11" s="5" t="s">
        <v>31</v>
      </c>
      <c r="C11" s="6" t="s">
        <v>32</v>
      </c>
      <c r="D11" s="6" t="s">
        <v>29</v>
      </c>
      <c r="E11" s="7">
        <v>26900</v>
      </c>
      <c r="F11" s="8"/>
      <c r="G11" s="10"/>
      <c r="H11" s="12" t="s">
        <v>33</v>
      </c>
      <c r="I11" s="6">
        <f>COUNT(D2:D31)</f>
        <v>0</v>
      </c>
      <c r="J11" s="20"/>
      <c r="K11" s="10"/>
    </row>
    <row r="12" spans="2:12" x14ac:dyDescent="0.35">
      <c r="B12" s="5" t="s">
        <v>34</v>
      </c>
      <c r="C12" s="6" t="s">
        <v>35</v>
      </c>
      <c r="D12" s="6" t="s">
        <v>29</v>
      </c>
      <c r="E12" s="7">
        <v>69792</v>
      </c>
      <c r="F12" s="8"/>
      <c r="G12" s="10"/>
      <c r="H12" s="12" t="s">
        <v>36</v>
      </c>
      <c r="I12" s="6">
        <f>COUNTA(D2:D31)</f>
        <v>30</v>
      </c>
      <c r="J12" s="20"/>
      <c r="K12" s="10"/>
    </row>
    <row r="13" spans="2:12" x14ac:dyDescent="0.35">
      <c r="B13" s="5" t="s">
        <v>37</v>
      </c>
      <c r="C13" s="6" t="s">
        <v>38</v>
      </c>
      <c r="D13" s="6" t="s">
        <v>39</v>
      </c>
      <c r="E13" s="7">
        <v>54468</v>
      </c>
      <c r="F13" s="8"/>
      <c r="G13" s="8"/>
      <c r="H13" s="8"/>
      <c r="I13" s="8"/>
      <c r="J13" s="19"/>
      <c r="K13" s="10"/>
    </row>
    <row r="14" spans="2:12" x14ac:dyDescent="0.35">
      <c r="B14" s="5" t="s">
        <v>27</v>
      </c>
      <c r="C14" s="6" t="s">
        <v>40</v>
      </c>
      <c r="D14" s="6" t="s">
        <v>41</v>
      </c>
      <c r="E14" s="7">
        <v>51930</v>
      </c>
      <c r="F14" s="8"/>
      <c r="G14" s="8"/>
      <c r="H14" s="8"/>
      <c r="I14" s="8"/>
      <c r="J14" s="19"/>
      <c r="K14" s="10"/>
    </row>
    <row r="15" spans="2:12" x14ac:dyDescent="0.35">
      <c r="B15" s="5" t="s">
        <v>42</v>
      </c>
      <c r="C15" s="6" t="s">
        <v>43</v>
      </c>
      <c r="D15" s="6" t="s">
        <v>44</v>
      </c>
      <c r="E15" s="7">
        <v>22197</v>
      </c>
      <c r="F15" s="8"/>
      <c r="G15" s="8"/>
      <c r="H15" s="9"/>
      <c r="I15" s="9"/>
      <c r="J15" s="21"/>
      <c r="K15" s="6"/>
    </row>
    <row r="16" spans="2:12" x14ac:dyDescent="0.35">
      <c r="B16" s="5" t="s">
        <v>45</v>
      </c>
      <c r="C16" s="6" t="s">
        <v>46</v>
      </c>
      <c r="D16" s="6" t="s">
        <v>44</v>
      </c>
      <c r="E16" s="7">
        <v>75213</v>
      </c>
      <c r="F16" s="8"/>
      <c r="G16" s="10"/>
      <c r="H16" s="12" t="s">
        <v>30</v>
      </c>
      <c r="I16" s="12" t="s">
        <v>47</v>
      </c>
      <c r="J16" s="12" t="s">
        <v>47</v>
      </c>
      <c r="K16" s="12" t="s">
        <v>48</v>
      </c>
      <c r="L16" s="12" t="s">
        <v>48</v>
      </c>
    </row>
    <row r="17" spans="2:12" x14ac:dyDescent="0.35">
      <c r="B17" s="5" t="s">
        <v>49</v>
      </c>
      <c r="C17" s="6" t="s">
        <v>50</v>
      </c>
      <c r="D17" s="6" t="s">
        <v>51</v>
      </c>
      <c r="E17" s="7">
        <v>35854</v>
      </c>
      <c r="F17" s="8"/>
      <c r="G17" s="10"/>
      <c r="H17" s="12" t="s">
        <v>6</v>
      </c>
      <c r="I17" s="6">
        <f>COUNTIF(D2:D31,"Adjustable Race")</f>
        <v>2</v>
      </c>
      <c r="J17" s="6">
        <f>COUNTIF($D$2:$D$31,H17)</f>
        <v>2</v>
      </c>
      <c r="K17" s="7">
        <f>SUMIF(D2:D31,"Adjustable Race",E2:E31)</f>
        <v>98765</v>
      </c>
      <c r="L17" s="22">
        <f>SUMIF($D$2:$D$31,H17, $E$2:$E$31)</f>
        <v>98765</v>
      </c>
    </row>
    <row r="18" spans="2:12" x14ac:dyDescent="0.35">
      <c r="B18" s="5" t="s">
        <v>52</v>
      </c>
      <c r="C18" s="6" t="s">
        <v>53</v>
      </c>
      <c r="D18" s="6" t="s">
        <v>54</v>
      </c>
      <c r="E18" s="7">
        <v>48858</v>
      </c>
      <c r="F18" s="8"/>
      <c r="G18" s="10"/>
      <c r="H18" s="12" t="s">
        <v>9</v>
      </c>
      <c r="I18" s="6">
        <f>COUNTIF(D3:D32,"Bearing ball")</f>
        <v>3</v>
      </c>
      <c r="J18" s="6">
        <f t="shared" ref="J18:J28" si="0">COUNTIF($D$2:$D$31,H18)</f>
        <v>3</v>
      </c>
      <c r="K18" s="7">
        <f>SUMIF(D3:D32,"Bearing Ball",E3:E32)</f>
        <v>150758</v>
      </c>
      <c r="L18" s="22">
        <f t="shared" ref="L18:L28" si="1">SUMIF($D$2:$D$31,H18, $E$2:$E$31)</f>
        <v>150758</v>
      </c>
    </row>
    <row r="19" spans="2:12" x14ac:dyDescent="0.35">
      <c r="B19" s="5" t="s">
        <v>55</v>
      </c>
      <c r="C19" s="6" t="s">
        <v>56</v>
      </c>
      <c r="D19" s="6" t="s">
        <v>54</v>
      </c>
      <c r="E19" s="7">
        <v>51408</v>
      </c>
      <c r="F19" s="8"/>
      <c r="G19" s="10"/>
      <c r="H19" s="12" t="s">
        <v>21</v>
      </c>
      <c r="I19" s="6">
        <f>COUNTIF(D4:D33,"Crankarm")</f>
        <v>3</v>
      </c>
      <c r="J19" s="6">
        <f t="shared" si="0"/>
        <v>3</v>
      </c>
      <c r="K19" s="7">
        <f>SUMIF(D4:D33,"Crankarm",E4:E33)</f>
        <v>168922</v>
      </c>
      <c r="L19" s="22">
        <f t="shared" si="1"/>
        <v>168922</v>
      </c>
    </row>
    <row r="20" spans="2:12" x14ac:dyDescent="0.35">
      <c r="B20" s="5" t="s">
        <v>57</v>
      </c>
      <c r="C20" s="6" t="s">
        <v>58</v>
      </c>
      <c r="D20" s="6" t="s">
        <v>54</v>
      </c>
      <c r="E20" s="7">
        <v>22100</v>
      </c>
      <c r="F20" s="8"/>
      <c r="G20" s="10"/>
      <c r="H20" s="12" t="s">
        <v>29</v>
      </c>
      <c r="I20" s="6">
        <f>COUNTIF(D5:D34,"Chainring")</f>
        <v>3</v>
      </c>
      <c r="J20" s="6">
        <f t="shared" si="0"/>
        <v>3</v>
      </c>
      <c r="K20" s="7">
        <f>SUMIF(D5:D34,"Chainring",E5:E34)</f>
        <v>118676</v>
      </c>
      <c r="L20" s="22">
        <f t="shared" si="1"/>
        <v>118676</v>
      </c>
    </row>
    <row r="21" spans="2:12" x14ac:dyDescent="0.35">
      <c r="B21" s="5" t="s">
        <v>59</v>
      </c>
      <c r="C21" s="6" t="s">
        <v>60</v>
      </c>
      <c r="D21" s="6" t="s">
        <v>61</v>
      </c>
      <c r="E21" s="7">
        <v>41916</v>
      </c>
      <c r="F21" s="8"/>
      <c r="G21" s="10"/>
      <c r="H21" s="12" t="s">
        <v>39</v>
      </c>
      <c r="I21" s="6">
        <f>COUNTIF(D6:D35,"Crown Race")</f>
        <v>1</v>
      </c>
      <c r="J21" s="6">
        <f t="shared" si="0"/>
        <v>1</v>
      </c>
      <c r="K21" s="7">
        <f>SUMIF(D6:D35,"Crown Race",E6:E35)</f>
        <v>54468</v>
      </c>
      <c r="L21" s="22">
        <f t="shared" si="1"/>
        <v>54468</v>
      </c>
    </row>
    <row r="22" spans="2:12" x14ac:dyDescent="0.35">
      <c r="B22" s="5" t="s">
        <v>62</v>
      </c>
      <c r="C22" s="6" t="s">
        <v>63</v>
      </c>
      <c r="D22" s="6" t="s">
        <v>64</v>
      </c>
      <c r="E22" s="7">
        <v>46361</v>
      </c>
      <c r="F22" s="8"/>
      <c r="G22" s="10"/>
      <c r="H22" s="12" t="s">
        <v>41</v>
      </c>
      <c r="I22" s="6">
        <f>COUNTIF(D7:D36,"Chain Stays")</f>
        <v>1</v>
      </c>
      <c r="J22" s="6">
        <f t="shared" si="0"/>
        <v>1</v>
      </c>
      <c r="K22" s="7">
        <f>SUMIF(D7:D36,"Chain Stays",E7:E36)</f>
        <v>51930</v>
      </c>
      <c r="L22" s="22">
        <f t="shared" si="1"/>
        <v>51930</v>
      </c>
    </row>
    <row r="23" spans="2:12" x14ac:dyDescent="0.35">
      <c r="B23" s="5" t="s">
        <v>65</v>
      </c>
      <c r="C23" s="6" t="s">
        <v>66</v>
      </c>
      <c r="D23" s="6" t="s">
        <v>67</v>
      </c>
      <c r="E23" s="7">
        <v>33650</v>
      </c>
      <c r="F23" s="8"/>
      <c r="G23" s="10"/>
      <c r="H23" s="12" t="s">
        <v>44</v>
      </c>
      <c r="I23" s="6">
        <f>COUNTIF(D8:D37,"Decal")</f>
        <v>2</v>
      </c>
      <c r="J23" s="6">
        <f t="shared" si="0"/>
        <v>2</v>
      </c>
      <c r="K23" s="7">
        <f>SUMIF(D8:D37,"Decal",E8:E37)</f>
        <v>97410</v>
      </c>
      <c r="L23" s="22">
        <f t="shared" si="1"/>
        <v>97410</v>
      </c>
    </row>
    <row r="24" spans="2:12" x14ac:dyDescent="0.35">
      <c r="B24" s="5" t="s">
        <v>68</v>
      </c>
      <c r="C24" s="6" t="s">
        <v>69</v>
      </c>
      <c r="D24" s="6" t="s">
        <v>67</v>
      </c>
      <c r="E24" s="7">
        <v>27395</v>
      </c>
      <c r="F24" s="8"/>
      <c r="G24" s="10"/>
      <c r="H24" s="12" t="s">
        <v>51</v>
      </c>
      <c r="I24" s="6">
        <f>COUNTIF(D9:D38,"Down Tube")</f>
        <v>1</v>
      </c>
      <c r="J24" s="6">
        <f t="shared" si="0"/>
        <v>1</v>
      </c>
      <c r="K24" s="7">
        <f>SUMIF(D9:D38,"Down Tube",E9:E38)</f>
        <v>35854</v>
      </c>
      <c r="L24" s="22">
        <f t="shared" si="1"/>
        <v>35854</v>
      </c>
    </row>
    <row r="25" spans="2:12" x14ac:dyDescent="0.35">
      <c r="B25" s="5" t="s">
        <v>70</v>
      </c>
      <c r="C25" s="6" t="s">
        <v>71</v>
      </c>
      <c r="D25" s="6" t="s">
        <v>67</v>
      </c>
      <c r="E25" s="7">
        <v>44940</v>
      </c>
      <c r="F25" s="8"/>
      <c r="G25" s="10"/>
      <c r="H25" s="12" t="s">
        <v>54</v>
      </c>
      <c r="I25" s="6">
        <f>COUNTIF(D10:D39,"End Caps")</f>
        <v>3</v>
      </c>
      <c r="J25" s="6">
        <f t="shared" si="0"/>
        <v>3</v>
      </c>
      <c r="K25" s="7">
        <f>SUMIF(D10:D39,"End Caps",E10:E39)</f>
        <v>122366</v>
      </c>
      <c r="L25" s="22">
        <f t="shared" si="1"/>
        <v>122366</v>
      </c>
    </row>
    <row r="26" spans="2:12" x14ac:dyDescent="0.35">
      <c r="B26" s="5" t="s">
        <v>72</v>
      </c>
      <c r="C26" s="6" t="s">
        <v>73</v>
      </c>
      <c r="D26" s="6" t="s">
        <v>67</v>
      </c>
      <c r="E26" s="7">
        <v>63480</v>
      </c>
      <c r="F26" s="8"/>
      <c r="G26" s="10"/>
      <c r="H26" s="12" t="s">
        <v>61</v>
      </c>
      <c r="I26" s="6">
        <f>COUNTIF(D11:D40,"Fork End")</f>
        <v>1</v>
      </c>
      <c r="J26" s="6">
        <f t="shared" si="0"/>
        <v>1</v>
      </c>
      <c r="K26" s="7">
        <f>SUMIF(D11:D40,"Fork End",E11:E40)</f>
        <v>41916</v>
      </c>
      <c r="L26" s="22">
        <f t="shared" si="1"/>
        <v>41916</v>
      </c>
    </row>
    <row r="27" spans="2:12" x14ac:dyDescent="0.35">
      <c r="B27" s="5" t="s">
        <v>74</v>
      </c>
      <c r="C27" s="6" t="s">
        <v>75</v>
      </c>
      <c r="D27" s="6" t="s">
        <v>67</v>
      </c>
      <c r="E27" s="7">
        <v>15660</v>
      </c>
      <c r="F27" s="8"/>
      <c r="G27" s="10"/>
      <c r="H27" s="12" t="s">
        <v>64</v>
      </c>
      <c r="I27" s="6">
        <f>COUNTIF(D12:D41,"FreeWheel")</f>
        <v>1</v>
      </c>
      <c r="J27" s="6">
        <f t="shared" si="0"/>
        <v>1</v>
      </c>
      <c r="K27" s="7">
        <f>SUMIF(D12:D41,"FreeWheel",E12:E41)</f>
        <v>46361</v>
      </c>
      <c r="L27" s="22">
        <f t="shared" si="1"/>
        <v>46361</v>
      </c>
    </row>
    <row r="28" spans="2:12" x14ac:dyDescent="0.35">
      <c r="B28" s="5" t="s">
        <v>76</v>
      </c>
      <c r="C28" s="6" t="s">
        <v>77</v>
      </c>
      <c r="D28" s="6" t="s">
        <v>67</v>
      </c>
      <c r="E28" s="7">
        <v>46585</v>
      </c>
      <c r="F28" s="8"/>
      <c r="G28" s="10"/>
      <c r="H28" s="12" t="s">
        <v>67</v>
      </c>
      <c r="I28" s="6">
        <f>COUNTIF(D13:D42,"Flat Washer")</f>
        <v>9</v>
      </c>
      <c r="J28" s="6">
        <f t="shared" si="0"/>
        <v>9</v>
      </c>
      <c r="K28" s="7">
        <f>SUMIF(D13:D42,"Flat Washer",E13:E42)</f>
        <v>385686</v>
      </c>
      <c r="L28" s="22">
        <f t="shared" si="1"/>
        <v>385686</v>
      </c>
    </row>
    <row r="29" spans="2:12" x14ac:dyDescent="0.35">
      <c r="B29" s="5" t="s">
        <v>78</v>
      </c>
      <c r="C29" s="6" t="s">
        <v>79</v>
      </c>
      <c r="D29" s="6" t="s">
        <v>67</v>
      </c>
      <c r="E29" s="7">
        <v>79758</v>
      </c>
      <c r="F29" s="8"/>
      <c r="G29" s="8"/>
      <c r="H29" s="8"/>
      <c r="I29" s="8"/>
      <c r="J29" s="19"/>
      <c r="K29" s="10"/>
    </row>
    <row r="30" spans="2:12" x14ac:dyDescent="0.35">
      <c r="B30" s="5" t="s">
        <v>80</v>
      </c>
      <c r="C30" s="6" t="s">
        <v>81</v>
      </c>
      <c r="D30" s="6" t="s">
        <v>67</v>
      </c>
      <c r="E30" s="7">
        <v>42308</v>
      </c>
      <c r="F30" s="8"/>
      <c r="G30" s="8"/>
      <c r="H30" s="8"/>
      <c r="I30" s="8"/>
      <c r="J30" s="19"/>
      <c r="K30" s="10"/>
    </row>
    <row r="31" spans="2:12" x14ac:dyDescent="0.35">
      <c r="B31" s="5" t="s">
        <v>82</v>
      </c>
      <c r="C31" s="6" t="s">
        <v>83</v>
      </c>
      <c r="D31" s="6" t="s">
        <v>67</v>
      </c>
      <c r="E31" s="7">
        <v>31910</v>
      </c>
      <c r="F31" s="8"/>
      <c r="G31" s="8"/>
      <c r="H31" s="8"/>
      <c r="I31" s="8"/>
      <c r="J31" s="19"/>
      <c r="K31" s="10"/>
    </row>
    <row r="32" spans="2:12" x14ac:dyDescent="0.35">
      <c r="B32" s="13"/>
      <c r="C32" s="9"/>
      <c r="D32" s="9"/>
      <c r="E32" s="9"/>
      <c r="F32" s="9"/>
      <c r="G32" s="9"/>
      <c r="H32" s="9"/>
      <c r="I32" s="9"/>
      <c r="J32" s="21"/>
      <c r="K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0288-F0C2-4B33-8A38-A8B970592C0E}">
  <dimension ref="A1:N33"/>
  <sheetViews>
    <sheetView workbookViewId="0">
      <selection activeCell="D25" sqref="D25"/>
    </sheetView>
  </sheetViews>
  <sheetFormatPr defaultRowHeight="14.5" x14ac:dyDescent="0.35"/>
  <cols>
    <col min="1" max="1" width="26.26953125" customWidth="1"/>
    <col min="2" max="2" width="25.1796875" customWidth="1"/>
    <col min="3" max="3" width="17.7265625" customWidth="1"/>
    <col min="4" max="4" width="17.453125" customWidth="1"/>
  </cols>
  <sheetData>
    <row r="1" spans="1:14" x14ac:dyDescent="0.35">
      <c r="A1" s="1" t="s">
        <v>84</v>
      </c>
      <c r="B1" s="2" t="s">
        <v>2</v>
      </c>
      <c r="C1" s="2" t="s">
        <v>3</v>
      </c>
      <c r="D1" s="2" t="s">
        <v>85</v>
      </c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x14ac:dyDescent="0.35">
      <c r="A2" s="5" t="s">
        <v>86</v>
      </c>
      <c r="B2" s="6" t="s">
        <v>6</v>
      </c>
      <c r="C2" s="7">
        <v>75860</v>
      </c>
      <c r="D2" s="6" t="str">
        <f>IF(C2&gt;46000,"Profitable","Average")</f>
        <v>Profitable</v>
      </c>
      <c r="E2" s="8"/>
      <c r="F2" s="8"/>
      <c r="G2" s="8"/>
      <c r="H2" s="8"/>
      <c r="I2" s="8"/>
      <c r="J2" s="8"/>
      <c r="K2" s="8"/>
      <c r="L2" s="8"/>
      <c r="M2" s="8"/>
      <c r="N2" s="10"/>
    </row>
    <row r="3" spans="1:14" x14ac:dyDescent="0.35">
      <c r="A3" s="5" t="s">
        <v>87</v>
      </c>
      <c r="B3" s="6" t="s">
        <v>9</v>
      </c>
      <c r="C3" s="7">
        <v>31760</v>
      </c>
      <c r="D3" s="6" t="str">
        <f t="shared" ref="D3:D25" si="0">IF(C3&gt;46000,"Profitable","Average")</f>
        <v>Average</v>
      </c>
      <c r="E3" s="8"/>
      <c r="F3" s="8"/>
      <c r="G3" s="8"/>
      <c r="H3" s="8"/>
      <c r="I3" s="8"/>
      <c r="J3" s="8"/>
      <c r="K3" s="8"/>
      <c r="L3" s="8"/>
      <c r="M3" s="8"/>
      <c r="N3" s="10"/>
    </row>
    <row r="4" spans="1:14" x14ac:dyDescent="0.35">
      <c r="A4" s="5" t="s">
        <v>88</v>
      </c>
      <c r="B4" s="6" t="s">
        <v>9</v>
      </c>
      <c r="C4" s="7">
        <v>62334</v>
      </c>
      <c r="D4" s="6" t="str">
        <f t="shared" si="0"/>
        <v>Profitable</v>
      </c>
      <c r="E4" s="8"/>
      <c r="F4" s="8"/>
      <c r="G4" s="8"/>
      <c r="H4" s="8"/>
      <c r="I4" s="8"/>
      <c r="J4" s="8"/>
      <c r="K4" s="8"/>
      <c r="L4" s="8"/>
      <c r="M4" s="8"/>
      <c r="N4" s="10"/>
    </row>
    <row r="5" spans="1:14" x14ac:dyDescent="0.35">
      <c r="A5" s="5" t="s">
        <v>89</v>
      </c>
      <c r="B5" s="6" t="s">
        <v>9</v>
      </c>
      <c r="C5" s="7">
        <v>56664</v>
      </c>
      <c r="D5" s="6" t="str">
        <f t="shared" si="0"/>
        <v>Profitable</v>
      </c>
      <c r="E5" s="8"/>
      <c r="F5" s="8"/>
      <c r="G5" s="8"/>
      <c r="H5" s="8"/>
      <c r="I5" s="8"/>
      <c r="J5" s="8"/>
      <c r="K5" s="8"/>
      <c r="L5" s="8"/>
      <c r="M5" s="8"/>
      <c r="N5" s="10"/>
    </row>
    <row r="6" spans="1:14" x14ac:dyDescent="0.35">
      <c r="A6" s="5" t="s">
        <v>90</v>
      </c>
      <c r="B6" s="6" t="s">
        <v>6</v>
      </c>
      <c r="C6" s="7">
        <v>22905</v>
      </c>
      <c r="D6" s="6" t="str">
        <f t="shared" si="0"/>
        <v>Average</v>
      </c>
      <c r="E6" s="8"/>
      <c r="F6" s="8"/>
      <c r="G6" s="8"/>
      <c r="H6" s="8"/>
      <c r="I6" s="8"/>
      <c r="J6" s="8"/>
      <c r="K6" s="8"/>
      <c r="L6" s="8"/>
      <c r="M6" s="8"/>
      <c r="N6" s="10"/>
    </row>
    <row r="7" spans="1:14" x14ac:dyDescent="0.35">
      <c r="A7" s="5" t="s">
        <v>91</v>
      </c>
      <c r="B7" s="6" t="s">
        <v>21</v>
      </c>
      <c r="C7" s="7">
        <v>69720</v>
      </c>
      <c r="D7" s="6" t="str">
        <f t="shared" si="0"/>
        <v>Profitable</v>
      </c>
      <c r="E7" s="8"/>
      <c r="F7" s="8"/>
      <c r="G7" s="8"/>
      <c r="H7" s="8"/>
      <c r="I7" s="8"/>
      <c r="J7" s="8"/>
      <c r="K7" s="8"/>
      <c r="L7" s="8"/>
      <c r="M7" s="8"/>
      <c r="N7" s="10"/>
    </row>
    <row r="8" spans="1:14" x14ac:dyDescent="0.35">
      <c r="A8" s="5" t="s">
        <v>92</v>
      </c>
      <c r="B8" s="6" t="s">
        <v>21</v>
      </c>
      <c r="C8" s="7">
        <v>68560</v>
      </c>
      <c r="D8" s="6" t="str">
        <f t="shared" si="0"/>
        <v>Profitable</v>
      </c>
      <c r="E8" s="8"/>
      <c r="F8" s="8"/>
      <c r="G8" s="8"/>
      <c r="H8" s="8"/>
      <c r="I8" s="8"/>
      <c r="J8" s="8"/>
      <c r="K8" s="8"/>
      <c r="L8" s="8"/>
      <c r="M8" s="8"/>
      <c r="N8" s="10"/>
    </row>
    <row r="9" spans="1:14" x14ac:dyDescent="0.35">
      <c r="A9" s="5" t="s">
        <v>93</v>
      </c>
      <c r="B9" s="6" t="s">
        <v>21</v>
      </c>
      <c r="C9" s="7">
        <v>30642</v>
      </c>
      <c r="D9" s="6" t="str">
        <f t="shared" si="0"/>
        <v>Average</v>
      </c>
      <c r="E9" s="8"/>
      <c r="F9" s="8"/>
      <c r="G9" s="8"/>
      <c r="H9" s="8"/>
      <c r="I9" s="8"/>
      <c r="J9" s="8"/>
      <c r="K9" s="8"/>
      <c r="L9" s="8"/>
      <c r="M9" s="8"/>
      <c r="N9" s="10"/>
    </row>
    <row r="10" spans="1:14" x14ac:dyDescent="0.35">
      <c r="A10" s="5" t="s">
        <v>94</v>
      </c>
      <c r="B10" s="6" t="s">
        <v>29</v>
      </c>
      <c r="C10" s="7">
        <v>21984</v>
      </c>
      <c r="D10" s="6" t="str">
        <f t="shared" si="0"/>
        <v>Average</v>
      </c>
      <c r="E10" s="8"/>
      <c r="F10" s="8"/>
      <c r="G10" s="8"/>
      <c r="H10" s="8"/>
      <c r="I10" s="8"/>
      <c r="J10" s="8"/>
      <c r="K10" s="8"/>
      <c r="L10" s="8"/>
      <c r="M10" s="8"/>
      <c r="N10" s="10"/>
    </row>
    <row r="11" spans="1:14" x14ac:dyDescent="0.35">
      <c r="A11" s="5" t="s">
        <v>95</v>
      </c>
      <c r="B11" s="6" t="s">
        <v>29</v>
      </c>
      <c r="C11" s="7">
        <v>26900</v>
      </c>
      <c r="D11" s="6" t="str">
        <f t="shared" si="0"/>
        <v>Average</v>
      </c>
      <c r="E11" s="8"/>
      <c r="F11" s="8" t="s">
        <v>96</v>
      </c>
      <c r="G11" s="8"/>
      <c r="H11" s="8"/>
      <c r="I11" s="8"/>
      <c r="J11" s="8"/>
      <c r="K11" s="8"/>
      <c r="L11" s="8"/>
      <c r="M11" s="8"/>
      <c r="N11" s="10"/>
    </row>
    <row r="12" spans="1:14" x14ac:dyDescent="0.35">
      <c r="A12" s="5" t="s">
        <v>97</v>
      </c>
      <c r="B12" s="6" t="s">
        <v>29</v>
      </c>
      <c r="C12" s="7">
        <v>69792</v>
      </c>
      <c r="D12" s="6" t="str">
        <f t="shared" si="0"/>
        <v>Profitable</v>
      </c>
      <c r="E12" s="8"/>
      <c r="F12" s="8"/>
      <c r="G12" s="8"/>
      <c r="H12" s="8"/>
      <c r="I12" s="8"/>
      <c r="J12" s="8"/>
      <c r="K12" s="8"/>
      <c r="L12" s="8"/>
      <c r="M12" s="8"/>
      <c r="N12" s="10"/>
    </row>
    <row r="13" spans="1:14" x14ac:dyDescent="0.35">
      <c r="A13" s="5" t="s">
        <v>98</v>
      </c>
      <c r="B13" s="6" t="s">
        <v>39</v>
      </c>
      <c r="C13" s="7">
        <v>54468</v>
      </c>
      <c r="D13" s="6" t="str">
        <f t="shared" si="0"/>
        <v>Profitable</v>
      </c>
      <c r="E13" s="8"/>
      <c r="F13" s="8"/>
      <c r="G13" s="8"/>
      <c r="H13" s="8"/>
      <c r="I13" s="8"/>
      <c r="J13" s="8"/>
      <c r="K13" s="8"/>
      <c r="L13" s="8"/>
      <c r="M13" s="8"/>
      <c r="N13" s="10"/>
    </row>
    <row r="14" spans="1:14" x14ac:dyDescent="0.35">
      <c r="A14" s="5" t="s">
        <v>99</v>
      </c>
      <c r="B14" s="6" t="s">
        <v>41</v>
      </c>
      <c r="C14" s="7">
        <v>51930</v>
      </c>
      <c r="D14" s="6" t="str">
        <f t="shared" si="0"/>
        <v>Profitable</v>
      </c>
      <c r="E14" s="8"/>
      <c r="F14" s="8"/>
      <c r="G14" s="8"/>
      <c r="H14" s="8"/>
      <c r="I14" s="8"/>
      <c r="J14" s="8"/>
      <c r="K14" s="8"/>
      <c r="L14" s="8"/>
      <c r="M14" s="8"/>
      <c r="N14" s="10"/>
    </row>
    <row r="15" spans="1:14" x14ac:dyDescent="0.35">
      <c r="A15" s="5" t="s">
        <v>100</v>
      </c>
      <c r="B15" s="6" t="s">
        <v>44</v>
      </c>
      <c r="C15" s="7">
        <v>22197</v>
      </c>
      <c r="D15" s="6" t="str">
        <f t="shared" si="0"/>
        <v>Average</v>
      </c>
      <c r="E15" s="8"/>
      <c r="F15" s="8"/>
      <c r="G15" s="8"/>
      <c r="H15" s="8"/>
      <c r="I15" s="8"/>
      <c r="J15" s="8"/>
      <c r="K15" s="8"/>
      <c r="L15" s="8"/>
      <c r="M15" s="8"/>
      <c r="N15" s="10"/>
    </row>
    <row r="16" spans="1:14" x14ac:dyDescent="0.35">
      <c r="A16" s="5" t="s">
        <v>101</v>
      </c>
      <c r="B16" s="6" t="s">
        <v>44</v>
      </c>
      <c r="C16" s="7">
        <v>75213</v>
      </c>
      <c r="D16" s="6" t="str">
        <f t="shared" si="0"/>
        <v>Profitable</v>
      </c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spans="1:14" x14ac:dyDescent="0.35">
      <c r="A17" s="5" t="s">
        <v>102</v>
      </c>
      <c r="B17" s="6" t="s">
        <v>51</v>
      </c>
      <c r="C17" s="7">
        <v>35854</v>
      </c>
      <c r="D17" s="6" t="str">
        <f t="shared" si="0"/>
        <v>Average</v>
      </c>
      <c r="E17" s="8"/>
      <c r="F17" s="8"/>
      <c r="G17" s="8"/>
      <c r="H17" s="8"/>
      <c r="I17" s="8"/>
      <c r="J17" s="8"/>
      <c r="K17" s="8"/>
      <c r="L17" s="8"/>
      <c r="M17" s="8"/>
      <c r="N17" s="10"/>
    </row>
    <row r="18" spans="1:14" x14ac:dyDescent="0.35">
      <c r="A18" s="5" t="s">
        <v>103</v>
      </c>
      <c r="B18" s="6" t="s">
        <v>54</v>
      </c>
      <c r="C18" s="7">
        <v>48858</v>
      </c>
      <c r="D18" s="6" t="str">
        <f t="shared" si="0"/>
        <v>Profitable</v>
      </c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spans="1:14" x14ac:dyDescent="0.35">
      <c r="A19" s="5" t="s">
        <v>104</v>
      </c>
      <c r="B19" s="6" t="s">
        <v>54</v>
      </c>
      <c r="C19" s="7">
        <v>51408</v>
      </c>
      <c r="D19" s="6" t="str">
        <f t="shared" si="0"/>
        <v>Profitable</v>
      </c>
      <c r="E19" s="8"/>
      <c r="F19" s="8"/>
      <c r="G19" s="8"/>
      <c r="H19" s="8"/>
      <c r="I19" s="8"/>
      <c r="J19" s="8"/>
      <c r="K19" s="8"/>
      <c r="L19" s="8"/>
      <c r="M19" s="8"/>
      <c r="N19" s="10"/>
    </row>
    <row r="20" spans="1:14" x14ac:dyDescent="0.35">
      <c r="A20" s="5" t="s">
        <v>105</v>
      </c>
      <c r="B20" s="6" t="s">
        <v>54</v>
      </c>
      <c r="C20" s="7">
        <v>22100</v>
      </c>
      <c r="D20" s="6" t="str">
        <f t="shared" si="0"/>
        <v>Average</v>
      </c>
      <c r="E20" s="8"/>
      <c r="F20" s="8"/>
      <c r="G20" s="8"/>
      <c r="H20" s="8"/>
      <c r="I20" s="8"/>
      <c r="J20" s="8"/>
      <c r="K20" s="8"/>
      <c r="L20" s="8"/>
      <c r="M20" s="8"/>
      <c r="N20" s="10"/>
    </row>
    <row r="21" spans="1:14" x14ac:dyDescent="0.35">
      <c r="A21" s="5" t="s">
        <v>106</v>
      </c>
      <c r="B21" s="6" t="s">
        <v>61</v>
      </c>
      <c r="C21" s="7">
        <v>41916</v>
      </c>
      <c r="D21" s="6" t="str">
        <f t="shared" si="0"/>
        <v>Average</v>
      </c>
      <c r="E21" s="8"/>
      <c r="F21" s="8"/>
      <c r="G21" s="8"/>
      <c r="H21" s="8"/>
      <c r="I21" s="8"/>
      <c r="J21" s="8"/>
      <c r="K21" s="8"/>
      <c r="L21" s="8"/>
      <c r="M21" s="8"/>
      <c r="N21" s="10"/>
    </row>
    <row r="22" spans="1:14" x14ac:dyDescent="0.35">
      <c r="A22" s="5" t="s">
        <v>107</v>
      </c>
      <c r="B22" s="6" t="s">
        <v>64</v>
      </c>
      <c r="C22" s="7">
        <v>46361</v>
      </c>
      <c r="D22" s="6" t="str">
        <f t="shared" si="0"/>
        <v>Profitable</v>
      </c>
      <c r="E22" s="8"/>
      <c r="F22" s="8"/>
      <c r="G22" s="8"/>
      <c r="H22" s="8"/>
      <c r="I22" s="8"/>
      <c r="J22" s="8"/>
      <c r="K22" s="8"/>
      <c r="L22" s="8"/>
      <c r="M22" s="8"/>
      <c r="N22" s="10"/>
    </row>
    <row r="23" spans="1:14" x14ac:dyDescent="0.35">
      <c r="A23" s="5" t="s">
        <v>108</v>
      </c>
      <c r="B23" s="6" t="s">
        <v>67</v>
      </c>
      <c r="C23" s="7">
        <v>33650</v>
      </c>
      <c r="D23" s="6" t="str">
        <f t="shared" si="0"/>
        <v>Average</v>
      </c>
      <c r="E23" s="8"/>
      <c r="F23" s="8"/>
      <c r="G23" s="8"/>
      <c r="H23" s="8"/>
      <c r="I23" s="8"/>
      <c r="J23" s="8"/>
      <c r="K23" s="8"/>
      <c r="L23" s="8"/>
      <c r="M23" s="8"/>
      <c r="N23" s="10"/>
    </row>
    <row r="24" spans="1:14" x14ac:dyDescent="0.35">
      <c r="A24" s="5" t="s">
        <v>109</v>
      </c>
      <c r="B24" s="6" t="s">
        <v>67</v>
      </c>
      <c r="C24" s="7">
        <v>27395</v>
      </c>
      <c r="D24" s="6" t="str">
        <f t="shared" si="0"/>
        <v>Average</v>
      </c>
      <c r="E24" s="8"/>
      <c r="F24" s="8"/>
      <c r="G24" s="8"/>
      <c r="H24" s="8"/>
      <c r="I24" s="8"/>
      <c r="J24" s="8"/>
      <c r="K24" s="8"/>
      <c r="L24" s="8"/>
      <c r="M24" s="8"/>
      <c r="N24" s="10"/>
    </row>
    <row r="25" spans="1:14" x14ac:dyDescent="0.35">
      <c r="A25" s="5" t="s">
        <v>110</v>
      </c>
      <c r="B25" s="6" t="s">
        <v>67</v>
      </c>
      <c r="C25" s="7">
        <v>44940</v>
      </c>
      <c r="D25" s="6" t="str">
        <f t="shared" si="0"/>
        <v>Average</v>
      </c>
      <c r="E25" s="8"/>
      <c r="F25" s="8"/>
      <c r="G25" s="8"/>
      <c r="H25" s="8"/>
      <c r="I25" s="8"/>
      <c r="J25" s="8"/>
      <c r="K25" s="8"/>
      <c r="L25" s="8"/>
      <c r="M25" s="8"/>
      <c r="N25" s="10"/>
    </row>
    <row r="26" spans="1:14" x14ac:dyDescent="0.35">
      <c r="A26" s="1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</row>
    <row r="27" spans="1:14" x14ac:dyDescent="0.35">
      <c r="A27" s="1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0"/>
    </row>
    <row r="28" spans="1:14" x14ac:dyDescent="0.35">
      <c r="A28" s="1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0"/>
    </row>
    <row r="29" spans="1:14" x14ac:dyDescent="0.35">
      <c r="A29" s="1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0"/>
    </row>
    <row r="30" spans="1:14" x14ac:dyDescent="0.35">
      <c r="A30" s="1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0"/>
    </row>
    <row r="31" spans="1:14" x14ac:dyDescent="0.35">
      <c r="A31" s="1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0"/>
    </row>
    <row r="32" spans="1:14" x14ac:dyDescent="0.35">
      <c r="A32" s="1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0"/>
    </row>
    <row r="33" spans="1:14" x14ac:dyDescent="0.35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2E56-5446-46F4-B5C6-1B79D3F00239}">
  <dimension ref="A1:H26"/>
  <sheetViews>
    <sheetView workbookViewId="0">
      <selection activeCell="E1" sqref="E1"/>
    </sheetView>
  </sheetViews>
  <sheetFormatPr defaultRowHeight="14.5" x14ac:dyDescent="0.35"/>
  <cols>
    <col min="1" max="1" width="19.1796875" customWidth="1"/>
    <col min="2" max="2" width="18.1796875" customWidth="1"/>
    <col min="3" max="3" width="17.81640625" customWidth="1"/>
    <col min="4" max="4" width="11.6328125" customWidth="1"/>
    <col min="5" max="5" width="17.90625" customWidth="1"/>
    <col min="7" max="7" width="19.54296875" customWidth="1"/>
    <col min="8" max="8" width="14.81640625" customWidth="1"/>
  </cols>
  <sheetData>
    <row r="1" spans="1:8" ht="58" x14ac:dyDescent="0.35">
      <c r="A1" s="1" t="s">
        <v>84</v>
      </c>
      <c r="B1" s="2" t="s">
        <v>2</v>
      </c>
      <c r="C1" s="2" t="s">
        <v>119</v>
      </c>
      <c r="D1" s="2" t="s">
        <v>85</v>
      </c>
      <c r="E1" s="24" t="s">
        <v>120</v>
      </c>
      <c r="F1" s="3"/>
      <c r="G1" s="3"/>
      <c r="H1" s="4"/>
    </row>
    <row r="2" spans="1:8" x14ac:dyDescent="0.35">
      <c r="A2" s="5" t="s">
        <v>86</v>
      </c>
      <c r="B2" s="6" t="s">
        <v>6</v>
      </c>
      <c r="C2" s="7">
        <v>75860</v>
      </c>
      <c r="D2" s="6" t="str">
        <f>IF(C2&lt;=20000,"Fair",IF(C2&lt;=30000,"Good","Very Good"))</f>
        <v>Very Good</v>
      </c>
      <c r="E2" s="23">
        <f>IF(C2&gt;50000,C2+500,C2+5000)</f>
        <v>76360</v>
      </c>
      <c r="F2" s="8"/>
      <c r="G2" s="8"/>
      <c r="H2" s="10"/>
    </row>
    <row r="3" spans="1:8" x14ac:dyDescent="0.35">
      <c r="A3" s="5" t="s">
        <v>87</v>
      </c>
      <c r="B3" s="6" t="s">
        <v>9</v>
      </c>
      <c r="C3" s="7">
        <v>31760</v>
      </c>
      <c r="D3" s="6" t="str">
        <f t="shared" ref="D3:D25" si="0">IF(C3&lt;=20000,"Fair",IF(C3&lt;=30000,"Good","Very Good"))</f>
        <v>Very Good</v>
      </c>
      <c r="E3" s="23">
        <f t="shared" ref="E3:E25" si="1">IF(C3&gt;50000,C3+500,C3+5000)</f>
        <v>36760</v>
      </c>
      <c r="F3" s="8"/>
      <c r="G3" s="8"/>
      <c r="H3" s="10"/>
    </row>
    <row r="4" spans="1:8" x14ac:dyDescent="0.35">
      <c r="A4" s="5" t="s">
        <v>88</v>
      </c>
      <c r="B4" s="6" t="s">
        <v>9</v>
      </c>
      <c r="C4" s="7">
        <v>62334</v>
      </c>
      <c r="D4" s="6" t="str">
        <f t="shared" si="0"/>
        <v>Very Good</v>
      </c>
      <c r="E4" s="23">
        <f t="shared" si="1"/>
        <v>62834</v>
      </c>
      <c r="F4" s="8"/>
      <c r="G4" s="8"/>
      <c r="H4" s="10"/>
    </row>
    <row r="5" spans="1:8" x14ac:dyDescent="0.35">
      <c r="A5" s="5" t="s">
        <v>89</v>
      </c>
      <c r="B5" s="6" t="s">
        <v>9</v>
      </c>
      <c r="C5" s="7">
        <v>56664</v>
      </c>
      <c r="D5" s="6" t="str">
        <f t="shared" si="0"/>
        <v>Very Good</v>
      </c>
      <c r="E5" s="23">
        <f t="shared" si="1"/>
        <v>57164</v>
      </c>
      <c r="F5" s="8"/>
      <c r="G5" s="8"/>
      <c r="H5" s="10"/>
    </row>
    <row r="6" spans="1:8" x14ac:dyDescent="0.35">
      <c r="A6" s="5" t="s">
        <v>90</v>
      </c>
      <c r="B6" s="6" t="s">
        <v>6</v>
      </c>
      <c r="C6" s="7">
        <v>22905</v>
      </c>
      <c r="D6" s="6" t="str">
        <f t="shared" si="0"/>
        <v>Good</v>
      </c>
      <c r="E6" s="23">
        <f t="shared" si="1"/>
        <v>27905</v>
      </c>
      <c r="F6" s="8"/>
      <c r="G6" s="8"/>
      <c r="H6" s="10"/>
    </row>
    <row r="7" spans="1:8" x14ac:dyDescent="0.35">
      <c r="A7" s="5" t="s">
        <v>91</v>
      </c>
      <c r="B7" s="6" t="s">
        <v>21</v>
      </c>
      <c r="C7" s="7">
        <v>69720</v>
      </c>
      <c r="D7" s="6" t="str">
        <f t="shared" si="0"/>
        <v>Very Good</v>
      </c>
      <c r="E7" s="23">
        <f t="shared" si="1"/>
        <v>70220</v>
      </c>
      <c r="F7" s="8"/>
      <c r="G7" s="8"/>
      <c r="H7" s="10"/>
    </row>
    <row r="8" spans="1:8" x14ac:dyDescent="0.35">
      <c r="A8" s="5" t="s">
        <v>92</v>
      </c>
      <c r="B8" s="6" t="s">
        <v>21</v>
      </c>
      <c r="C8" s="7">
        <v>68560</v>
      </c>
      <c r="D8" s="6" t="str">
        <f t="shared" si="0"/>
        <v>Very Good</v>
      </c>
      <c r="E8" s="23">
        <f t="shared" si="1"/>
        <v>69060</v>
      </c>
      <c r="F8" s="8"/>
      <c r="G8" s="8"/>
      <c r="H8" s="10"/>
    </row>
    <row r="9" spans="1:8" x14ac:dyDescent="0.35">
      <c r="A9" s="5" t="s">
        <v>93</v>
      </c>
      <c r="B9" s="6" t="s">
        <v>21</v>
      </c>
      <c r="C9" s="7">
        <v>30642</v>
      </c>
      <c r="D9" s="6" t="str">
        <f t="shared" si="0"/>
        <v>Very Good</v>
      </c>
      <c r="E9" s="23">
        <f t="shared" si="1"/>
        <v>35642</v>
      </c>
      <c r="F9" s="8"/>
      <c r="G9" s="9"/>
      <c r="H9" s="6"/>
    </row>
    <row r="10" spans="1:8" x14ac:dyDescent="0.35">
      <c r="A10" s="5" t="s">
        <v>94</v>
      </c>
      <c r="B10" s="6" t="s">
        <v>29</v>
      </c>
      <c r="C10" s="7">
        <v>21984</v>
      </c>
      <c r="D10" s="6" t="str">
        <f t="shared" si="0"/>
        <v>Good</v>
      </c>
      <c r="E10" s="23">
        <f t="shared" si="1"/>
        <v>26984</v>
      </c>
      <c r="F10" s="10"/>
      <c r="G10" s="12" t="s">
        <v>3</v>
      </c>
      <c r="H10" s="12" t="s">
        <v>85</v>
      </c>
    </row>
    <row r="11" spans="1:8" x14ac:dyDescent="0.35">
      <c r="A11" s="5" t="s">
        <v>95</v>
      </c>
      <c r="B11" s="6" t="s">
        <v>29</v>
      </c>
      <c r="C11" s="7">
        <v>26900</v>
      </c>
      <c r="D11" s="6" t="str">
        <f t="shared" si="0"/>
        <v>Good</v>
      </c>
      <c r="E11" s="23">
        <f t="shared" si="1"/>
        <v>31900</v>
      </c>
      <c r="F11" s="10"/>
      <c r="G11" s="6" t="s">
        <v>111</v>
      </c>
      <c r="H11" s="6" t="s">
        <v>112</v>
      </c>
    </row>
    <row r="12" spans="1:8" x14ac:dyDescent="0.35">
      <c r="A12" s="5" t="s">
        <v>97</v>
      </c>
      <c r="B12" s="6" t="s">
        <v>29</v>
      </c>
      <c r="C12" s="7">
        <v>69792</v>
      </c>
      <c r="D12" s="6" t="str">
        <f t="shared" si="0"/>
        <v>Very Good</v>
      </c>
      <c r="E12" s="23">
        <f t="shared" si="1"/>
        <v>70292</v>
      </c>
      <c r="F12" s="10"/>
      <c r="G12" s="6" t="s">
        <v>113</v>
      </c>
      <c r="H12" s="6" t="s">
        <v>114</v>
      </c>
    </row>
    <row r="13" spans="1:8" x14ac:dyDescent="0.35">
      <c r="A13" s="5" t="s">
        <v>98</v>
      </c>
      <c r="B13" s="6" t="s">
        <v>39</v>
      </c>
      <c r="C13" s="7">
        <v>54468</v>
      </c>
      <c r="D13" s="6" t="str">
        <f t="shared" si="0"/>
        <v>Very Good</v>
      </c>
      <c r="E13" s="23">
        <f t="shared" si="1"/>
        <v>54968</v>
      </c>
      <c r="F13" s="10"/>
      <c r="G13" s="6" t="s">
        <v>115</v>
      </c>
      <c r="H13" s="6" t="s">
        <v>116</v>
      </c>
    </row>
    <row r="14" spans="1:8" x14ac:dyDescent="0.35">
      <c r="A14" s="5" t="s">
        <v>99</v>
      </c>
      <c r="B14" s="6" t="s">
        <v>41</v>
      </c>
      <c r="C14" s="7">
        <v>51930</v>
      </c>
      <c r="D14" s="6" t="str">
        <f t="shared" si="0"/>
        <v>Very Good</v>
      </c>
      <c r="E14" s="23">
        <f t="shared" si="1"/>
        <v>52430</v>
      </c>
      <c r="F14" s="8"/>
      <c r="G14" s="8"/>
      <c r="H14" s="10"/>
    </row>
    <row r="15" spans="1:8" x14ac:dyDescent="0.35">
      <c r="A15" s="5" t="s">
        <v>100</v>
      </c>
      <c r="B15" s="6" t="s">
        <v>44</v>
      </c>
      <c r="C15" s="7">
        <v>22197</v>
      </c>
      <c r="D15" s="6" t="str">
        <f t="shared" si="0"/>
        <v>Good</v>
      </c>
      <c r="E15" s="23">
        <f t="shared" si="1"/>
        <v>27197</v>
      </c>
      <c r="F15" s="8"/>
      <c r="G15" s="8"/>
      <c r="H15" s="10"/>
    </row>
    <row r="16" spans="1:8" x14ac:dyDescent="0.35">
      <c r="A16" s="5" t="s">
        <v>101</v>
      </c>
      <c r="B16" s="6" t="s">
        <v>44</v>
      </c>
      <c r="C16" s="7">
        <v>75213</v>
      </c>
      <c r="D16" s="6" t="str">
        <f t="shared" si="0"/>
        <v>Very Good</v>
      </c>
      <c r="E16" s="23">
        <f t="shared" si="1"/>
        <v>75713</v>
      </c>
      <c r="F16" s="8"/>
      <c r="G16" s="8"/>
      <c r="H16" s="10"/>
    </row>
    <row r="17" spans="1:8" x14ac:dyDescent="0.35">
      <c r="A17" s="5" t="s">
        <v>102</v>
      </c>
      <c r="B17" s="6" t="s">
        <v>51</v>
      </c>
      <c r="C17" s="7">
        <v>35854</v>
      </c>
      <c r="D17" s="6" t="str">
        <f t="shared" si="0"/>
        <v>Very Good</v>
      </c>
      <c r="E17" s="23">
        <f t="shared" si="1"/>
        <v>40854</v>
      </c>
      <c r="F17" s="8"/>
      <c r="G17" s="8"/>
      <c r="H17" s="10"/>
    </row>
    <row r="18" spans="1:8" x14ac:dyDescent="0.35">
      <c r="A18" s="5" t="s">
        <v>103</v>
      </c>
      <c r="B18" s="6" t="s">
        <v>54</v>
      </c>
      <c r="C18" s="7">
        <v>48858</v>
      </c>
      <c r="D18" s="6" t="str">
        <f t="shared" si="0"/>
        <v>Very Good</v>
      </c>
      <c r="E18" s="23">
        <f t="shared" si="1"/>
        <v>53858</v>
      </c>
      <c r="F18" s="8"/>
      <c r="G18" s="8"/>
      <c r="H18" s="10"/>
    </row>
    <row r="19" spans="1:8" x14ac:dyDescent="0.35">
      <c r="A19" s="5" t="s">
        <v>104</v>
      </c>
      <c r="B19" s="6" t="s">
        <v>54</v>
      </c>
      <c r="C19" s="7">
        <v>51408</v>
      </c>
      <c r="D19" s="6" t="str">
        <f t="shared" si="0"/>
        <v>Very Good</v>
      </c>
      <c r="E19" s="23">
        <f t="shared" si="1"/>
        <v>51908</v>
      </c>
      <c r="F19" s="8"/>
      <c r="G19" s="8"/>
      <c r="H19" s="10"/>
    </row>
    <row r="20" spans="1:8" x14ac:dyDescent="0.35">
      <c r="A20" s="5" t="s">
        <v>105</v>
      </c>
      <c r="B20" s="6" t="s">
        <v>54</v>
      </c>
      <c r="C20" s="7">
        <v>22100</v>
      </c>
      <c r="D20" s="6" t="str">
        <f t="shared" si="0"/>
        <v>Good</v>
      </c>
      <c r="E20" s="23">
        <f t="shared" si="1"/>
        <v>27100</v>
      </c>
      <c r="F20" s="8"/>
      <c r="G20" s="8"/>
      <c r="H20" s="10"/>
    </row>
    <row r="21" spans="1:8" x14ac:dyDescent="0.35">
      <c r="A21" s="5" t="s">
        <v>106</v>
      </c>
      <c r="B21" s="6" t="s">
        <v>61</v>
      </c>
      <c r="C21" s="7">
        <v>41916</v>
      </c>
      <c r="D21" s="6" t="str">
        <f t="shared" si="0"/>
        <v>Very Good</v>
      </c>
      <c r="E21" s="23">
        <f t="shared" si="1"/>
        <v>46916</v>
      </c>
      <c r="F21" s="8"/>
      <c r="G21" s="8"/>
      <c r="H21" s="10"/>
    </row>
    <row r="22" spans="1:8" x14ac:dyDescent="0.35">
      <c r="A22" s="5" t="s">
        <v>107</v>
      </c>
      <c r="B22" s="6" t="s">
        <v>64</v>
      </c>
      <c r="C22" s="7">
        <v>46361</v>
      </c>
      <c r="D22" s="6" t="str">
        <f t="shared" si="0"/>
        <v>Very Good</v>
      </c>
      <c r="E22" s="23">
        <f t="shared" si="1"/>
        <v>51361</v>
      </c>
      <c r="F22" s="8"/>
      <c r="G22" s="8"/>
      <c r="H22" s="10"/>
    </row>
    <row r="23" spans="1:8" x14ac:dyDescent="0.35">
      <c r="A23" s="5" t="s">
        <v>108</v>
      </c>
      <c r="B23" s="6" t="s">
        <v>67</v>
      </c>
      <c r="C23" s="7">
        <v>33650</v>
      </c>
      <c r="D23" s="6" t="str">
        <f t="shared" si="0"/>
        <v>Very Good</v>
      </c>
      <c r="E23" s="23">
        <f t="shared" si="1"/>
        <v>38650</v>
      </c>
      <c r="F23" s="8"/>
      <c r="G23" s="8"/>
      <c r="H23" s="10"/>
    </row>
    <row r="24" spans="1:8" x14ac:dyDescent="0.35">
      <c r="A24" s="5" t="s">
        <v>109</v>
      </c>
      <c r="B24" s="6" t="s">
        <v>67</v>
      </c>
      <c r="C24" s="7">
        <v>27395</v>
      </c>
      <c r="D24" s="6" t="str">
        <f t="shared" si="0"/>
        <v>Good</v>
      </c>
      <c r="E24" s="23">
        <f t="shared" si="1"/>
        <v>32395</v>
      </c>
      <c r="F24" s="8"/>
      <c r="G24" s="8"/>
      <c r="H24" s="10"/>
    </row>
    <row r="25" spans="1:8" x14ac:dyDescent="0.35">
      <c r="A25" s="5" t="s">
        <v>110</v>
      </c>
      <c r="B25" s="6" t="s">
        <v>67</v>
      </c>
      <c r="C25" s="7">
        <v>44940</v>
      </c>
      <c r="D25" s="6" t="str">
        <f t="shared" si="0"/>
        <v>Very Good</v>
      </c>
      <c r="E25" s="23">
        <f t="shared" si="1"/>
        <v>49940</v>
      </c>
      <c r="F25" s="8"/>
      <c r="G25" s="8"/>
      <c r="H25" s="10"/>
    </row>
    <row r="26" spans="1:8" x14ac:dyDescent="0.35">
      <c r="A26" s="13"/>
      <c r="B26" s="9"/>
      <c r="C26" s="9"/>
      <c r="D26" s="9"/>
      <c r="E26" s="9"/>
      <c r="F26" s="9"/>
      <c r="G26" s="9"/>
      <c r="H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DB03-C326-484B-A3CC-4F89937C05A8}">
  <dimension ref="A1:K25"/>
  <sheetViews>
    <sheetView tabSelected="1" topLeftCell="A4" workbookViewId="0">
      <selection activeCell="E15" sqref="E15"/>
    </sheetView>
  </sheetViews>
  <sheetFormatPr defaultRowHeight="14.5" x14ac:dyDescent="0.35"/>
  <cols>
    <col min="1" max="1" width="22.453125" customWidth="1"/>
    <col min="2" max="2" width="16.81640625" customWidth="1"/>
    <col min="3" max="3" width="19.1796875" customWidth="1"/>
    <col min="5" max="5" width="13.54296875" customWidth="1"/>
    <col min="6" max="6" width="11.453125" customWidth="1"/>
  </cols>
  <sheetData>
    <row r="1" spans="1:11" x14ac:dyDescent="0.35">
      <c r="A1" s="1" t="s">
        <v>84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4"/>
    </row>
    <row r="2" spans="1:11" x14ac:dyDescent="0.35">
      <c r="A2" s="5" t="s">
        <v>86</v>
      </c>
      <c r="B2" s="6" t="s">
        <v>6</v>
      </c>
      <c r="C2" s="7">
        <v>75860</v>
      </c>
      <c r="D2" s="8"/>
      <c r="E2" s="8"/>
      <c r="F2" s="8"/>
      <c r="G2" s="8"/>
      <c r="H2" s="8"/>
      <c r="I2" s="8"/>
      <c r="J2" s="8"/>
      <c r="K2" s="10"/>
    </row>
    <row r="3" spans="1:11" x14ac:dyDescent="0.35">
      <c r="A3" s="5" t="s">
        <v>87</v>
      </c>
      <c r="B3" s="6" t="s">
        <v>9</v>
      </c>
      <c r="C3" s="7">
        <v>31760</v>
      </c>
      <c r="D3" s="8"/>
      <c r="E3" s="8"/>
      <c r="F3" s="8"/>
      <c r="G3" s="8"/>
      <c r="H3" s="8"/>
      <c r="I3" s="8"/>
      <c r="J3" s="8"/>
      <c r="K3" s="10"/>
    </row>
    <row r="4" spans="1:11" x14ac:dyDescent="0.35">
      <c r="A4" s="5" t="s">
        <v>88</v>
      </c>
      <c r="B4" s="6" t="s">
        <v>9</v>
      </c>
      <c r="C4" s="7">
        <v>62334</v>
      </c>
      <c r="D4" s="8"/>
      <c r="E4" s="8"/>
      <c r="F4" s="8"/>
      <c r="G4" s="8"/>
      <c r="H4" s="8"/>
      <c r="I4" s="8"/>
      <c r="J4" s="8"/>
      <c r="K4" s="10"/>
    </row>
    <row r="5" spans="1:11" x14ac:dyDescent="0.35">
      <c r="A5" s="5" t="s">
        <v>89</v>
      </c>
      <c r="B5" s="6" t="s">
        <v>9</v>
      </c>
      <c r="C5" s="7">
        <v>56664</v>
      </c>
      <c r="D5" s="8"/>
      <c r="E5" s="8" t="s">
        <v>117</v>
      </c>
      <c r="F5" s="8"/>
      <c r="G5" s="8"/>
      <c r="H5" s="8"/>
      <c r="I5" s="8"/>
      <c r="J5" s="8"/>
      <c r="K5" s="10"/>
    </row>
    <row r="6" spans="1:11" x14ac:dyDescent="0.35">
      <c r="A6" s="5" t="s">
        <v>90</v>
      </c>
      <c r="B6" s="6" t="s">
        <v>6</v>
      </c>
      <c r="C6" s="7">
        <v>22905</v>
      </c>
      <c r="D6" s="8"/>
      <c r="E6" s="8"/>
      <c r="F6" s="8"/>
      <c r="G6" s="8"/>
      <c r="H6" s="8"/>
      <c r="I6" s="8"/>
      <c r="J6" s="8"/>
      <c r="K6" s="10"/>
    </row>
    <row r="7" spans="1:11" x14ac:dyDescent="0.35">
      <c r="A7" s="5" t="s">
        <v>91</v>
      </c>
      <c r="B7" s="6" t="s">
        <v>21</v>
      </c>
      <c r="C7" s="7">
        <v>69720</v>
      </c>
      <c r="D7" s="8"/>
      <c r="E7" s="8"/>
      <c r="F7" s="8"/>
      <c r="G7" s="8"/>
      <c r="H7" s="8"/>
      <c r="I7" s="8"/>
      <c r="J7" s="8"/>
      <c r="K7" s="10"/>
    </row>
    <row r="8" spans="1:11" x14ac:dyDescent="0.35">
      <c r="A8" s="5" t="s">
        <v>92</v>
      </c>
      <c r="B8" s="6" t="s">
        <v>21</v>
      </c>
      <c r="C8" s="7">
        <v>68560</v>
      </c>
      <c r="D8" s="8"/>
      <c r="E8" s="8"/>
      <c r="F8" s="8"/>
      <c r="G8" s="8"/>
      <c r="H8" s="8"/>
      <c r="I8" s="8"/>
      <c r="J8" s="8"/>
      <c r="K8" s="10"/>
    </row>
    <row r="9" spans="1:11" x14ac:dyDescent="0.35">
      <c r="A9" s="5" t="s">
        <v>93</v>
      </c>
      <c r="B9" s="6" t="s">
        <v>21</v>
      </c>
      <c r="C9" s="7">
        <v>30642</v>
      </c>
      <c r="D9" s="8"/>
      <c r="E9" s="9"/>
      <c r="F9" s="9"/>
      <c r="G9" s="8"/>
      <c r="H9" s="8"/>
      <c r="I9" s="8"/>
      <c r="J9" s="8"/>
      <c r="K9" s="10"/>
    </row>
    <row r="10" spans="1:11" x14ac:dyDescent="0.35">
      <c r="A10" s="5" t="s">
        <v>94</v>
      </c>
      <c r="B10" s="6" t="s">
        <v>29</v>
      </c>
      <c r="C10" s="7">
        <v>21984</v>
      </c>
      <c r="D10" s="10"/>
      <c r="E10" s="12" t="s">
        <v>118</v>
      </c>
      <c r="F10" s="12" t="s">
        <v>2</v>
      </c>
      <c r="G10" s="8"/>
      <c r="H10" s="8"/>
      <c r="I10" s="8"/>
      <c r="J10" s="8"/>
      <c r="K10" s="10"/>
    </row>
    <row r="11" spans="1:11" x14ac:dyDescent="0.35">
      <c r="A11" s="5" t="s">
        <v>95</v>
      </c>
      <c r="B11" s="6" t="s">
        <v>29</v>
      </c>
      <c r="C11" s="7">
        <v>26900</v>
      </c>
      <c r="D11" s="10"/>
      <c r="E11" s="12" t="s">
        <v>87</v>
      </c>
      <c r="F11" s="6" t="str">
        <f>VLOOKUP(E11,$A$2:$C$25,2,FALSE)</f>
        <v>Bearing Ball</v>
      </c>
      <c r="G11" s="8"/>
      <c r="H11" s="8"/>
      <c r="I11" s="8"/>
      <c r="J11" s="8"/>
      <c r="K11" s="10"/>
    </row>
    <row r="12" spans="1:11" x14ac:dyDescent="0.35">
      <c r="A12" s="5" t="s">
        <v>97</v>
      </c>
      <c r="B12" s="6" t="s">
        <v>29</v>
      </c>
      <c r="C12" s="7">
        <v>69792</v>
      </c>
      <c r="D12" s="10"/>
      <c r="E12" s="12" t="s">
        <v>98</v>
      </c>
      <c r="F12" s="6" t="str">
        <f>VLOOKUP(E12,$A$2:$C$25,2,FALSE)</f>
        <v>Crown Race</v>
      </c>
      <c r="G12" s="8"/>
      <c r="H12" s="8"/>
      <c r="I12" s="8"/>
      <c r="J12" s="8"/>
      <c r="K12" s="10"/>
    </row>
    <row r="13" spans="1:11" x14ac:dyDescent="0.35">
      <c r="A13" s="5" t="s">
        <v>98</v>
      </c>
      <c r="B13" s="6" t="s">
        <v>39</v>
      </c>
      <c r="C13" s="7">
        <v>54468</v>
      </c>
      <c r="D13" s="10"/>
      <c r="E13" s="12" t="s">
        <v>104</v>
      </c>
      <c r="F13" s="6" t="str">
        <f>VLOOKUP(E13,$A$2:$C$25,2,FALSE)</f>
        <v>End Caps</v>
      </c>
      <c r="G13" s="8"/>
      <c r="H13" s="8"/>
      <c r="I13" s="8"/>
      <c r="J13" s="8"/>
      <c r="K13" s="10"/>
    </row>
    <row r="14" spans="1:11" x14ac:dyDescent="0.35">
      <c r="A14" s="5" t="s">
        <v>99</v>
      </c>
      <c r="B14" s="6" t="s">
        <v>41</v>
      </c>
      <c r="C14" s="7">
        <v>51930</v>
      </c>
      <c r="D14" s="8"/>
      <c r="E14" s="8"/>
      <c r="F14" s="6"/>
      <c r="G14" s="8"/>
      <c r="H14" s="8"/>
      <c r="I14" s="8"/>
      <c r="J14" s="8"/>
      <c r="K14" s="10"/>
    </row>
    <row r="15" spans="1:11" x14ac:dyDescent="0.35">
      <c r="A15" s="5" t="s">
        <v>100</v>
      </c>
      <c r="B15" s="6" t="s">
        <v>44</v>
      </c>
      <c r="C15" s="7">
        <v>22197</v>
      </c>
      <c r="D15" s="8"/>
      <c r="E15" s="8"/>
      <c r="F15" s="8"/>
      <c r="G15" s="8"/>
      <c r="H15" s="8"/>
      <c r="I15" s="8"/>
      <c r="J15" s="8"/>
      <c r="K15" s="10"/>
    </row>
    <row r="16" spans="1:11" x14ac:dyDescent="0.35">
      <c r="A16" s="5" t="s">
        <v>101</v>
      </c>
      <c r="B16" s="6" t="s">
        <v>44</v>
      </c>
      <c r="C16" s="7">
        <v>75213</v>
      </c>
      <c r="D16" s="8"/>
      <c r="E16" s="8"/>
      <c r="F16" s="8"/>
      <c r="G16" s="8"/>
      <c r="H16" s="8"/>
      <c r="I16" s="8"/>
      <c r="J16" s="8"/>
      <c r="K16" s="10"/>
    </row>
    <row r="17" spans="1:11" x14ac:dyDescent="0.35">
      <c r="A17" s="5" t="s">
        <v>102</v>
      </c>
      <c r="B17" s="6" t="s">
        <v>51</v>
      </c>
      <c r="C17" s="7">
        <v>35854</v>
      </c>
      <c r="D17" s="8"/>
      <c r="E17" s="8"/>
      <c r="F17" s="8"/>
      <c r="G17" s="8"/>
      <c r="H17" s="8"/>
      <c r="I17" s="8"/>
      <c r="J17" s="8"/>
      <c r="K17" s="10"/>
    </row>
    <row r="18" spans="1:11" x14ac:dyDescent="0.35">
      <c r="A18" s="5" t="s">
        <v>103</v>
      </c>
      <c r="B18" s="6" t="s">
        <v>54</v>
      </c>
      <c r="C18" s="7">
        <v>48858</v>
      </c>
      <c r="D18" s="8"/>
      <c r="E18" s="8"/>
      <c r="F18" s="8"/>
      <c r="G18" s="8"/>
      <c r="H18" s="8"/>
      <c r="I18" s="8"/>
      <c r="J18" s="8"/>
      <c r="K18" s="10"/>
    </row>
    <row r="19" spans="1:11" x14ac:dyDescent="0.35">
      <c r="A19" s="5" t="s">
        <v>104</v>
      </c>
      <c r="B19" s="6" t="s">
        <v>54</v>
      </c>
      <c r="C19" s="7">
        <v>51408</v>
      </c>
      <c r="D19" s="8"/>
      <c r="E19" s="8"/>
      <c r="F19" s="8"/>
      <c r="G19" s="8"/>
      <c r="H19" s="8"/>
      <c r="I19" s="8"/>
      <c r="J19" s="8"/>
      <c r="K19" s="10"/>
    </row>
    <row r="20" spans="1:11" x14ac:dyDescent="0.35">
      <c r="A20" s="5" t="s">
        <v>105</v>
      </c>
      <c r="B20" s="6" t="s">
        <v>54</v>
      </c>
      <c r="C20" s="7">
        <v>22100</v>
      </c>
      <c r="D20" s="8"/>
      <c r="E20" s="8"/>
      <c r="F20" s="8"/>
      <c r="G20" s="8"/>
      <c r="H20" s="8"/>
      <c r="I20" s="8"/>
      <c r="J20" s="8"/>
      <c r="K20" s="10"/>
    </row>
    <row r="21" spans="1:11" x14ac:dyDescent="0.35">
      <c r="A21" s="5" t="s">
        <v>106</v>
      </c>
      <c r="B21" s="6" t="s">
        <v>61</v>
      </c>
      <c r="C21" s="7">
        <v>41916</v>
      </c>
      <c r="D21" s="8"/>
      <c r="E21" s="8"/>
      <c r="F21" s="8"/>
      <c r="G21" s="8"/>
      <c r="H21" s="8"/>
      <c r="I21" s="8"/>
      <c r="J21" s="8"/>
      <c r="K21" s="10"/>
    </row>
    <row r="22" spans="1:11" x14ac:dyDescent="0.35">
      <c r="A22" s="5" t="s">
        <v>107</v>
      </c>
      <c r="B22" s="6" t="s">
        <v>64</v>
      </c>
      <c r="C22" s="7">
        <v>46361</v>
      </c>
      <c r="D22" s="8"/>
      <c r="E22" s="8"/>
      <c r="F22" s="8"/>
      <c r="G22" s="8"/>
      <c r="H22" s="8"/>
      <c r="I22" s="8"/>
      <c r="J22" s="8"/>
      <c r="K22" s="10"/>
    </row>
    <row r="23" spans="1:11" x14ac:dyDescent="0.35">
      <c r="A23" s="5" t="s">
        <v>108</v>
      </c>
      <c r="B23" s="6" t="s">
        <v>67</v>
      </c>
      <c r="C23" s="7">
        <v>33650</v>
      </c>
      <c r="D23" s="8"/>
      <c r="E23" s="8"/>
      <c r="F23" s="8"/>
      <c r="G23" s="8"/>
      <c r="H23" s="8"/>
      <c r="I23" s="8"/>
      <c r="J23" s="8"/>
      <c r="K23" s="10"/>
    </row>
    <row r="24" spans="1:11" x14ac:dyDescent="0.35">
      <c r="A24" s="5" t="s">
        <v>109</v>
      </c>
      <c r="B24" s="6" t="s">
        <v>67</v>
      </c>
      <c r="C24" s="7">
        <v>27395</v>
      </c>
      <c r="D24" s="8"/>
      <c r="E24" s="8"/>
      <c r="F24" s="8"/>
      <c r="G24" s="8"/>
      <c r="H24" s="8"/>
      <c r="I24" s="8"/>
      <c r="J24" s="8"/>
      <c r="K24" s="10"/>
    </row>
    <row r="25" spans="1:11" x14ac:dyDescent="0.35">
      <c r="A25" s="5" t="s">
        <v>110</v>
      </c>
      <c r="B25" s="6" t="s">
        <v>67</v>
      </c>
      <c r="C25" s="7">
        <v>44940</v>
      </c>
      <c r="D25" s="9"/>
      <c r="E25" s="9"/>
      <c r="F25" s="9"/>
      <c r="G25" s="9"/>
      <c r="H25" s="9"/>
      <c r="I25" s="9"/>
      <c r="J25" s="9"/>
      <c r="K2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Functions</vt:lpstr>
      <vt:lpstr>IF</vt:lpstr>
      <vt:lpstr>NESTEDIF</vt:lpstr>
      <vt:lpstr>VLOOKUP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Aliyu Adenuga</cp:lastModifiedBy>
  <cp:revision/>
  <dcterms:created xsi:type="dcterms:W3CDTF">2024-09-09T00:52:34Z</dcterms:created>
  <dcterms:modified xsi:type="dcterms:W3CDTF">2024-11-03T01:10:08Z</dcterms:modified>
  <cp:category/>
  <cp:contentStatus/>
</cp:coreProperties>
</file>